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nsingh\Desktop\"/>
    </mc:Choice>
  </mc:AlternateContent>
  <bookViews>
    <workbookView xWindow="0" yWindow="0" windowWidth="28800" windowHeight="13035" tabRatio="859"/>
  </bookViews>
  <sheets>
    <sheet name="Cover" sheetId="1" r:id="rId1"/>
    <sheet name="Legend" sheetId="120" r:id="rId2"/>
    <sheet name="ToC" sheetId="2" r:id="rId3"/>
    <sheet name="10.00" sheetId="3" r:id="rId4"/>
    <sheet name="10.01" sheetId="115" r:id="rId5"/>
    <sheet name="10.02" sheetId="5" r:id="rId6"/>
    <sheet name="10.03" sheetId="78" r:id="rId7"/>
    <sheet name="10.04" sheetId="109" r:id="rId8"/>
    <sheet name="10.05" sheetId="108" r:id="rId9"/>
    <sheet name="10.06" sheetId="6" r:id="rId10"/>
    <sheet name="10.07" sheetId="7" r:id="rId11"/>
    <sheet name="10.08" sheetId="8" r:id="rId12"/>
    <sheet name="10.09" sheetId="9" r:id="rId13"/>
    <sheet name="10.10" sheetId="10" r:id="rId14"/>
    <sheet name="10.11" sheetId="11" r:id="rId15"/>
    <sheet name="10.12" sheetId="12" r:id="rId16"/>
    <sheet name="10.20" sheetId="13" r:id="rId17"/>
    <sheet name="10.21" sheetId="14" r:id="rId18"/>
    <sheet name="10.22" sheetId="15" r:id="rId19"/>
    <sheet name="10.23" sheetId="16" r:id="rId20"/>
    <sheet name="10.24" sheetId="17" r:id="rId21"/>
    <sheet name="10.25" sheetId="18" r:id="rId22"/>
    <sheet name="10.27" sheetId="77" r:id="rId23"/>
    <sheet name="10.28" sheetId="138" r:id="rId24"/>
    <sheet name="10.30" sheetId="20" r:id="rId25"/>
    <sheet name="10.31" sheetId="19" r:id="rId26"/>
    <sheet name="10.32" sheetId="21" r:id="rId27"/>
    <sheet name="10.33" sheetId="59" r:id="rId28"/>
    <sheet name="10.40" sheetId="22" r:id="rId29"/>
    <sheet name="10.50" sheetId="23" r:id="rId30"/>
    <sheet name="20.10" sheetId="137" r:id="rId31"/>
    <sheet name="20.20" sheetId="25" r:id="rId32"/>
    <sheet name="20.19" sheetId="122" r:id="rId33"/>
    <sheet name="20.22" sheetId="26" r:id="rId34"/>
    <sheet name="20.30" sheetId="27" r:id="rId35"/>
    <sheet name="20.32" sheetId="28" r:id="rId36"/>
    <sheet name="21.10" sheetId="83" r:id="rId37"/>
    <sheet name="21.12" sheetId="87" r:id="rId38"/>
    <sheet name="30.10" sheetId="31" r:id="rId39"/>
    <sheet name="30.19" sheetId="136" r:id="rId40"/>
    <sheet name="30.20" sheetId="32" r:id="rId41"/>
    <sheet name="30.21" sheetId="33" r:id="rId42"/>
    <sheet name="30.22" sheetId="112" r:id="rId43"/>
    <sheet name="30.30" sheetId="118" r:id="rId44"/>
    <sheet name="30.31" sheetId="38" r:id="rId45"/>
    <sheet name="35.10" sheetId="29" r:id="rId46"/>
    <sheet name="35.12" sheetId="30" r:id="rId47"/>
    <sheet name="35.35" sheetId="36" r:id="rId48"/>
    <sheet name="40.10" sheetId="88" r:id="rId49"/>
    <sheet name="40.11" sheetId="89" r:id="rId50"/>
    <sheet name="40.20" sheetId="90" r:id="rId51"/>
    <sheet name="40.21" sheetId="91" r:id="rId52"/>
    <sheet name="40.22" sheetId="92" r:id="rId53"/>
    <sheet name="40.23" sheetId="93" r:id="rId54"/>
    <sheet name="40.30" sheetId="111" r:id="rId55"/>
    <sheet name="40.31" sheetId="95" r:id="rId56"/>
    <sheet name="40.32" sheetId="96" r:id="rId57"/>
    <sheet name="40.33" sheetId="97" r:id="rId58"/>
    <sheet name="40.34" sheetId="98" r:id="rId59"/>
    <sheet name="40.35" sheetId="99" r:id="rId60"/>
    <sheet name="40.36" sheetId="100" r:id="rId61"/>
    <sheet name="40.40" sheetId="101" r:id="rId62"/>
    <sheet name="40.41" sheetId="102" r:id="rId63"/>
    <sheet name="40.42" sheetId="103" r:id="rId64"/>
    <sheet name="40.50" sheetId="104" r:id="rId65"/>
    <sheet name="40.51" sheetId="105" r:id="rId66"/>
    <sheet name="40.52" sheetId="106" r:id="rId67"/>
    <sheet name="40.60" sheetId="107" r:id="rId68"/>
    <sheet name="50.10" sheetId="55" r:id="rId69"/>
    <sheet name="50.11" sheetId="56" r:id="rId70"/>
    <sheet name="50.12" sheetId="141" r:id="rId71"/>
    <sheet name="50.15" sheetId="58" r:id="rId72"/>
    <sheet name="50.16" sheetId="123" r:id="rId73"/>
    <sheet name="50.17" sheetId="124" r:id="rId74"/>
    <sheet name="50.18" sheetId="125" r:id="rId75"/>
    <sheet name="50.19" sheetId="126" r:id="rId76"/>
    <sheet name="50.20" sheetId="60" r:id="rId77"/>
    <sheet name="50.21" sheetId="61" r:id="rId78"/>
    <sheet name="50.22" sheetId="62" r:id="rId79"/>
    <sheet name="50.23" sheetId="63" r:id="rId80"/>
    <sheet name="50.24" sheetId="64" r:id="rId81"/>
    <sheet name="50.25" sheetId="65" r:id="rId82"/>
    <sheet name="50.26" sheetId="66" r:id="rId83"/>
    <sheet name="50.27" sheetId="67" r:id="rId84"/>
    <sheet name="50.30" sheetId="68" r:id="rId85"/>
    <sheet name="50.31" sheetId="69" r:id="rId86"/>
    <sheet name="50.32" sheetId="70" r:id="rId87"/>
    <sheet name="50.33" sheetId="71" r:id="rId88"/>
    <sheet name="50.34" sheetId="72" r:id="rId89"/>
    <sheet name="50.35" sheetId="73" r:id="rId90"/>
    <sheet name="50.36" sheetId="74" r:id="rId91"/>
    <sheet name="50.37" sheetId="75" r:id="rId92"/>
    <sheet name="50.38" sheetId="76" r:id="rId93"/>
    <sheet name="50.39" sheetId="127" r:id="rId94"/>
    <sheet name="50.40" sheetId="128" r:id="rId95"/>
    <sheet name="50.41" sheetId="129" r:id="rId96"/>
    <sheet name="50.42" sheetId="130" r:id="rId97"/>
    <sheet name="50.43" sheetId="131" r:id="rId98"/>
    <sheet name="50.44" sheetId="132" r:id="rId99"/>
    <sheet name="50.45" sheetId="133" r:id="rId100"/>
    <sheet name="50.46" sheetId="134" r:id="rId101"/>
    <sheet name="50.47" sheetId="139" r:id="rId102"/>
    <sheet name="50.48" sheetId="140" r:id="rId103"/>
    <sheet name="50.49" sheetId="57" r:id="rId104"/>
    <sheet name="60.10" sheetId="79" r:id="rId105"/>
    <sheet name="60.11" sheetId="80" r:id="rId106"/>
    <sheet name="60.12" sheetId="81" r:id="rId107"/>
    <sheet name="75.10" sheetId="82" r:id="rId108"/>
    <sheet name="NOTES" sheetId="86" r:id="rId109"/>
    <sheet name="B4202X TT" sheetId="116" state="hidden" r:id="rId110"/>
    <sheet name="B4202X Non-TT" sheetId="117" state="hidden" r:id="rId111"/>
  </sheets>
  <externalReferences>
    <externalReference r:id="rId112"/>
  </externalReferences>
  <definedNames>
    <definedName name="_Fil" localSheetId="30" hidden="1">#REF!</definedName>
    <definedName name="_Fil" localSheetId="39" hidden="1">#REF!</definedName>
    <definedName name="_Fil" localSheetId="101" hidden="1">#REF!</definedName>
    <definedName name="_Fil" localSheetId="102" hidden="1">#REF!</definedName>
    <definedName name="_Fil" hidden="1">#REF!</definedName>
    <definedName name="_Fill" localSheetId="30" hidden="1">#REF!</definedName>
    <definedName name="_Fill" localSheetId="32" hidden="1">#REF!</definedName>
    <definedName name="_Fill" localSheetId="39"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102" hidden="1">#REF!</definedName>
    <definedName name="_Fill" localSheetId="110" hidden="1">#REF!</definedName>
    <definedName name="_Fill" localSheetId="109" hidden="1">#REF!</definedName>
    <definedName name="_Fill" hidden="1">#REF!</definedName>
    <definedName name="_Filll" localSheetId="30" hidden="1">#REF!</definedName>
    <definedName name="_Filll" localSheetId="39" hidden="1">#REF!</definedName>
    <definedName name="_Filll" localSheetId="102" hidden="1">#REF!</definedName>
    <definedName name="_Filll" hidden="1">#REF!</definedName>
    <definedName name="_xlnm._FilterDatabase" localSheetId="68" hidden="1">'50.10'!$AH$12:$AH$29</definedName>
    <definedName name="_xlnm._FilterDatabase" localSheetId="0" hidden="1">Cover!$A$14</definedName>
    <definedName name="_Key1" localSheetId="30" hidden="1">#REF!</definedName>
    <definedName name="_Key1" localSheetId="32" hidden="1">#REF!</definedName>
    <definedName name="_Key1" localSheetId="38" hidden="1">#REF!</definedName>
    <definedName name="_Key1" localSheetId="39" hidden="1">#REF!</definedName>
    <definedName name="_Key1" localSheetId="93" hidden="1">#REF!</definedName>
    <definedName name="_Key1" localSheetId="94" hidden="1">#REF!</definedName>
    <definedName name="_Key1" localSheetId="95" hidden="1">#REF!</definedName>
    <definedName name="_Key1" localSheetId="96" hidden="1">#REF!</definedName>
    <definedName name="_Key1" localSheetId="102" hidden="1">#REF!</definedName>
    <definedName name="_Key1" localSheetId="110" hidden="1">#REF!</definedName>
    <definedName name="_Key1" hidden="1">#REF!</definedName>
    <definedName name="_key2" localSheetId="30" hidden="1">#REF!</definedName>
    <definedName name="_key2" localSheetId="39" hidden="1">#REF!</definedName>
    <definedName name="_key2" localSheetId="102" hidden="1">#REF!</definedName>
    <definedName name="_key2" hidden="1">#REF!</definedName>
    <definedName name="_keys" localSheetId="30" hidden="1">#REF!</definedName>
    <definedName name="_keys" localSheetId="32" hidden="1">#REF!</definedName>
    <definedName name="_keys" localSheetId="39" hidden="1">#REF!</definedName>
    <definedName name="_keys" localSheetId="93" hidden="1">#REF!</definedName>
    <definedName name="_keys" localSheetId="94" hidden="1">#REF!</definedName>
    <definedName name="_keys" localSheetId="95" hidden="1">#REF!</definedName>
    <definedName name="_keys" localSheetId="96" hidden="1">#REF!</definedName>
    <definedName name="_keys" localSheetId="102" hidden="1">#REF!</definedName>
    <definedName name="_keys" localSheetId="110" hidden="1">#REF!</definedName>
    <definedName name="_keys" hidden="1">#REF!</definedName>
    <definedName name="_Order1" hidden="1">255</definedName>
    <definedName name="_Order2" hidden="1">0</definedName>
    <definedName name="_Parse_In" localSheetId="30" hidden="1">#REF!</definedName>
    <definedName name="_Parse_In" localSheetId="32" hidden="1">#REF!</definedName>
    <definedName name="_Parse_In" localSheetId="38" hidden="1">#REF!</definedName>
    <definedName name="_Parse_In" localSheetId="39" hidden="1">#REF!</definedName>
    <definedName name="_Parse_In" localSheetId="93" hidden="1">#REF!</definedName>
    <definedName name="_Parse_In" localSheetId="94" hidden="1">#REF!</definedName>
    <definedName name="_Parse_In" localSheetId="95" hidden="1">#REF!</definedName>
    <definedName name="_Parse_In" localSheetId="96" hidden="1">#REF!</definedName>
    <definedName name="_Parse_In" localSheetId="102" hidden="1">#REF!</definedName>
    <definedName name="_Parse_In" localSheetId="110" hidden="1">#REF!</definedName>
    <definedName name="_Parse_In" hidden="1">#REF!</definedName>
    <definedName name="_Parse_In2" localSheetId="30" hidden="1">#REF!</definedName>
    <definedName name="_Parse_In2" localSheetId="39" hidden="1">#REF!</definedName>
    <definedName name="_Parse_In2" localSheetId="102" hidden="1">#REF!</definedName>
    <definedName name="_Parse_In2" hidden="1">#REF!</definedName>
    <definedName name="_Sort" localSheetId="30" hidden="1">#REF!</definedName>
    <definedName name="_Sort" localSheetId="32" hidden="1">#REF!</definedName>
    <definedName name="_Sort" localSheetId="38" hidden="1">#REF!</definedName>
    <definedName name="_Sort" localSheetId="39" hidden="1">#REF!</definedName>
    <definedName name="_Sort" localSheetId="93" hidden="1">#REF!</definedName>
    <definedName name="_Sort" localSheetId="94" hidden="1">#REF!</definedName>
    <definedName name="_Sort" localSheetId="95" hidden="1">#REF!</definedName>
    <definedName name="_Sort" localSheetId="96" hidden="1">#REF!</definedName>
    <definedName name="_Sort" localSheetId="102" hidden="1">#REF!</definedName>
    <definedName name="_Sort" localSheetId="110" hidden="1">#REF!</definedName>
    <definedName name="_Sort" hidden="1">#REF!</definedName>
    <definedName name="_Sort2" localSheetId="30" hidden="1">#REF!</definedName>
    <definedName name="_Sort2" localSheetId="39" hidden="1">#REF!</definedName>
    <definedName name="_Sort2" localSheetId="102" hidden="1">#REF!</definedName>
    <definedName name="_Sort2" hidden="1">#REF!</definedName>
    <definedName name="anscount" hidden="1">1</definedName>
    <definedName name="CLAIMS_DIRECT_ADJUSTMENT_EXPENSES" localSheetId="32">#REF!</definedName>
    <definedName name="CLAIMS_DIRECT_ADJUSTMENT_EXPENSES" localSheetId="39">#REF!</definedName>
    <definedName name="CLAIMS_DIRECT_ADJUSTMENT_EXPENSES">'60.10'!$A$17:$B$64</definedName>
    <definedName name="Company">[1]Cover!$B$8</definedName>
    <definedName name="del" localSheetId="30" hidden="1">#REF!</definedName>
    <definedName name="del" localSheetId="39" hidden="1">#REF!</definedName>
    <definedName name="del" localSheetId="102" hidden="1">#REF!</definedName>
    <definedName name="del" hidden="1">#REF!</definedName>
    <definedName name="delet" localSheetId="30" hidden="1">#REF!</definedName>
    <definedName name="delet" localSheetId="39" hidden="1">#REF!</definedName>
    <definedName name="delet" localSheetId="102" hidden="1">#REF!</definedName>
    <definedName name="delet" hidden="1">#REF!</definedName>
    <definedName name="f" localSheetId="30" hidden="1">#REF!</definedName>
    <definedName name="f" localSheetId="32" hidden="1">#REF!</definedName>
    <definedName name="f" localSheetId="39" hidden="1">#REF!</definedName>
    <definedName name="f" localSheetId="93" hidden="1">#REF!</definedName>
    <definedName name="f" localSheetId="94" hidden="1">#REF!</definedName>
    <definedName name="f" localSheetId="95" hidden="1">#REF!</definedName>
    <definedName name="f" localSheetId="96" hidden="1">#REF!</definedName>
    <definedName name="f" localSheetId="102" hidden="1">#REF!</definedName>
    <definedName name="f" localSheetId="110" hidden="1">#REF!</definedName>
    <definedName name="f" hidden="1">#REF!</definedName>
    <definedName name="f_2" localSheetId="30" hidden="1">#REF!</definedName>
    <definedName name="f_2" localSheetId="39" hidden="1">#REF!</definedName>
    <definedName name="f_2" localSheetId="102" hidden="1">#REF!</definedName>
    <definedName name="f_2" hidden="1">#REF!</definedName>
    <definedName name="fffff" localSheetId="30" hidden="1">#REF!</definedName>
    <definedName name="fffff" localSheetId="32" hidden="1">#REF!</definedName>
    <definedName name="fffff" localSheetId="39" hidden="1">#REF!</definedName>
    <definedName name="fffff" localSheetId="93" hidden="1">#REF!</definedName>
    <definedName name="fffff" localSheetId="94" hidden="1">#REF!</definedName>
    <definedName name="fffff" localSheetId="95" hidden="1">#REF!</definedName>
    <definedName name="fffff" localSheetId="96" hidden="1">#REF!</definedName>
    <definedName name="fffff" localSheetId="102" hidden="1">#REF!</definedName>
    <definedName name="fffff" localSheetId="110" hidden="1">#REF!</definedName>
    <definedName name="fffff" hidden="1">#REF!</definedName>
    <definedName name="fffff2" localSheetId="30" hidden="1">#REF!</definedName>
    <definedName name="fffff2" localSheetId="39" hidden="1">#REF!</definedName>
    <definedName name="fffff2" localSheetId="102" hidden="1">#REF!</definedName>
    <definedName name="fffff2" hidden="1">#REF!</definedName>
    <definedName name="OTHER__INCOME" localSheetId="32">#REF!</definedName>
    <definedName name="OTHER__INCOME" localSheetId="39">#REF!</definedName>
    <definedName name="OTHER__INCOME">'60.10'!$A$10:$B$15</definedName>
    <definedName name="_xlnm.Print_Area" localSheetId="3">'10.00'!$A$4:$I$73</definedName>
    <definedName name="_xlnm.Print_Area" localSheetId="5">'10.02'!$A$1:$F$56</definedName>
    <definedName name="_xlnm.Print_Area" localSheetId="6">'10.03'!$A$1:$M$74</definedName>
    <definedName name="_xlnm.Print_Area" localSheetId="9">'10.06'!$A$1:$H$65</definedName>
    <definedName name="_xlnm.Print_Area" localSheetId="10">'10.07'!$A$1:$E$80</definedName>
    <definedName name="_xlnm.Print_Area" localSheetId="11">'10.08'!$A$1:$E$52</definedName>
    <definedName name="_xlnm.Print_Area" localSheetId="13">'10.10'!$A$1:$H$75</definedName>
    <definedName name="_xlnm.Print_Area" localSheetId="16">'10.20'!$A$1:$E$38</definedName>
    <definedName name="_xlnm.Print_Area" localSheetId="19">'10.23'!$A$1:$F$57</definedName>
    <definedName name="_xlnm.Print_Area" localSheetId="22">'10.27'!$A$1:$E$49</definedName>
    <definedName name="_xlnm.Print_Area" localSheetId="27">'10.33'!$A$1:$F$82</definedName>
    <definedName name="_xlnm.Print_Area" localSheetId="30">'20.10'!$A$1:$F$82</definedName>
    <definedName name="_xlnm.Print_Area" localSheetId="42">'30.22'!$A$1:$Q$57</definedName>
    <definedName name="_xlnm.Print_Area" localSheetId="43">'30.30'!$A$1:$E$75</definedName>
    <definedName name="_xlnm.Print_Area" localSheetId="44">'30.31'!$A$1:$D$86</definedName>
    <definedName name="_xlnm.Print_Area" localSheetId="45">'35.10'!$A$1:$G$117</definedName>
    <definedName name="_xlnm.Print_Area" localSheetId="46">'35.12'!$A$1:$R$112</definedName>
    <definedName name="_xlnm.Print_Area" localSheetId="69">'50.11'!$A$1:$P$66</definedName>
    <definedName name="_xlnm.Print_Area" localSheetId="71">'50.15'!$A$1:$S$46</definedName>
    <definedName name="_xlnm.Print_Area" localSheetId="76">'50.20'!$A$1:$G$52</definedName>
    <definedName name="_xlnm.Print_Area" localSheetId="0">Cover!$A$1:$F$45</definedName>
    <definedName name="_xlnm.Print_Area" localSheetId="2">ToC!$A$1:$E$117</definedName>
    <definedName name="_xlnm.Print_Titles" localSheetId="7">'10.04'!$1:$11</definedName>
    <definedName name="_xlnm.Print_Titles" localSheetId="53">'40.23'!$1:$13</definedName>
    <definedName name="_xlnm.Print_Titles" localSheetId="65">'40.51'!$1:$16</definedName>
    <definedName name="_xlnm.Print_Titles" localSheetId="66">'40.52'!$1:$16</definedName>
    <definedName name="_xlnm.Print_Titles" localSheetId="108">NOTES!$1:$12</definedName>
    <definedName name="REPORT_DATE">[1]Cover!$B$16</definedName>
    <definedName name="year">[1]Cover!$B$12</definedName>
    <definedName name="Z_54084986_DBD9_467D_BB87_84DFF604BE53_.wvu.Cols" localSheetId="68" hidden="1">'50.10'!$Q:$AS</definedName>
    <definedName name="Z_54084986_DBD9_467D_BB87_84DFF604BE53_.wvu.Cols" localSheetId="69" hidden="1">'50.11'!$R:$AR</definedName>
    <definedName name="Z_54084986_DBD9_467D_BB87_84DFF604BE53_.wvu.Cols" localSheetId="0" hidden="1">Cover!$G:$BA</definedName>
    <definedName name="Z_54084986_DBD9_467D_BB87_84DFF604BE53_.wvu.FilterData" localSheetId="68" hidden="1">'50.10'!$AH$12:$AH$29</definedName>
    <definedName name="Z_54084986_DBD9_467D_BB87_84DFF604BE53_.wvu.FilterData" localSheetId="0" hidden="1">Cover!$A$14</definedName>
    <definedName name="Z_54084986_DBD9_467D_BB87_84DFF604BE53_.wvu.PrintArea" localSheetId="3" hidden="1">'10.00'!$A$1:$F$63</definedName>
    <definedName name="Z_54084986_DBD9_467D_BB87_84DFF604BE53_.wvu.PrintArea" localSheetId="5" hidden="1">'10.02'!$A$1:$F$56</definedName>
    <definedName name="Z_54084986_DBD9_467D_BB87_84DFF604BE53_.wvu.PrintArea" localSheetId="6" hidden="1">'10.03'!$A$1:$M$74</definedName>
    <definedName name="Z_54084986_DBD9_467D_BB87_84DFF604BE53_.wvu.PrintArea" localSheetId="9" hidden="1">'10.06'!$A$1:$H$65</definedName>
    <definedName name="Z_54084986_DBD9_467D_BB87_84DFF604BE53_.wvu.PrintArea" localSheetId="10" hidden="1">'10.07'!$A$1:$E$77</definedName>
    <definedName name="Z_54084986_DBD9_467D_BB87_84DFF604BE53_.wvu.PrintArea" localSheetId="11" hidden="1">'10.08'!$A$1:$E$52</definedName>
    <definedName name="Z_54084986_DBD9_467D_BB87_84DFF604BE53_.wvu.PrintArea" localSheetId="13" hidden="1">'10.10'!$A$1:$H$75</definedName>
    <definedName name="Z_54084986_DBD9_467D_BB87_84DFF604BE53_.wvu.PrintArea" localSheetId="16" hidden="1">'10.20'!$A$1:$E$38</definedName>
    <definedName name="Z_54084986_DBD9_467D_BB87_84DFF604BE53_.wvu.PrintArea" localSheetId="19" hidden="1">'10.23'!$A$1:$F$57</definedName>
    <definedName name="Z_54084986_DBD9_467D_BB87_84DFF604BE53_.wvu.PrintArea" localSheetId="22" hidden="1">'10.27'!$A$1:$E$49</definedName>
    <definedName name="Z_54084986_DBD9_467D_BB87_84DFF604BE53_.wvu.PrintArea" localSheetId="27" hidden="1">'10.33'!$A$1:$F$82</definedName>
    <definedName name="Z_54084986_DBD9_467D_BB87_84DFF604BE53_.wvu.PrintArea" localSheetId="30" hidden="1">'20.10'!$A$1:$F$82</definedName>
    <definedName name="Z_54084986_DBD9_467D_BB87_84DFF604BE53_.wvu.PrintArea" localSheetId="45" hidden="1">'35.10'!$A$1:$G$117</definedName>
    <definedName name="Z_54084986_DBD9_467D_BB87_84DFF604BE53_.wvu.PrintArea" localSheetId="71" hidden="1">'50.15'!$A$1:$S$46</definedName>
    <definedName name="Z_54084986_DBD9_467D_BB87_84DFF604BE53_.wvu.PrintArea" localSheetId="76" hidden="1">'50.20'!$A$1:$G$52</definedName>
    <definedName name="Z_54084986_DBD9_467D_BB87_84DFF604BE53_.wvu.PrintArea" localSheetId="0" hidden="1">Cover!$A$1:$E$45</definedName>
    <definedName name="Z_54084986_DBD9_467D_BB87_84DFF604BE53_.wvu.Rows" localSheetId="38" hidden="1">'30.10'!#REF!,'30.10'!$46:$49</definedName>
    <definedName name="Z_54084986_DBD9_467D_BB87_84DFF604BE53_.wvu.Rows" localSheetId="2" hidden="1">ToC!#REF!</definedName>
  </definedNames>
  <calcPr calcId="162913"/>
  <customWorkbookViews>
    <customWorkbookView name="Andrea Marcano - Personal View" guid="{54084986-DBD9-467D-BB87-84DFF604BE53}" mergeInterval="0" personalView="1" maximized="1" windowWidth="1916" windowHeight="835" tabRatio="859" activeSheetId="21"/>
  </customWorkbookViews>
</workbook>
</file>

<file path=xl/calcChain.xml><?xml version="1.0" encoding="utf-8"?>
<calcChain xmlns="http://schemas.openxmlformats.org/spreadsheetml/2006/main">
  <c r="D46" i="122" l="1"/>
  <c r="C46" i="122"/>
  <c r="F78" i="137" l="1"/>
  <c r="E78" i="137"/>
  <c r="F23" i="137"/>
  <c r="E23" i="137"/>
  <c r="F22" i="137"/>
  <c r="E22" i="137"/>
  <c r="F21" i="137"/>
  <c r="E21" i="137"/>
  <c r="F20" i="137"/>
  <c r="E20" i="137"/>
  <c r="F18" i="137"/>
  <c r="E18" i="137"/>
  <c r="F17" i="137"/>
  <c r="E17" i="137"/>
  <c r="F15" i="137"/>
  <c r="E15" i="137"/>
  <c r="Q108" i="30" l="1"/>
  <c r="Q106" i="30"/>
  <c r="Q104" i="30"/>
  <c r="D110" i="30"/>
  <c r="E110" i="30"/>
  <c r="F110" i="30"/>
  <c r="G110" i="30"/>
  <c r="H110" i="30"/>
  <c r="I110" i="30"/>
  <c r="J110" i="30"/>
  <c r="K110" i="30"/>
  <c r="L110" i="30"/>
  <c r="M110" i="30"/>
  <c r="N110" i="30"/>
  <c r="O110" i="30"/>
  <c r="P110" i="30"/>
  <c r="R110" i="30"/>
  <c r="C110" i="30"/>
  <c r="H34" i="31"/>
  <c r="F34" i="31"/>
  <c r="E34" i="31"/>
  <c r="H33" i="31"/>
  <c r="F33" i="31"/>
  <c r="E33" i="31"/>
  <c r="H32" i="31"/>
  <c r="F32" i="31"/>
  <c r="E32" i="31"/>
  <c r="H31" i="31"/>
  <c r="F31" i="31"/>
  <c r="E31" i="31"/>
  <c r="H30" i="31"/>
  <c r="F30" i="31"/>
  <c r="E30" i="31"/>
  <c r="H29" i="31"/>
  <c r="F29" i="31"/>
  <c r="E29" i="31"/>
  <c r="H28" i="31"/>
  <c r="F28" i="31"/>
  <c r="E28" i="31"/>
  <c r="H27" i="31"/>
  <c r="F27" i="31"/>
  <c r="E27" i="31"/>
  <c r="H26" i="31"/>
  <c r="F26" i="31"/>
  <c r="E26" i="31"/>
  <c r="H19" i="31"/>
  <c r="F19" i="31"/>
  <c r="E19" i="31"/>
  <c r="H18" i="31"/>
  <c r="F18" i="31"/>
  <c r="E18" i="31"/>
  <c r="H17" i="31"/>
  <c r="F17" i="31"/>
  <c r="E17" i="31"/>
  <c r="H16" i="31"/>
  <c r="F16" i="31"/>
  <c r="E16" i="31"/>
  <c r="H15" i="31"/>
  <c r="F15" i="31"/>
  <c r="E15" i="31"/>
  <c r="H14" i="31"/>
  <c r="F14" i="31"/>
  <c r="E14" i="31"/>
  <c r="D111" i="29"/>
  <c r="G111" i="29"/>
  <c r="C111" i="29"/>
  <c r="E109" i="29"/>
  <c r="F109" i="29" s="1"/>
  <c r="E105" i="29"/>
  <c r="F105" i="29" s="1"/>
  <c r="E107" i="29"/>
  <c r="F107" i="29" s="1"/>
  <c r="P15" i="112"/>
  <c r="O15" i="112"/>
  <c r="N15" i="112"/>
  <c r="P47" i="112"/>
  <c r="O47" i="112"/>
  <c r="P41" i="112"/>
  <c r="O41" i="112"/>
  <c r="N41" i="112"/>
  <c r="N47" i="112" s="1"/>
  <c r="P30" i="112"/>
  <c r="O30" i="112"/>
  <c r="N30" i="112"/>
  <c r="P24" i="112"/>
  <c r="O24" i="112"/>
  <c r="N24" i="112"/>
  <c r="E66" i="31"/>
  <c r="C30" i="36"/>
  <c r="C57" i="36"/>
  <c r="H22" i="31"/>
  <c r="H21" i="31"/>
  <c r="E22" i="31"/>
  <c r="F21" i="31"/>
  <c r="F22" i="31"/>
  <c r="E21" i="31"/>
  <c r="H47" i="31"/>
  <c r="H46" i="31"/>
  <c r="F47" i="31"/>
  <c r="E47" i="31"/>
  <c r="F46" i="31"/>
  <c r="E46" i="31"/>
  <c r="G34" i="31" l="1"/>
  <c r="G28" i="31"/>
  <c r="G27" i="31"/>
  <c r="G26" i="31"/>
  <c r="G18" i="31"/>
  <c r="G15" i="31"/>
  <c r="G16" i="31" l="1"/>
  <c r="G30" i="31"/>
  <c r="G19" i="31"/>
  <c r="G33" i="31"/>
  <c r="G14" i="31"/>
  <c r="G17" i="31"/>
  <c r="G31" i="31"/>
  <c r="G29" i="31"/>
  <c r="G32" i="31"/>
  <c r="A7" i="136"/>
  <c r="A6" i="136"/>
  <c r="A4" i="136"/>
  <c r="A3" i="136"/>
  <c r="G20" i="31"/>
  <c r="O44" i="27" l="1"/>
  <c r="P44" i="27"/>
  <c r="Q44" i="27"/>
  <c r="O39" i="27"/>
  <c r="P39" i="27"/>
  <c r="Q39" i="27"/>
  <c r="O29" i="27"/>
  <c r="P29" i="27"/>
  <c r="Q29" i="27"/>
  <c r="O24" i="27"/>
  <c r="P24" i="27"/>
  <c r="Q24" i="27"/>
  <c r="A7" i="26"/>
  <c r="A6" i="26"/>
  <c r="A4" i="26"/>
  <c r="A3" i="26"/>
  <c r="A7" i="122"/>
  <c r="A6" i="122"/>
  <c r="A4" i="122"/>
  <c r="A3" i="122"/>
  <c r="F7" i="137"/>
  <c r="A7" i="137"/>
  <c r="A6" i="137"/>
  <c r="A4" i="137"/>
  <c r="A3" i="137"/>
  <c r="I9" i="138"/>
  <c r="A7" i="138"/>
  <c r="A6" i="138"/>
  <c r="A4" i="138"/>
  <c r="A3" i="138"/>
  <c r="A4" i="79" l="1"/>
  <c r="A3" i="79"/>
  <c r="O7" i="140"/>
  <c r="O7" i="139"/>
  <c r="A7" i="140"/>
  <c r="A6" i="140"/>
  <c r="A4" i="140"/>
  <c r="A3" i="140"/>
  <c r="A7" i="139"/>
  <c r="A6" i="139"/>
  <c r="A4" i="139"/>
  <c r="A3" i="139"/>
  <c r="AA7" i="130"/>
  <c r="AA8" i="129"/>
  <c r="C10" i="128"/>
  <c r="H7" i="128"/>
  <c r="O7" i="127"/>
  <c r="D11" i="127" s="1"/>
  <c r="R62" i="141"/>
  <c r="Q7" i="141"/>
  <c r="Q10" i="141" s="1"/>
  <c r="R10" i="141" s="1"/>
  <c r="A7" i="141"/>
  <c r="A6" i="141"/>
  <c r="A4" i="141"/>
  <c r="A3" i="141"/>
  <c r="Q59" i="141" l="1"/>
  <c r="Q57" i="141"/>
  <c r="Q56" i="141"/>
  <c r="Q55" i="141"/>
  <c r="Q54" i="141"/>
  <c r="Q53" i="141"/>
  <c r="Q51" i="141"/>
  <c r="P50" i="141"/>
  <c r="P58" i="141" s="1"/>
  <c r="K50" i="141"/>
  <c r="K58" i="141" s="1"/>
  <c r="H50" i="141"/>
  <c r="H58" i="141" s="1"/>
  <c r="C50" i="141"/>
  <c r="C58" i="141" s="1"/>
  <c r="Q49" i="141"/>
  <c r="R48" i="141"/>
  <c r="Q48" i="141"/>
  <c r="P48" i="141"/>
  <c r="O48" i="141"/>
  <c r="N48" i="141"/>
  <c r="M48" i="141"/>
  <c r="L48" i="141"/>
  <c r="L50" i="141" s="1"/>
  <c r="L58" i="141" s="1"/>
  <c r="K48" i="141"/>
  <c r="J48" i="141"/>
  <c r="I48" i="141"/>
  <c r="H48" i="141"/>
  <c r="G48" i="141"/>
  <c r="F48" i="141"/>
  <c r="E48" i="141"/>
  <c r="D48" i="141"/>
  <c r="D50" i="141" s="1"/>
  <c r="D58" i="141" s="1"/>
  <c r="C48" i="141"/>
  <c r="Q47" i="141"/>
  <c r="Q46" i="141"/>
  <c r="Q45" i="141"/>
  <c r="Q44" i="141"/>
  <c r="Q43" i="141"/>
  <c r="Q42" i="141"/>
  <c r="R40" i="141"/>
  <c r="R50" i="141" s="1"/>
  <c r="R58" i="141" s="1"/>
  <c r="P40" i="141"/>
  <c r="O40" i="141"/>
  <c r="O50" i="141" s="1"/>
  <c r="O58" i="141" s="1"/>
  <c r="N40" i="141"/>
  <c r="N50" i="141" s="1"/>
  <c r="N58" i="141" s="1"/>
  <c r="M40" i="141"/>
  <c r="M50" i="141" s="1"/>
  <c r="M58" i="141" s="1"/>
  <c r="L40" i="141"/>
  <c r="K40" i="141"/>
  <c r="J40" i="141"/>
  <c r="J50" i="141" s="1"/>
  <c r="J58" i="141" s="1"/>
  <c r="I40" i="141"/>
  <c r="I50" i="141" s="1"/>
  <c r="I58" i="141" s="1"/>
  <c r="H40" i="141"/>
  <c r="G40" i="141"/>
  <c r="G50" i="141" s="1"/>
  <c r="G58" i="141" s="1"/>
  <c r="F40" i="141"/>
  <c r="F50" i="141" s="1"/>
  <c r="F58" i="141" s="1"/>
  <c r="E40" i="141"/>
  <c r="E50" i="141" s="1"/>
  <c r="E58" i="141" s="1"/>
  <c r="D40" i="141"/>
  <c r="C40" i="141"/>
  <c r="Q39" i="141"/>
  <c r="Q38" i="141"/>
  <c r="Q37" i="141"/>
  <c r="Q36" i="141"/>
  <c r="Q35" i="141"/>
  <c r="Q40" i="141" s="1"/>
  <c r="Q50" i="141" s="1"/>
  <c r="Q58" i="141" s="1"/>
  <c r="Q31" i="141"/>
  <c r="R27" i="141"/>
  <c r="P27" i="141"/>
  <c r="P28" i="141" s="1"/>
  <c r="O27" i="141"/>
  <c r="N27" i="141"/>
  <c r="M27" i="141"/>
  <c r="M28" i="141" s="1"/>
  <c r="L27" i="141"/>
  <c r="K27" i="141"/>
  <c r="J27" i="141"/>
  <c r="I27" i="141"/>
  <c r="I28" i="141" s="1"/>
  <c r="H27" i="141"/>
  <c r="H28" i="141" s="1"/>
  <c r="G27" i="141"/>
  <c r="F27" i="141"/>
  <c r="E27" i="141"/>
  <c r="E28" i="141" s="1"/>
  <c r="D27" i="141"/>
  <c r="C27" i="141"/>
  <c r="Q26" i="141"/>
  <c r="Q25" i="141"/>
  <c r="Q24" i="141"/>
  <c r="Q27" i="141" s="1"/>
  <c r="R23" i="141"/>
  <c r="R28" i="141" s="1"/>
  <c r="P23" i="141"/>
  <c r="O23" i="141"/>
  <c r="O28" i="141" s="1"/>
  <c r="N23" i="141"/>
  <c r="N28" i="141" s="1"/>
  <c r="M23" i="141"/>
  <c r="L23" i="141"/>
  <c r="L28" i="141" s="1"/>
  <c r="K23" i="141"/>
  <c r="K28" i="141" s="1"/>
  <c r="J23" i="141"/>
  <c r="J28" i="141" s="1"/>
  <c r="I23" i="141"/>
  <c r="H23" i="141"/>
  <c r="G23" i="141"/>
  <c r="G28" i="141" s="1"/>
  <c r="F23" i="141"/>
  <c r="F28" i="141" s="1"/>
  <c r="E23" i="141"/>
  <c r="D23" i="141"/>
  <c r="D28" i="141" s="1"/>
  <c r="C23" i="141"/>
  <c r="C28" i="141" s="1"/>
  <c r="Q22" i="141"/>
  <c r="Q21" i="141"/>
  <c r="Q20" i="141"/>
  <c r="Q23" i="141" s="1"/>
  <c r="Q28" i="141" s="1"/>
  <c r="N18" i="141"/>
  <c r="K18" i="141"/>
  <c r="K30" i="141" s="1"/>
  <c r="K32" i="141" s="1"/>
  <c r="K60" i="141" s="1"/>
  <c r="F18" i="141"/>
  <c r="F30" i="141" s="1"/>
  <c r="F32" i="141" s="1"/>
  <c r="F60" i="141" s="1"/>
  <c r="C18" i="141"/>
  <c r="C30" i="141" s="1"/>
  <c r="C32" i="141" s="1"/>
  <c r="C60" i="141" s="1"/>
  <c r="Q17" i="141"/>
  <c r="R16" i="141"/>
  <c r="R18" i="141" s="1"/>
  <c r="P16" i="141"/>
  <c r="P18" i="141" s="1"/>
  <c r="P30" i="141" s="1"/>
  <c r="P32" i="141" s="1"/>
  <c r="P60" i="141" s="1"/>
  <c r="O16" i="141"/>
  <c r="O18" i="141" s="1"/>
  <c r="O30" i="141" s="1"/>
  <c r="O32" i="141" s="1"/>
  <c r="O60" i="141" s="1"/>
  <c r="N16" i="141"/>
  <c r="M16" i="141"/>
  <c r="M18" i="141" s="1"/>
  <c r="M30" i="141" s="1"/>
  <c r="M32" i="141" s="1"/>
  <c r="L16" i="141"/>
  <c r="L18" i="141" s="1"/>
  <c r="K16" i="141"/>
  <c r="J16" i="141"/>
  <c r="J18" i="141" s="1"/>
  <c r="I16" i="141"/>
  <c r="I18" i="141" s="1"/>
  <c r="I30" i="141" s="1"/>
  <c r="I32" i="141" s="1"/>
  <c r="H16" i="141"/>
  <c r="H18" i="141" s="1"/>
  <c r="H30" i="141" s="1"/>
  <c r="H32" i="141" s="1"/>
  <c r="H60" i="141" s="1"/>
  <c r="G16" i="141"/>
  <c r="G18" i="141" s="1"/>
  <c r="G30" i="141" s="1"/>
  <c r="G32" i="141" s="1"/>
  <c r="G60" i="141" s="1"/>
  <c r="F16" i="141"/>
  <c r="E16" i="141"/>
  <c r="E18" i="141" s="1"/>
  <c r="E30" i="141" s="1"/>
  <c r="E32" i="141" s="1"/>
  <c r="D16" i="141"/>
  <c r="D18" i="141" s="1"/>
  <c r="C16" i="141"/>
  <c r="Q15" i="141"/>
  <c r="Q14" i="141"/>
  <c r="Q16" i="141" s="1"/>
  <c r="Q18" i="141" s="1"/>
  <c r="D30" i="141" l="1"/>
  <c r="D32" i="141" s="1"/>
  <c r="D60" i="141" s="1"/>
  <c r="M60" i="141"/>
  <c r="N30" i="141"/>
  <c r="N32" i="141" s="1"/>
  <c r="N60" i="141" s="1"/>
  <c r="I60" i="141"/>
  <c r="L30" i="141"/>
  <c r="L32" i="141" s="1"/>
  <c r="L60" i="141" s="1"/>
  <c r="E60" i="141"/>
  <c r="Q30" i="141"/>
  <c r="Q32" i="141" s="1"/>
  <c r="Q60" i="141" s="1"/>
  <c r="R30" i="141"/>
  <c r="R32" i="141" s="1"/>
  <c r="R60" i="141" s="1"/>
  <c r="J30" i="141"/>
  <c r="J32" i="141" s="1"/>
  <c r="J60" i="141" s="1"/>
  <c r="R47" i="57" l="1"/>
  <c r="R41" i="57"/>
  <c r="R43" i="57"/>
  <c r="R35" i="57"/>
  <c r="R37" i="57"/>
  <c r="R30" i="57"/>
  <c r="R25" i="57"/>
  <c r="R19" i="57"/>
  <c r="R16" i="57"/>
  <c r="R14" i="57"/>
  <c r="R15" i="57"/>
  <c r="R17" i="57"/>
  <c r="R18" i="57"/>
  <c r="R21" i="57"/>
  <c r="R22" i="57"/>
  <c r="R23" i="57"/>
  <c r="R24" i="57"/>
  <c r="R26" i="57"/>
  <c r="R27" i="57"/>
  <c r="R28" i="57"/>
  <c r="R29" i="57"/>
  <c r="R32" i="57"/>
  <c r="R33" i="57"/>
  <c r="R34" i="57"/>
  <c r="R39" i="57"/>
  <c r="R40" i="57"/>
  <c r="R45" i="57"/>
  <c r="R50" i="57"/>
  <c r="R51" i="57"/>
  <c r="R52" i="57"/>
  <c r="R53" i="57"/>
  <c r="R54" i="57"/>
  <c r="R13" i="57"/>
  <c r="S16" i="57"/>
  <c r="S19" i="57"/>
  <c r="S25" i="57"/>
  <c r="S30" i="57" s="1"/>
  <c r="S37" i="57" s="1"/>
  <c r="S43" i="57" s="1"/>
  <c r="S47" i="57" s="1"/>
  <c r="S35" i="57"/>
  <c r="S41" i="57"/>
  <c r="E16" i="57"/>
  <c r="E19" i="57" s="1"/>
  <c r="E37" i="57" s="1"/>
  <c r="E43" i="57" s="1"/>
  <c r="E47" i="57" s="1"/>
  <c r="F16" i="57"/>
  <c r="F19" i="57" s="1"/>
  <c r="G16" i="57"/>
  <c r="H16" i="57"/>
  <c r="I16" i="57"/>
  <c r="J16" i="57"/>
  <c r="J19" i="57" s="1"/>
  <c r="K16" i="57"/>
  <c r="L16" i="57"/>
  <c r="L19" i="57" s="1"/>
  <c r="M16" i="57"/>
  <c r="M19" i="57" s="1"/>
  <c r="M37" i="57" s="1"/>
  <c r="M43" i="57" s="1"/>
  <c r="M47" i="57" s="1"/>
  <c r="N16" i="57"/>
  <c r="N19" i="57" s="1"/>
  <c r="O16" i="57"/>
  <c r="P16" i="57"/>
  <c r="Q16" i="57"/>
  <c r="G19" i="57"/>
  <c r="H19" i="57"/>
  <c r="I19" i="57"/>
  <c r="K19" i="57"/>
  <c r="O19" i="57"/>
  <c r="P19" i="57"/>
  <c r="Q19" i="57"/>
  <c r="E25" i="57"/>
  <c r="F25" i="57"/>
  <c r="G25" i="57"/>
  <c r="H25" i="57"/>
  <c r="H30" i="57" s="1"/>
  <c r="I25" i="57"/>
  <c r="J25" i="57"/>
  <c r="J30" i="57" s="1"/>
  <c r="K25" i="57"/>
  <c r="K30" i="57" s="1"/>
  <c r="K37" i="57" s="1"/>
  <c r="K43" i="57" s="1"/>
  <c r="K47" i="57" s="1"/>
  <c r="L25" i="57"/>
  <c r="L30" i="57" s="1"/>
  <c r="L37" i="57" s="1"/>
  <c r="L43" i="57" s="1"/>
  <c r="L47" i="57" s="1"/>
  <c r="M25" i="57"/>
  <c r="N25" i="57"/>
  <c r="O25" i="57"/>
  <c r="P25" i="57"/>
  <c r="P30" i="57" s="1"/>
  <c r="Q25" i="57"/>
  <c r="E30" i="57"/>
  <c r="F30" i="57"/>
  <c r="G30" i="57"/>
  <c r="G37" i="57" s="1"/>
  <c r="G43" i="57" s="1"/>
  <c r="G47" i="57" s="1"/>
  <c r="I30" i="57"/>
  <c r="M30" i="57"/>
  <c r="N30" i="57"/>
  <c r="O30" i="57"/>
  <c r="O37" i="57" s="1"/>
  <c r="O43" i="57" s="1"/>
  <c r="O47" i="57" s="1"/>
  <c r="Q30" i="57"/>
  <c r="E35" i="57"/>
  <c r="F35" i="57"/>
  <c r="F37" i="57" s="1"/>
  <c r="F43" i="57" s="1"/>
  <c r="F47" i="57" s="1"/>
  <c r="G35" i="57"/>
  <c r="H35" i="57"/>
  <c r="H37" i="57" s="1"/>
  <c r="H43" i="57" s="1"/>
  <c r="H47" i="57" s="1"/>
  <c r="I35" i="57"/>
  <c r="I37" i="57" s="1"/>
  <c r="I43" i="57" s="1"/>
  <c r="I47" i="57" s="1"/>
  <c r="J35" i="57"/>
  <c r="J37" i="57" s="1"/>
  <c r="J43" i="57" s="1"/>
  <c r="J47" i="57" s="1"/>
  <c r="K35" i="57"/>
  <c r="L35" i="57"/>
  <c r="M35" i="57"/>
  <c r="N35" i="57"/>
  <c r="N37" i="57" s="1"/>
  <c r="N43" i="57" s="1"/>
  <c r="N47" i="57" s="1"/>
  <c r="O35" i="57"/>
  <c r="P35" i="57"/>
  <c r="P37" i="57" s="1"/>
  <c r="P43" i="57" s="1"/>
  <c r="P47" i="57" s="1"/>
  <c r="Q35" i="57"/>
  <c r="Q37" i="57" s="1"/>
  <c r="Q43" i="57" s="1"/>
  <c r="Q47" i="57" s="1"/>
  <c r="E41" i="57"/>
  <c r="F41" i="57"/>
  <c r="G41" i="57"/>
  <c r="H41" i="57"/>
  <c r="I41" i="57"/>
  <c r="J41" i="57"/>
  <c r="K41" i="57"/>
  <c r="L41" i="57"/>
  <c r="M41" i="57"/>
  <c r="N41" i="57"/>
  <c r="O41" i="57"/>
  <c r="P41" i="57"/>
  <c r="Q41" i="57"/>
  <c r="D41" i="57"/>
  <c r="D35" i="57"/>
  <c r="D25" i="57"/>
  <c r="D30" i="57" s="1"/>
  <c r="D37" i="57" s="1"/>
  <c r="D43" i="57" s="1"/>
  <c r="D47" i="57" s="1"/>
  <c r="D19" i="57"/>
  <c r="D16" i="57"/>
  <c r="Q57" i="140"/>
  <c r="P55" i="140"/>
  <c r="K55" i="140"/>
  <c r="P54" i="140"/>
  <c r="K54" i="140"/>
  <c r="P53" i="140"/>
  <c r="K53" i="140"/>
  <c r="P52" i="140"/>
  <c r="K52" i="140"/>
  <c r="P51" i="140"/>
  <c r="K51" i="140"/>
  <c r="P46" i="140"/>
  <c r="K46" i="140"/>
  <c r="Q42" i="140"/>
  <c r="O42" i="140"/>
  <c r="N42" i="140"/>
  <c r="M42" i="140"/>
  <c r="L42" i="140"/>
  <c r="K42" i="140"/>
  <c r="J42" i="140"/>
  <c r="I42" i="140"/>
  <c r="H42" i="140"/>
  <c r="G42" i="140"/>
  <c r="F42" i="140"/>
  <c r="E42" i="140"/>
  <c r="D42" i="140"/>
  <c r="P41" i="140"/>
  <c r="K41" i="140"/>
  <c r="P40" i="140"/>
  <c r="P42" i="140" s="1"/>
  <c r="K40" i="140"/>
  <c r="Q38" i="140"/>
  <c r="Q44" i="140" s="1"/>
  <c r="Q48" i="140" s="1"/>
  <c r="M38" i="140"/>
  <c r="M44" i="140" s="1"/>
  <c r="M48" i="140" s="1"/>
  <c r="L38" i="140"/>
  <c r="L44" i="140" s="1"/>
  <c r="L48" i="140" s="1"/>
  <c r="I38" i="140"/>
  <c r="I44" i="140" s="1"/>
  <c r="I48" i="140" s="1"/>
  <c r="H38" i="140"/>
  <c r="H44" i="140" s="1"/>
  <c r="H48" i="140" s="1"/>
  <c r="E38" i="140"/>
  <c r="E44" i="140" s="1"/>
  <c r="E48" i="140" s="1"/>
  <c r="D38" i="140"/>
  <c r="D44" i="140" s="1"/>
  <c r="D48" i="140" s="1"/>
  <c r="Q36" i="140"/>
  <c r="P36" i="140"/>
  <c r="O36" i="140"/>
  <c r="N36" i="140"/>
  <c r="M36" i="140"/>
  <c r="L36" i="140"/>
  <c r="K36" i="140"/>
  <c r="J36" i="140"/>
  <c r="I36" i="140"/>
  <c r="H36" i="140"/>
  <c r="G36" i="140"/>
  <c r="F36" i="140"/>
  <c r="E36" i="140"/>
  <c r="D36" i="140"/>
  <c r="P35" i="140"/>
  <c r="K35" i="140"/>
  <c r="P34" i="140"/>
  <c r="K34" i="140"/>
  <c r="P33" i="140"/>
  <c r="K33" i="140"/>
  <c r="Q31" i="140"/>
  <c r="O31" i="140"/>
  <c r="N31" i="140"/>
  <c r="M31" i="140"/>
  <c r="L31" i="140"/>
  <c r="K31" i="140"/>
  <c r="K38" i="140" s="1"/>
  <c r="K44" i="140" s="1"/>
  <c r="K48" i="140" s="1"/>
  <c r="J31" i="140"/>
  <c r="J38" i="140" s="1"/>
  <c r="J44" i="140" s="1"/>
  <c r="J48" i="140" s="1"/>
  <c r="I31" i="140"/>
  <c r="H31" i="140"/>
  <c r="G31" i="140"/>
  <c r="F31" i="140"/>
  <c r="E31" i="140"/>
  <c r="D31" i="140"/>
  <c r="P30" i="140"/>
  <c r="K30" i="140"/>
  <c r="P29" i="140"/>
  <c r="K29" i="140"/>
  <c r="P28" i="140"/>
  <c r="K28" i="140"/>
  <c r="P27" i="140"/>
  <c r="K27" i="140"/>
  <c r="Q26" i="140"/>
  <c r="P26" i="140"/>
  <c r="P31" i="140" s="1"/>
  <c r="P38" i="140" s="1"/>
  <c r="P44" i="140" s="1"/>
  <c r="P48" i="140" s="1"/>
  <c r="O26" i="140"/>
  <c r="N26" i="140"/>
  <c r="M26" i="140"/>
  <c r="L26" i="140"/>
  <c r="K26" i="140"/>
  <c r="J26" i="140"/>
  <c r="I26" i="140"/>
  <c r="H26" i="140"/>
  <c r="G26" i="140"/>
  <c r="F26" i="140"/>
  <c r="E26" i="140"/>
  <c r="D26" i="140"/>
  <c r="P25" i="140"/>
  <c r="K25" i="140"/>
  <c r="P24" i="140"/>
  <c r="K24" i="140"/>
  <c r="P23" i="140"/>
  <c r="K23" i="140"/>
  <c r="P22" i="140"/>
  <c r="K22" i="140"/>
  <c r="Q20" i="140"/>
  <c r="O20" i="140"/>
  <c r="O38" i="140" s="1"/>
  <c r="O44" i="140" s="1"/>
  <c r="O48" i="140" s="1"/>
  <c r="N20" i="140"/>
  <c r="N38" i="140" s="1"/>
  <c r="N44" i="140" s="1"/>
  <c r="N48" i="140" s="1"/>
  <c r="M20" i="140"/>
  <c r="L20" i="140"/>
  <c r="K20" i="140"/>
  <c r="J20" i="140"/>
  <c r="I20" i="140"/>
  <c r="H20" i="140"/>
  <c r="G20" i="140"/>
  <c r="G38" i="140" s="1"/>
  <c r="G44" i="140" s="1"/>
  <c r="G48" i="140" s="1"/>
  <c r="F20" i="140"/>
  <c r="F38" i="140" s="1"/>
  <c r="F44" i="140" s="1"/>
  <c r="F48" i="140" s="1"/>
  <c r="E20" i="140"/>
  <c r="D20" i="140"/>
  <c r="P19" i="140"/>
  <c r="K19" i="140"/>
  <c r="P18" i="140"/>
  <c r="K18" i="140"/>
  <c r="Q17" i="140"/>
  <c r="P17" i="140"/>
  <c r="P20" i="140" s="1"/>
  <c r="O17" i="140"/>
  <c r="N17" i="140"/>
  <c r="M17" i="140"/>
  <c r="L17" i="140"/>
  <c r="K17" i="140"/>
  <c r="J17" i="140"/>
  <c r="I17" i="140"/>
  <c r="H17" i="140"/>
  <c r="G17" i="140"/>
  <c r="F17" i="140"/>
  <c r="E17" i="140"/>
  <c r="D17" i="140"/>
  <c r="P16" i="140"/>
  <c r="K16" i="140"/>
  <c r="P15" i="140"/>
  <c r="K15" i="140"/>
  <c r="P14" i="140"/>
  <c r="K14" i="140"/>
  <c r="P12" i="140"/>
  <c r="Q12" i="140" s="1"/>
  <c r="Q57" i="139"/>
  <c r="K17" i="139"/>
  <c r="K20" i="139" s="1"/>
  <c r="K38" i="139" s="1"/>
  <c r="K44" i="139" s="1"/>
  <c r="K48" i="139" s="1"/>
  <c r="L17" i="139"/>
  <c r="M17" i="139"/>
  <c r="M20" i="139" s="1"/>
  <c r="N17" i="139"/>
  <c r="N20" i="139" s="1"/>
  <c r="O17" i="139"/>
  <c r="O20" i="139" s="1"/>
  <c r="P17" i="139"/>
  <c r="P20" i="139" s="1"/>
  <c r="Q17" i="139"/>
  <c r="L20" i="139"/>
  <c r="Q20" i="139"/>
  <c r="K26" i="139"/>
  <c r="L26" i="139"/>
  <c r="L31" i="139" s="1"/>
  <c r="M26" i="139"/>
  <c r="N26" i="139"/>
  <c r="N31" i="139" s="1"/>
  <c r="O26" i="139"/>
  <c r="O31" i="139" s="1"/>
  <c r="P26" i="139"/>
  <c r="P31" i="139" s="1"/>
  <c r="Q26" i="139"/>
  <c r="K31" i="139"/>
  <c r="M31" i="139"/>
  <c r="Q31" i="139"/>
  <c r="K36" i="139"/>
  <c r="L36" i="139"/>
  <c r="M36" i="139"/>
  <c r="N36" i="139"/>
  <c r="O36" i="139"/>
  <c r="P36" i="139"/>
  <c r="Q36" i="139"/>
  <c r="K42" i="139"/>
  <c r="L42" i="139"/>
  <c r="M42" i="139"/>
  <c r="N42" i="139"/>
  <c r="O42" i="139"/>
  <c r="P42" i="139"/>
  <c r="Q42" i="139"/>
  <c r="P15" i="139"/>
  <c r="P16" i="139"/>
  <c r="P18" i="139"/>
  <c r="P19" i="139"/>
  <c r="P22" i="139"/>
  <c r="P23" i="139"/>
  <c r="P24" i="139"/>
  <c r="P25" i="139"/>
  <c r="P27" i="139"/>
  <c r="P28" i="139"/>
  <c r="P29" i="139"/>
  <c r="P30" i="139"/>
  <c r="P33" i="139"/>
  <c r="P34" i="139"/>
  <c r="P35" i="139"/>
  <c r="P40" i="139"/>
  <c r="P41" i="139"/>
  <c r="P46" i="139"/>
  <c r="P51" i="139"/>
  <c r="P52" i="139"/>
  <c r="P53" i="139"/>
  <c r="P54" i="139"/>
  <c r="P55" i="139"/>
  <c r="K15" i="139"/>
  <c r="K16" i="139"/>
  <c r="K18" i="139"/>
  <c r="K19" i="139"/>
  <c r="K22" i="139"/>
  <c r="K23" i="139"/>
  <c r="K24" i="139"/>
  <c r="K25" i="139"/>
  <c r="K27" i="139"/>
  <c r="K28" i="139"/>
  <c r="K29" i="139"/>
  <c r="K30" i="139"/>
  <c r="K33" i="139"/>
  <c r="K34" i="139"/>
  <c r="K35" i="139"/>
  <c r="K40" i="139"/>
  <c r="K41" i="139"/>
  <c r="K46" i="139"/>
  <c r="K51" i="139"/>
  <c r="K52" i="139"/>
  <c r="K53" i="139"/>
  <c r="K54" i="139"/>
  <c r="K55" i="139"/>
  <c r="P14" i="139"/>
  <c r="K14" i="139"/>
  <c r="J42" i="139"/>
  <c r="I42" i="139"/>
  <c r="H42" i="139"/>
  <c r="G42" i="139"/>
  <c r="F42" i="139"/>
  <c r="E42" i="139"/>
  <c r="D42" i="139"/>
  <c r="J36" i="139"/>
  <c r="I36" i="139"/>
  <c r="H36" i="139"/>
  <c r="G36" i="139"/>
  <c r="F36" i="139"/>
  <c r="E36" i="139"/>
  <c r="D36" i="139"/>
  <c r="J26" i="139"/>
  <c r="J31" i="139" s="1"/>
  <c r="I26" i="139"/>
  <c r="I31" i="139" s="1"/>
  <c r="H26" i="139"/>
  <c r="H31" i="139" s="1"/>
  <c r="G26" i="139"/>
  <c r="G31" i="139" s="1"/>
  <c r="F26" i="139"/>
  <c r="F31" i="139" s="1"/>
  <c r="E26" i="139"/>
  <c r="E31" i="139" s="1"/>
  <c r="D26" i="139"/>
  <c r="D31" i="139" s="1"/>
  <c r="J17" i="139"/>
  <c r="J20" i="139" s="1"/>
  <c r="I17" i="139"/>
  <c r="I20" i="139" s="1"/>
  <c r="H17" i="139"/>
  <c r="H20" i="139" s="1"/>
  <c r="G17" i="139"/>
  <c r="G20" i="139" s="1"/>
  <c r="F17" i="139"/>
  <c r="F20" i="139" s="1"/>
  <c r="E17" i="139"/>
  <c r="E20" i="139" s="1"/>
  <c r="D17" i="139"/>
  <c r="D20" i="139" s="1"/>
  <c r="P12" i="139"/>
  <c r="Q12" i="139" s="1"/>
  <c r="Q38" i="139" l="1"/>
  <c r="Q44" i="139" s="1"/>
  <c r="Q48" i="139" s="1"/>
  <c r="L38" i="139"/>
  <c r="O38" i="139"/>
  <c r="O44" i="139" s="1"/>
  <c r="O48" i="139" s="1"/>
  <c r="L44" i="139"/>
  <c r="L48" i="139" s="1"/>
  <c r="N38" i="139"/>
  <c r="M38" i="139"/>
  <c r="M44" i="139" s="1"/>
  <c r="M48" i="139" s="1"/>
  <c r="P38" i="139"/>
  <c r="P44" i="139" s="1"/>
  <c r="P48" i="139" s="1"/>
  <c r="N44" i="139"/>
  <c r="N48" i="139" s="1"/>
  <c r="E38" i="139"/>
  <c r="E44" i="139" s="1"/>
  <c r="E48" i="139" s="1"/>
  <c r="J38" i="139"/>
  <c r="J44" i="139" s="1"/>
  <c r="J48" i="139" s="1"/>
  <c r="I38" i="139"/>
  <c r="I44" i="139" s="1"/>
  <c r="I48" i="139" s="1"/>
  <c r="F38" i="139"/>
  <c r="F44" i="139" s="1"/>
  <c r="F48" i="139" s="1"/>
  <c r="D38" i="139"/>
  <c r="D44" i="139" s="1"/>
  <c r="D48" i="139" s="1"/>
  <c r="G38" i="139"/>
  <c r="G44" i="139" s="1"/>
  <c r="G48" i="139" s="1"/>
  <c r="H38" i="139"/>
  <c r="H44" i="139" s="1"/>
  <c r="H48" i="139" s="1"/>
  <c r="P85" i="126" l="1"/>
  <c r="O85" i="126"/>
  <c r="N85" i="126"/>
  <c r="M85" i="126"/>
  <c r="L85" i="126"/>
  <c r="J85" i="126"/>
  <c r="I85" i="126"/>
  <c r="H85" i="126"/>
  <c r="G85" i="126"/>
  <c r="F85" i="126"/>
  <c r="Q84" i="126"/>
  <c r="K84" i="126"/>
  <c r="Q83" i="126"/>
  <c r="K83" i="126"/>
  <c r="Q80" i="126"/>
  <c r="K80" i="126"/>
  <c r="P79" i="126"/>
  <c r="O79" i="126"/>
  <c r="N79" i="126"/>
  <c r="M79" i="126"/>
  <c r="L79" i="126"/>
  <c r="J79" i="126"/>
  <c r="I79" i="126"/>
  <c r="H79" i="126"/>
  <c r="G79" i="126"/>
  <c r="F79" i="126"/>
  <c r="Q78" i="126"/>
  <c r="K78" i="126"/>
  <c r="Q77" i="126"/>
  <c r="K77" i="126"/>
  <c r="Q76" i="126"/>
  <c r="K76" i="126"/>
  <c r="Q73" i="126"/>
  <c r="K73" i="126"/>
  <c r="Q72" i="126"/>
  <c r="K72" i="126"/>
  <c r="Q70" i="126"/>
  <c r="K70" i="126"/>
  <c r="Q69" i="126"/>
  <c r="K69" i="126"/>
  <c r="P68" i="126"/>
  <c r="O68" i="126"/>
  <c r="N68" i="126"/>
  <c r="M68" i="126"/>
  <c r="L68" i="126"/>
  <c r="J68" i="126"/>
  <c r="I68" i="126"/>
  <c r="H68" i="126"/>
  <c r="G68" i="126"/>
  <c r="F68" i="126"/>
  <c r="Q67" i="126"/>
  <c r="K67" i="126"/>
  <c r="Q66" i="126"/>
  <c r="K66" i="126"/>
  <c r="Q65" i="126"/>
  <c r="K65" i="126"/>
  <c r="Q64" i="126"/>
  <c r="K64" i="126"/>
  <c r="P63" i="126"/>
  <c r="O63" i="126"/>
  <c r="N63" i="126"/>
  <c r="M63" i="126"/>
  <c r="L63" i="126"/>
  <c r="J63" i="126"/>
  <c r="I63" i="126"/>
  <c r="H63" i="126"/>
  <c r="G63" i="126"/>
  <c r="F63" i="126"/>
  <c r="Q62" i="126"/>
  <c r="K62" i="126"/>
  <c r="Q61" i="126"/>
  <c r="K61" i="126"/>
  <c r="Q60" i="126"/>
  <c r="K60" i="126"/>
  <c r="P58" i="126"/>
  <c r="O58" i="126"/>
  <c r="N58" i="126"/>
  <c r="M58" i="126"/>
  <c r="L58" i="126"/>
  <c r="J58" i="126"/>
  <c r="I58" i="126"/>
  <c r="H58" i="126"/>
  <c r="G58" i="126"/>
  <c r="F58" i="126"/>
  <c r="Q57" i="126"/>
  <c r="K57" i="126"/>
  <c r="Q56" i="126"/>
  <c r="K56" i="126"/>
  <c r="P83" i="124"/>
  <c r="O83" i="124"/>
  <c r="N83" i="124"/>
  <c r="M83" i="124"/>
  <c r="L83" i="124"/>
  <c r="J83" i="124"/>
  <c r="I83" i="124"/>
  <c r="H83" i="124"/>
  <c r="G83" i="124"/>
  <c r="F83" i="124"/>
  <c r="Q82" i="124"/>
  <c r="K82" i="124"/>
  <c r="Q81" i="124"/>
  <c r="Q83" i="124" s="1"/>
  <c r="K81" i="124"/>
  <c r="K83" i="124" s="1"/>
  <c r="Q78" i="124"/>
  <c r="K78" i="124"/>
  <c r="P77" i="124"/>
  <c r="O77" i="124"/>
  <c r="N77" i="124"/>
  <c r="M77" i="124"/>
  <c r="L77" i="124"/>
  <c r="J77" i="124"/>
  <c r="I77" i="124"/>
  <c r="H77" i="124"/>
  <c r="G77" i="124"/>
  <c r="F77" i="124"/>
  <c r="Q76" i="124"/>
  <c r="K76" i="124"/>
  <c r="Q75" i="124"/>
  <c r="K75" i="124"/>
  <c r="Q74" i="124"/>
  <c r="Q77" i="124" s="1"/>
  <c r="K74" i="124"/>
  <c r="K77" i="124" s="1"/>
  <c r="Q71" i="124"/>
  <c r="K71" i="124"/>
  <c r="Q70" i="124"/>
  <c r="K70" i="124"/>
  <c r="O69" i="124"/>
  <c r="O72" i="124" s="1"/>
  <c r="O79" i="124" s="1"/>
  <c r="J69" i="124"/>
  <c r="J72" i="124" s="1"/>
  <c r="J79" i="124" s="1"/>
  <c r="G69" i="124"/>
  <c r="G72" i="124" s="1"/>
  <c r="G79" i="124" s="1"/>
  <c r="Q68" i="124"/>
  <c r="K68" i="124"/>
  <c r="P67" i="124"/>
  <c r="O67" i="124"/>
  <c r="N67" i="124"/>
  <c r="M67" i="124"/>
  <c r="L67" i="124"/>
  <c r="J67" i="124"/>
  <c r="I67" i="124"/>
  <c r="H67" i="124"/>
  <c r="G67" i="124"/>
  <c r="F67" i="124"/>
  <c r="Q66" i="124"/>
  <c r="K66" i="124"/>
  <c r="Q65" i="124"/>
  <c r="K65" i="124"/>
  <c r="Q64" i="124"/>
  <c r="Q67" i="124" s="1"/>
  <c r="K64" i="124"/>
  <c r="Q63" i="124"/>
  <c r="K63" i="124"/>
  <c r="K67" i="124" s="1"/>
  <c r="P62" i="124"/>
  <c r="P69" i="124" s="1"/>
  <c r="P72" i="124" s="1"/>
  <c r="P79" i="124" s="1"/>
  <c r="O62" i="124"/>
  <c r="N62" i="124"/>
  <c r="N69" i="124" s="1"/>
  <c r="N72" i="124" s="1"/>
  <c r="N79" i="124" s="1"/>
  <c r="M62" i="124"/>
  <c r="M69" i="124" s="1"/>
  <c r="M72" i="124" s="1"/>
  <c r="M79" i="124" s="1"/>
  <c r="L62" i="124"/>
  <c r="L69" i="124" s="1"/>
  <c r="L72" i="124" s="1"/>
  <c r="L79" i="124" s="1"/>
  <c r="J62" i="124"/>
  <c r="I62" i="124"/>
  <c r="I69" i="124" s="1"/>
  <c r="I72" i="124" s="1"/>
  <c r="I79" i="124" s="1"/>
  <c r="H62" i="124"/>
  <c r="H69" i="124" s="1"/>
  <c r="H72" i="124" s="1"/>
  <c r="H79" i="124" s="1"/>
  <c r="G62" i="124"/>
  <c r="F62" i="124"/>
  <c r="F69" i="124" s="1"/>
  <c r="F72" i="124" s="1"/>
  <c r="F79" i="124" s="1"/>
  <c r="Q61" i="124"/>
  <c r="K61" i="124"/>
  <c r="Q60" i="124"/>
  <c r="K60" i="124"/>
  <c r="Q59" i="124"/>
  <c r="Q62" i="124" s="1"/>
  <c r="K59" i="124"/>
  <c r="K62" i="124" s="1"/>
  <c r="K69" i="124" s="1"/>
  <c r="K72" i="124" s="1"/>
  <c r="P57" i="124"/>
  <c r="O57" i="124"/>
  <c r="N57" i="124"/>
  <c r="M57" i="124"/>
  <c r="L57" i="124"/>
  <c r="K57" i="124"/>
  <c r="J57" i="124"/>
  <c r="I57" i="124"/>
  <c r="H57" i="124"/>
  <c r="G57" i="124"/>
  <c r="F57" i="124"/>
  <c r="Q56" i="124"/>
  <c r="K56" i="124"/>
  <c r="Q55" i="124"/>
  <c r="Q57" i="124" s="1"/>
  <c r="K55" i="124"/>
  <c r="F50" i="124"/>
  <c r="L50" i="124" s="1"/>
  <c r="M71" i="126" l="1"/>
  <c r="M74" i="126" s="1"/>
  <c r="M81" i="126" s="1"/>
  <c r="Q85" i="126"/>
  <c r="K63" i="126"/>
  <c r="K68" i="126"/>
  <c r="K79" i="126"/>
  <c r="J71" i="126"/>
  <c r="J74" i="126" s="1"/>
  <c r="J81" i="126" s="1"/>
  <c r="Q58" i="126"/>
  <c r="L71" i="126"/>
  <c r="L74" i="126" s="1"/>
  <c r="L81" i="126" s="1"/>
  <c r="F71" i="126"/>
  <c r="F74" i="126" s="1"/>
  <c r="F81" i="126" s="1"/>
  <c r="N71" i="126"/>
  <c r="N74" i="126" s="1"/>
  <c r="N81" i="126" s="1"/>
  <c r="G71" i="126"/>
  <c r="G74" i="126" s="1"/>
  <c r="G81" i="126" s="1"/>
  <c r="O71" i="126"/>
  <c r="O74" i="126" s="1"/>
  <c r="O81" i="126" s="1"/>
  <c r="Q63" i="126"/>
  <c r="H71" i="126"/>
  <c r="H74" i="126" s="1"/>
  <c r="H81" i="126" s="1"/>
  <c r="P71" i="126"/>
  <c r="P74" i="126" s="1"/>
  <c r="P81" i="126" s="1"/>
  <c r="K58" i="126"/>
  <c r="Q68" i="126"/>
  <c r="Q71" i="126" s="1"/>
  <c r="Q74" i="126" s="1"/>
  <c r="I71" i="126"/>
  <c r="I74" i="126" s="1"/>
  <c r="I81" i="126" s="1"/>
  <c r="Q79" i="126"/>
  <c r="K85" i="126"/>
  <c r="K79" i="124"/>
  <c r="Q69" i="124"/>
  <c r="Q72" i="124" s="1"/>
  <c r="Q79" i="124" s="1"/>
  <c r="K71" i="126" l="1"/>
  <c r="K74" i="126" s="1"/>
  <c r="K81" i="126" s="1"/>
  <c r="Q81" i="126"/>
  <c r="E70" i="58"/>
  <c r="E74" i="58" s="1"/>
  <c r="F70" i="58"/>
  <c r="G70" i="58"/>
  <c r="H70" i="58"/>
  <c r="H74" i="58" s="1"/>
  <c r="I70" i="58"/>
  <c r="J70" i="58"/>
  <c r="D70" i="58"/>
  <c r="F74" i="58"/>
  <c r="G74" i="58"/>
  <c r="J74" i="58"/>
  <c r="D74" i="58"/>
  <c r="E68" i="58"/>
  <c r="F68" i="58"/>
  <c r="G68" i="58"/>
  <c r="H68" i="58"/>
  <c r="I68" i="58"/>
  <c r="J68" i="58"/>
  <c r="D68" i="58"/>
  <c r="E64" i="58"/>
  <c r="F64" i="58"/>
  <c r="G64" i="58"/>
  <c r="H64" i="58"/>
  <c r="I64" i="58"/>
  <c r="J64" i="58"/>
  <c r="D64" i="58"/>
  <c r="J55" i="58" l="1"/>
  <c r="J60" i="58"/>
  <c r="E60" i="58"/>
  <c r="F60" i="58"/>
  <c r="G60" i="58"/>
  <c r="H60" i="58"/>
  <c r="D60" i="58"/>
  <c r="E55" i="58"/>
  <c r="F55" i="58"/>
  <c r="G55" i="58"/>
  <c r="H55" i="58"/>
  <c r="D55" i="58"/>
  <c r="I67" i="58"/>
  <c r="I66" i="58"/>
  <c r="I65" i="58"/>
  <c r="I73" i="58"/>
  <c r="I72" i="58"/>
  <c r="I71" i="58"/>
  <c r="I74" i="58"/>
  <c r="I62" i="58"/>
  <c r="I61" i="58"/>
  <c r="I60" i="58" s="1"/>
  <c r="I58" i="58"/>
  <c r="I57" i="58"/>
  <c r="I56" i="58"/>
  <c r="I53" i="58"/>
  <c r="I52" i="58"/>
  <c r="I55" i="58" l="1"/>
  <c r="K27" i="125" l="1"/>
  <c r="K28" i="125"/>
  <c r="K29" i="125"/>
  <c r="K26" i="125"/>
  <c r="H55" i="80" l="1"/>
  <c r="G55" i="80"/>
  <c r="F55" i="80"/>
  <c r="E55" i="80"/>
  <c r="D55" i="80"/>
  <c r="C55" i="80"/>
  <c r="E36" i="82" l="1"/>
  <c r="E35" i="82"/>
  <c r="E34" i="82"/>
  <c r="E33" i="82"/>
  <c r="E32" i="82"/>
  <c r="E31" i="82"/>
  <c r="E29" i="82"/>
  <c r="E28" i="82"/>
  <c r="E25" i="82"/>
  <c r="E24" i="82"/>
  <c r="E23" i="82"/>
  <c r="E22" i="82"/>
  <c r="E21" i="82"/>
  <c r="E20" i="82"/>
  <c r="E17" i="82"/>
  <c r="E16" i="82"/>
  <c r="E15" i="82"/>
  <c r="E14" i="82"/>
  <c r="E13" i="82"/>
  <c r="E12" i="82"/>
  <c r="G36" i="134"/>
  <c r="V34" i="133"/>
  <c r="O29" i="132"/>
  <c r="M32" i="131"/>
  <c r="AA32" i="130"/>
  <c r="AA33" i="129"/>
  <c r="H27" i="128"/>
  <c r="O41" i="127"/>
  <c r="Q87" i="126"/>
  <c r="Q51" i="125"/>
  <c r="Q85" i="124"/>
  <c r="Q49" i="123"/>
  <c r="H78" i="31"/>
  <c r="F69" i="137"/>
  <c r="E26" i="82" s="1"/>
  <c r="E69" i="137"/>
  <c r="E27" i="82" s="1"/>
  <c r="F38" i="137"/>
  <c r="E38" i="137"/>
  <c r="E13" i="137"/>
  <c r="F13" i="137" s="1"/>
  <c r="C73" i="80" l="1"/>
  <c r="G77" i="80"/>
  <c r="H78" i="80"/>
  <c r="G78" i="80"/>
  <c r="F78" i="80"/>
  <c r="E78" i="80"/>
  <c r="D78" i="80"/>
  <c r="C78" i="80"/>
  <c r="G71" i="80"/>
  <c r="G72" i="80"/>
  <c r="G70" i="80"/>
  <c r="D73" i="80"/>
  <c r="E73" i="80"/>
  <c r="F73" i="80"/>
  <c r="H73" i="80"/>
  <c r="G76" i="80"/>
  <c r="G75" i="80"/>
  <c r="G74" i="80"/>
  <c r="H37" i="80"/>
  <c r="F37" i="80"/>
  <c r="E37" i="80"/>
  <c r="D37" i="80"/>
  <c r="C37" i="80"/>
  <c r="G73" i="80" l="1"/>
  <c r="E48" i="136"/>
  <c r="F44" i="136"/>
  <c r="D44" i="136"/>
  <c r="C44" i="136"/>
  <c r="E43" i="136"/>
  <c r="E42" i="136"/>
  <c r="E44" i="136" s="1"/>
  <c r="F38" i="136"/>
  <c r="D38" i="136"/>
  <c r="C38" i="136"/>
  <c r="E37" i="136"/>
  <c r="E36" i="136"/>
  <c r="E35" i="136"/>
  <c r="E38" i="136" s="1"/>
  <c r="E32" i="136"/>
  <c r="E31" i="136"/>
  <c r="E30" i="136"/>
  <c r="E29" i="136"/>
  <c r="F28" i="136"/>
  <c r="F33" i="136" s="1"/>
  <c r="D28" i="136"/>
  <c r="D33" i="136" s="1"/>
  <c r="C28" i="136"/>
  <c r="C33" i="136" s="1"/>
  <c r="E27" i="136"/>
  <c r="E26" i="136"/>
  <c r="E25" i="136"/>
  <c r="E24" i="136"/>
  <c r="E28" i="136" s="1"/>
  <c r="E33" i="136" s="1"/>
  <c r="E21" i="136"/>
  <c r="E20" i="136"/>
  <c r="F19" i="136"/>
  <c r="F22" i="136" s="1"/>
  <c r="D19" i="136"/>
  <c r="D22" i="136" s="1"/>
  <c r="C19" i="136"/>
  <c r="C22" i="136" s="1"/>
  <c r="E18" i="136"/>
  <c r="E17" i="136"/>
  <c r="E16" i="136"/>
  <c r="E14" i="136"/>
  <c r="E19" i="136" l="1"/>
  <c r="E22" i="136" s="1"/>
  <c r="F40" i="136"/>
  <c r="F46" i="136" s="1"/>
  <c r="F50" i="136" s="1"/>
  <c r="C14" i="136"/>
  <c r="F14" i="136"/>
  <c r="D14" i="136"/>
  <c r="C40" i="136"/>
  <c r="C46" i="136" s="1"/>
  <c r="C50" i="136" s="1"/>
  <c r="E40" i="136"/>
  <c r="E46" i="136" s="1"/>
  <c r="E50" i="136" s="1"/>
  <c r="D40" i="136"/>
  <c r="D46" i="136" s="1"/>
  <c r="D50" i="136" s="1"/>
  <c r="A7" i="134" l="1"/>
  <c r="A6" i="134"/>
  <c r="A4" i="134"/>
  <c r="A3" i="134"/>
  <c r="A7" i="133"/>
  <c r="A6" i="133"/>
  <c r="A4" i="133"/>
  <c r="A3" i="133"/>
  <c r="V7" i="133"/>
  <c r="A7" i="132"/>
  <c r="A6" i="132"/>
  <c r="A4" i="132"/>
  <c r="A3" i="132"/>
  <c r="G16" i="131"/>
  <c r="L16" i="131"/>
  <c r="G17" i="131"/>
  <c r="L17" i="131"/>
  <c r="A7" i="131"/>
  <c r="A6" i="131"/>
  <c r="A4" i="131"/>
  <c r="A3" i="131"/>
  <c r="A4" i="130"/>
  <c r="A3" i="130"/>
  <c r="A7" i="129"/>
  <c r="A6" i="129"/>
  <c r="A4" i="129"/>
  <c r="A3" i="129"/>
  <c r="A7" i="128"/>
  <c r="A6" i="128"/>
  <c r="A4" i="128"/>
  <c r="A3" i="128"/>
  <c r="A7" i="127"/>
  <c r="A6" i="127"/>
  <c r="A4" i="127"/>
  <c r="A3" i="127"/>
  <c r="S60" i="112"/>
  <c r="A7" i="112"/>
  <c r="A6" i="112"/>
  <c r="A3" i="112"/>
  <c r="A7" i="126"/>
  <c r="A6" i="126"/>
  <c r="A4" i="126"/>
  <c r="A3" i="126"/>
  <c r="A7" i="125"/>
  <c r="A6" i="125"/>
  <c r="A4" i="125"/>
  <c r="A3" i="125"/>
  <c r="A7" i="124"/>
  <c r="A6" i="124"/>
  <c r="A4" i="124"/>
  <c r="A3" i="124"/>
  <c r="A7" i="123"/>
  <c r="A6" i="123"/>
  <c r="A4" i="123"/>
  <c r="A3" i="123"/>
  <c r="A7" i="31"/>
  <c r="A6" i="31"/>
  <c r="A4" i="31"/>
  <c r="A3" i="31"/>
  <c r="F67" i="28"/>
  <c r="A7" i="28"/>
  <c r="A6" i="28"/>
  <c r="A4" i="28"/>
  <c r="A3" i="28"/>
  <c r="U63" i="27"/>
  <c r="A7" i="27"/>
  <c r="A6" i="27"/>
  <c r="A4" i="27"/>
  <c r="A3" i="27"/>
  <c r="A6" i="130"/>
  <c r="A7" i="130"/>
  <c r="G48" i="31"/>
  <c r="G47" i="31"/>
  <c r="G46" i="31"/>
  <c r="E14" i="33"/>
  <c r="F32" i="123" l="1"/>
  <c r="G32" i="123"/>
  <c r="H32" i="123"/>
  <c r="I32" i="123"/>
  <c r="J32" i="123"/>
  <c r="L32" i="123"/>
  <c r="M32" i="123"/>
  <c r="N32" i="123"/>
  <c r="O32" i="123"/>
  <c r="P32" i="123"/>
  <c r="Q32" i="123"/>
  <c r="F29" i="123"/>
  <c r="G29" i="123"/>
  <c r="H29" i="123"/>
  <c r="I29" i="123"/>
  <c r="J29" i="123"/>
  <c r="L29" i="123"/>
  <c r="L33" i="123" s="1"/>
  <c r="M29" i="123"/>
  <c r="N29" i="123"/>
  <c r="O29" i="123"/>
  <c r="P29" i="123"/>
  <c r="F25" i="123"/>
  <c r="G25" i="123"/>
  <c r="H25" i="123"/>
  <c r="I25" i="123"/>
  <c r="J25" i="123"/>
  <c r="L25" i="123"/>
  <c r="M25" i="123"/>
  <c r="N25" i="123"/>
  <c r="O25" i="123"/>
  <c r="P25" i="123"/>
  <c r="G78" i="81" l="1"/>
  <c r="G79" i="81"/>
  <c r="G80" i="81"/>
  <c r="G81" i="81"/>
  <c r="G82" i="81"/>
  <c r="G77" i="81"/>
  <c r="G56" i="81"/>
  <c r="G57" i="81"/>
  <c r="G58" i="81"/>
  <c r="G59" i="81"/>
  <c r="G60" i="81"/>
  <c r="G61" i="81"/>
  <c r="G62" i="81"/>
  <c r="G63" i="81"/>
  <c r="G64" i="81"/>
  <c r="G65" i="81"/>
  <c r="G66" i="81"/>
  <c r="G67" i="81"/>
  <c r="G68" i="81"/>
  <c r="G69" i="81"/>
  <c r="G70" i="81"/>
  <c r="G55" i="81"/>
  <c r="G75" i="81"/>
  <c r="D76" i="81"/>
  <c r="D84" i="81" s="1"/>
  <c r="E76" i="81"/>
  <c r="E84" i="81" s="1"/>
  <c r="F76" i="81"/>
  <c r="F84" i="81" s="1"/>
  <c r="H76" i="81"/>
  <c r="H84" i="81" s="1"/>
  <c r="D72" i="81"/>
  <c r="H54" i="81"/>
  <c r="H72" i="81" s="1"/>
  <c r="C54" i="81"/>
  <c r="D54" i="81"/>
  <c r="E54" i="81"/>
  <c r="E72" i="81" s="1"/>
  <c r="F54" i="81"/>
  <c r="F72" i="81" s="1"/>
  <c r="G44" i="81"/>
  <c r="G45" i="81"/>
  <c r="G46" i="81"/>
  <c r="G47" i="81"/>
  <c r="G48" i="81"/>
  <c r="G49" i="81"/>
  <c r="G50" i="81"/>
  <c r="G51" i="81"/>
  <c r="G52" i="81"/>
  <c r="G43" i="81"/>
  <c r="H40" i="81"/>
  <c r="C40" i="81"/>
  <c r="D40" i="81"/>
  <c r="E40" i="81"/>
  <c r="F40" i="81"/>
  <c r="G33" i="81"/>
  <c r="G40" i="81" s="1"/>
  <c r="G34" i="81"/>
  <c r="G35" i="81"/>
  <c r="G36" i="81"/>
  <c r="G37" i="81"/>
  <c r="G38" i="81"/>
  <c r="G39" i="81"/>
  <c r="G32" i="81"/>
  <c r="H29" i="81"/>
  <c r="C29" i="81"/>
  <c r="D29" i="81"/>
  <c r="E29" i="81"/>
  <c r="F29" i="81"/>
  <c r="G27" i="81"/>
  <c r="G26" i="81"/>
  <c r="H23" i="81"/>
  <c r="C23" i="81"/>
  <c r="D23" i="81"/>
  <c r="E23" i="81"/>
  <c r="F23" i="81"/>
  <c r="G20" i="81"/>
  <c r="G21" i="81"/>
  <c r="G19" i="81"/>
  <c r="H17" i="81"/>
  <c r="C17" i="81"/>
  <c r="D17" i="81"/>
  <c r="E17" i="81"/>
  <c r="F17" i="81"/>
  <c r="G16" i="81"/>
  <c r="G15" i="81"/>
  <c r="G29" i="81"/>
  <c r="C72" i="81"/>
  <c r="C76" i="81"/>
  <c r="C84" i="81" s="1"/>
  <c r="C86" i="81" s="1"/>
  <c r="D86" i="81" l="1"/>
  <c r="G23" i="81"/>
  <c r="G17" i="81"/>
  <c r="G54" i="81"/>
  <c r="G76" i="81"/>
  <c r="G72" i="81"/>
  <c r="H86" i="81"/>
  <c r="F86" i="81"/>
  <c r="E86" i="81"/>
  <c r="F82" i="80"/>
  <c r="F90" i="80" s="1"/>
  <c r="G84" i="80"/>
  <c r="G85" i="80"/>
  <c r="G86" i="80"/>
  <c r="G87" i="80"/>
  <c r="G88" i="80"/>
  <c r="G83" i="80"/>
  <c r="G81" i="80"/>
  <c r="G51" i="80"/>
  <c r="G52" i="80"/>
  <c r="G53" i="80"/>
  <c r="G54" i="80"/>
  <c r="G56" i="80"/>
  <c r="G57" i="80"/>
  <c r="G58" i="80"/>
  <c r="G59" i="80"/>
  <c r="G60" i="80"/>
  <c r="G61" i="80"/>
  <c r="G62" i="80"/>
  <c r="G63" i="80"/>
  <c r="G64" i="80"/>
  <c r="G65" i="80"/>
  <c r="G66" i="80"/>
  <c r="G50" i="80"/>
  <c r="G41" i="80"/>
  <c r="G42" i="80"/>
  <c r="G43" i="80"/>
  <c r="G44" i="80"/>
  <c r="G45" i="80"/>
  <c r="G46" i="80"/>
  <c r="G47" i="80"/>
  <c r="G48" i="80"/>
  <c r="G49" i="80"/>
  <c r="G40" i="80"/>
  <c r="G30" i="80"/>
  <c r="G31" i="80"/>
  <c r="G32" i="80"/>
  <c r="G33" i="80"/>
  <c r="G34" i="80"/>
  <c r="G35" i="80"/>
  <c r="G36" i="80"/>
  <c r="G29" i="80"/>
  <c r="C26" i="80"/>
  <c r="D26" i="80"/>
  <c r="E26" i="80"/>
  <c r="F26" i="80"/>
  <c r="H26" i="80"/>
  <c r="G25" i="80"/>
  <c r="G24" i="80"/>
  <c r="G26" i="80" s="1"/>
  <c r="C21" i="80"/>
  <c r="D21" i="80"/>
  <c r="E21" i="80"/>
  <c r="F21" i="80"/>
  <c r="H21" i="80"/>
  <c r="G19" i="80"/>
  <c r="G20" i="80"/>
  <c r="G18" i="80"/>
  <c r="H16" i="80"/>
  <c r="C16" i="80"/>
  <c r="D16" i="80"/>
  <c r="E16" i="80"/>
  <c r="F16" i="80"/>
  <c r="G15" i="80"/>
  <c r="G14" i="80"/>
  <c r="G16" i="80" s="1"/>
  <c r="F102" i="80"/>
  <c r="F108" i="80" s="1"/>
  <c r="G21" i="80" l="1"/>
  <c r="G37" i="80"/>
  <c r="F7" i="28" l="1"/>
  <c r="E13" i="28" s="1"/>
  <c r="F13" i="28" s="1"/>
  <c r="F74" i="31"/>
  <c r="E74" i="31"/>
  <c r="F73" i="31"/>
  <c r="E73" i="31"/>
  <c r="H64" i="31"/>
  <c r="F64" i="31"/>
  <c r="E64" i="31"/>
  <c r="E53" i="82"/>
  <c r="E60" i="82"/>
  <c r="I60" i="82" s="1"/>
  <c r="H7" i="31"/>
  <c r="G13" i="31" s="1"/>
  <c r="H13" i="31" s="1"/>
  <c r="F24" i="134"/>
  <c r="F33" i="134" s="1"/>
  <c r="G24" i="134"/>
  <c r="G33" i="134" s="1"/>
  <c r="E24" i="134"/>
  <c r="E33" i="134" s="1"/>
  <c r="U30" i="133"/>
  <c r="Q30" i="133"/>
  <c r="L30" i="133"/>
  <c r="T23" i="133"/>
  <c r="T32" i="133" s="1"/>
  <c r="U27" i="133"/>
  <c r="U28" i="133"/>
  <c r="U26" i="133"/>
  <c r="Q27" i="133"/>
  <c r="Q28" i="133"/>
  <c r="Q26" i="133"/>
  <c r="L27" i="133"/>
  <c r="L28" i="133"/>
  <c r="L26" i="133"/>
  <c r="H23" i="133"/>
  <c r="H32" i="133" s="1"/>
  <c r="I23" i="133"/>
  <c r="I32" i="133" s="1"/>
  <c r="J23" i="133"/>
  <c r="J32" i="133" s="1"/>
  <c r="K23" i="133"/>
  <c r="K32" i="133" s="1"/>
  <c r="M23" i="133"/>
  <c r="M32" i="133" s="1"/>
  <c r="N23" i="133"/>
  <c r="N32" i="133" s="1"/>
  <c r="O23" i="133"/>
  <c r="O32" i="133" s="1"/>
  <c r="P23" i="133"/>
  <c r="P32" i="133" s="1"/>
  <c r="R23" i="133"/>
  <c r="R32" i="133" s="1"/>
  <c r="S23" i="133"/>
  <c r="S32" i="133" s="1"/>
  <c r="U17" i="133"/>
  <c r="U18" i="133"/>
  <c r="U19" i="133"/>
  <c r="U20" i="133"/>
  <c r="U21" i="133"/>
  <c r="U22" i="133"/>
  <c r="Q22" i="133"/>
  <c r="Q17" i="133"/>
  <c r="Q18" i="133"/>
  <c r="Q19" i="133"/>
  <c r="Q20" i="133"/>
  <c r="Q21" i="133"/>
  <c r="Q16" i="133"/>
  <c r="U16" i="133"/>
  <c r="L17" i="133"/>
  <c r="L18" i="133"/>
  <c r="L19" i="133"/>
  <c r="L20" i="133"/>
  <c r="L21" i="133"/>
  <c r="L22" i="133"/>
  <c r="L16" i="133"/>
  <c r="C30" i="131"/>
  <c r="D30" i="131"/>
  <c r="E30" i="131"/>
  <c r="F30" i="131"/>
  <c r="H30" i="131"/>
  <c r="I30" i="131"/>
  <c r="J30" i="131"/>
  <c r="K30" i="131"/>
  <c r="L18" i="131"/>
  <c r="L19" i="131"/>
  <c r="L20" i="131"/>
  <c r="L21" i="131"/>
  <c r="L22" i="131"/>
  <c r="L23" i="131"/>
  <c r="L24" i="131"/>
  <c r="L25" i="131"/>
  <c r="L26" i="131"/>
  <c r="L27" i="131"/>
  <c r="L28" i="131"/>
  <c r="L29" i="131"/>
  <c r="G19" i="131"/>
  <c r="G20" i="131"/>
  <c r="G21" i="131"/>
  <c r="G22" i="131"/>
  <c r="G23" i="131"/>
  <c r="G24" i="131"/>
  <c r="G25" i="131"/>
  <c r="G26" i="131"/>
  <c r="G27" i="131"/>
  <c r="G28" i="131"/>
  <c r="G29" i="131"/>
  <c r="G18" i="131"/>
  <c r="C25" i="128"/>
  <c r="D25" i="128"/>
  <c r="F25" i="128"/>
  <c r="G25" i="128"/>
  <c r="H22" i="128"/>
  <c r="H23" i="128"/>
  <c r="H25" i="128" s="1"/>
  <c r="H24" i="128"/>
  <c r="H21" i="128"/>
  <c r="E22" i="128"/>
  <c r="E23" i="128"/>
  <c r="E24" i="128"/>
  <c r="E21" i="128"/>
  <c r="C18" i="128"/>
  <c r="D18" i="128"/>
  <c r="F18" i="128"/>
  <c r="G18" i="128"/>
  <c r="H15" i="128"/>
  <c r="H16" i="128"/>
  <c r="H17" i="128"/>
  <c r="H14" i="128"/>
  <c r="H18" i="128" s="1"/>
  <c r="E15" i="128"/>
  <c r="E16" i="128"/>
  <c r="E17" i="128"/>
  <c r="E14" i="128"/>
  <c r="E18" i="128" s="1"/>
  <c r="D37" i="127"/>
  <c r="E37" i="127"/>
  <c r="F37" i="127"/>
  <c r="G37" i="127"/>
  <c r="H37" i="127"/>
  <c r="J37" i="127"/>
  <c r="K37" i="127"/>
  <c r="L37" i="127"/>
  <c r="M37" i="127"/>
  <c r="N37" i="127"/>
  <c r="O37" i="127"/>
  <c r="O36" i="127"/>
  <c r="O35" i="127"/>
  <c r="I36" i="127"/>
  <c r="I35" i="127"/>
  <c r="I37" i="127" s="1"/>
  <c r="D31" i="127"/>
  <c r="E31" i="127"/>
  <c r="F31" i="127"/>
  <c r="G31" i="127"/>
  <c r="H31" i="127"/>
  <c r="H32" i="127" s="1"/>
  <c r="J31" i="127"/>
  <c r="J32" i="127" s="1"/>
  <c r="K31" i="127"/>
  <c r="K32" i="127" s="1"/>
  <c r="L31" i="127"/>
  <c r="L32" i="127" s="1"/>
  <c r="M31" i="127"/>
  <c r="M32" i="127" s="1"/>
  <c r="N31" i="127"/>
  <c r="N32" i="127" s="1"/>
  <c r="O28" i="127"/>
  <c r="O29" i="127"/>
  <c r="O30" i="127"/>
  <c r="I28" i="127"/>
  <c r="I29" i="127"/>
  <c r="I30" i="127"/>
  <c r="O26" i="127"/>
  <c r="O31" i="127" s="1"/>
  <c r="O32" i="127" s="1"/>
  <c r="I26" i="127"/>
  <c r="D23" i="127"/>
  <c r="E23" i="127"/>
  <c r="F23" i="127"/>
  <c r="G23" i="127"/>
  <c r="H23" i="127"/>
  <c r="J23" i="127"/>
  <c r="K23" i="127"/>
  <c r="L23" i="127"/>
  <c r="M23" i="127"/>
  <c r="N23" i="127"/>
  <c r="O17" i="127"/>
  <c r="O18" i="127"/>
  <c r="O19" i="127"/>
  <c r="O20" i="127"/>
  <c r="O21" i="127"/>
  <c r="O22" i="127"/>
  <c r="O16" i="127"/>
  <c r="O23" i="127" s="1"/>
  <c r="I17" i="127"/>
  <c r="I18" i="127"/>
  <c r="I19" i="127"/>
  <c r="I20" i="127"/>
  <c r="I21" i="127"/>
  <c r="I22" i="127"/>
  <c r="I16" i="127"/>
  <c r="F37" i="112"/>
  <c r="G37" i="112"/>
  <c r="G35" i="112"/>
  <c r="G32" i="112"/>
  <c r="F20" i="112"/>
  <c r="G20" i="112"/>
  <c r="G18" i="112"/>
  <c r="F46" i="126"/>
  <c r="G46" i="126"/>
  <c r="H46" i="126"/>
  <c r="I46" i="126"/>
  <c r="J46" i="126"/>
  <c r="L46" i="126"/>
  <c r="M46" i="126"/>
  <c r="N46" i="126"/>
  <c r="O46" i="126"/>
  <c r="P46" i="126"/>
  <c r="Q45" i="126"/>
  <c r="K45" i="126"/>
  <c r="Q44" i="126"/>
  <c r="K44" i="126"/>
  <c r="G22" i="31" s="1"/>
  <c r="Q41" i="126"/>
  <c r="K41" i="126"/>
  <c r="F40" i="126"/>
  <c r="G40" i="126"/>
  <c r="H40" i="126"/>
  <c r="I40" i="126"/>
  <c r="J40" i="126"/>
  <c r="L40" i="126"/>
  <c r="M40" i="126"/>
  <c r="N40" i="126"/>
  <c r="O40" i="126"/>
  <c r="P40" i="126"/>
  <c r="Q38" i="126"/>
  <c r="Q39" i="126"/>
  <c r="K38" i="126"/>
  <c r="K39" i="126"/>
  <c r="Q37" i="126"/>
  <c r="K37" i="126"/>
  <c r="Q34" i="126"/>
  <c r="Q33" i="126"/>
  <c r="K34" i="126"/>
  <c r="K33" i="126"/>
  <c r="Q31" i="126"/>
  <c r="K31" i="126"/>
  <c r="Q30" i="126"/>
  <c r="K30" i="126"/>
  <c r="F29" i="126"/>
  <c r="G29" i="126"/>
  <c r="H29" i="126"/>
  <c r="I29" i="126"/>
  <c r="J29" i="126"/>
  <c r="L29" i="126"/>
  <c r="M29" i="126"/>
  <c r="N29" i="126"/>
  <c r="O29" i="126"/>
  <c r="P29" i="126"/>
  <c r="Q26" i="126"/>
  <c r="Q27" i="126"/>
  <c r="Q28" i="126"/>
  <c r="Q25" i="126"/>
  <c r="K26" i="126"/>
  <c r="K27" i="126"/>
  <c r="K28" i="126"/>
  <c r="K25" i="126"/>
  <c r="F24" i="126"/>
  <c r="G24" i="126"/>
  <c r="H24" i="126"/>
  <c r="I24" i="126"/>
  <c r="J24" i="126"/>
  <c r="L24" i="126"/>
  <c r="M24" i="126"/>
  <c r="N24" i="126"/>
  <c r="O24" i="126"/>
  <c r="P24" i="126"/>
  <c r="Q22" i="126"/>
  <c r="Q23" i="126"/>
  <c r="Q21" i="126"/>
  <c r="K22" i="126"/>
  <c r="K23" i="126"/>
  <c r="K21" i="126"/>
  <c r="Q18" i="126"/>
  <c r="Q48" i="125"/>
  <c r="Q47" i="125"/>
  <c r="K48" i="125"/>
  <c r="K47" i="125"/>
  <c r="F49" i="125"/>
  <c r="G49" i="125"/>
  <c r="H49" i="125"/>
  <c r="I49" i="125"/>
  <c r="J49" i="125"/>
  <c r="L49" i="125"/>
  <c r="M49" i="125"/>
  <c r="N49" i="125"/>
  <c r="O49" i="125"/>
  <c r="P49" i="125"/>
  <c r="Q49" i="125"/>
  <c r="K49" i="125"/>
  <c r="Q44" i="125"/>
  <c r="K44" i="125"/>
  <c r="F43" i="125"/>
  <c r="G43" i="125"/>
  <c r="H43" i="125"/>
  <c r="I43" i="125"/>
  <c r="J43" i="125"/>
  <c r="L43" i="125"/>
  <c r="M43" i="125"/>
  <c r="N43" i="125"/>
  <c r="O43" i="125"/>
  <c r="P43" i="125"/>
  <c r="Q41" i="125"/>
  <c r="Q42" i="125"/>
  <c r="Q40" i="125"/>
  <c r="Q43" i="125" s="1"/>
  <c r="K41" i="125"/>
  <c r="K43" i="125" s="1"/>
  <c r="K42" i="125"/>
  <c r="K40" i="125"/>
  <c r="Q37" i="125"/>
  <c r="Q36" i="125"/>
  <c r="K37" i="125"/>
  <c r="K36" i="125"/>
  <c r="F35" i="125"/>
  <c r="F38" i="125" s="1"/>
  <c r="F45" i="125" s="1"/>
  <c r="G35" i="125"/>
  <c r="G38" i="125" s="1"/>
  <c r="G45" i="125" s="1"/>
  <c r="J35" i="125"/>
  <c r="J38" i="125" s="1"/>
  <c r="J45" i="125" s="1"/>
  <c r="L35" i="125"/>
  <c r="L38" i="125" s="1"/>
  <c r="L45" i="125" s="1"/>
  <c r="O35" i="125"/>
  <c r="O38" i="125" s="1"/>
  <c r="O45" i="125" s="1"/>
  <c r="P35" i="125"/>
  <c r="P38" i="125" s="1"/>
  <c r="P45" i="125" s="1"/>
  <c r="Q34" i="125"/>
  <c r="K34" i="125"/>
  <c r="F33" i="125"/>
  <c r="G33" i="125"/>
  <c r="H33" i="125"/>
  <c r="H35" i="125" s="1"/>
  <c r="H38" i="125" s="1"/>
  <c r="H45" i="125" s="1"/>
  <c r="I33" i="125"/>
  <c r="I35" i="125" s="1"/>
  <c r="I38" i="125" s="1"/>
  <c r="I45" i="125" s="1"/>
  <c r="J33" i="125"/>
  <c r="L33" i="125"/>
  <c r="M33" i="125"/>
  <c r="N33" i="125"/>
  <c r="N35" i="125" s="1"/>
  <c r="N38" i="125" s="1"/>
  <c r="N45" i="125" s="1"/>
  <c r="O33" i="125"/>
  <c r="P33" i="125"/>
  <c r="Q33" i="125"/>
  <c r="K33" i="125"/>
  <c r="K32" i="125"/>
  <c r="Q32" i="125"/>
  <c r="Q31" i="125"/>
  <c r="K31" i="125"/>
  <c r="F30" i="125"/>
  <c r="G30" i="125"/>
  <c r="H30" i="125"/>
  <c r="I30" i="125"/>
  <c r="J30" i="125"/>
  <c r="L30" i="125"/>
  <c r="M30" i="125"/>
  <c r="N30" i="125"/>
  <c r="O30" i="125"/>
  <c r="P30" i="125"/>
  <c r="Q27" i="125"/>
  <c r="Q28" i="125"/>
  <c r="Q29" i="125"/>
  <c r="Q26" i="125"/>
  <c r="Q30" i="125" s="1"/>
  <c r="F25" i="125"/>
  <c r="G25" i="125"/>
  <c r="H25" i="125"/>
  <c r="I25" i="125"/>
  <c r="J25" i="125"/>
  <c r="L25" i="125"/>
  <c r="M25" i="125"/>
  <c r="N25" i="125"/>
  <c r="O25" i="125"/>
  <c r="P25" i="125"/>
  <c r="Q22" i="125"/>
  <c r="Q23" i="125"/>
  <c r="Q24" i="125"/>
  <c r="Q21" i="125"/>
  <c r="Q25" i="125" s="1"/>
  <c r="K22" i="125"/>
  <c r="K23" i="125"/>
  <c r="K24" i="125"/>
  <c r="K21" i="125"/>
  <c r="K25" i="125" s="1"/>
  <c r="Q18" i="125"/>
  <c r="Q17" i="125"/>
  <c r="F19" i="125"/>
  <c r="G19" i="125"/>
  <c r="H19" i="125"/>
  <c r="I19" i="125"/>
  <c r="J19" i="125"/>
  <c r="L19" i="125"/>
  <c r="M19" i="125"/>
  <c r="N19" i="125"/>
  <c r="O19" i="125"/>
  <c r="P19" i="125"/>
  <c r="Q19" i="125"/>
  <c r="K18" i="125"/>
  <c r="K17" i="125"/>
  <c r="K19" i="125" s="1"/>
  <c r="F33" i="123"/>
  <c r="F36" i="123" s="1"/>
  <c r="G33" i="123"/>
  <c r="G36" i="123" s="1"/>
  <c r="J33" i="123"/>
  <c r="J36" i="123" s="1"/>
  <c r="L36" i="123"/>
  <c r="O33" i="123"/>
  <c r="O36" i="123" s="1"/>
  <c r="P33" i="123"/>
  <c r="P36" i="123" s="1"/>
  <c r="P43" i="123" s="1"/>
  <c r="H33" i="123"/>
  <c r="H36" i="123" s="1"/>
  <c r="I33" i="123"/>
  <c r="I36" i="123" s="1"/>
  <c r="I43" i="123" s="1"/>
  <c r="M33" i="123"/>
  <c r="M36" i="123" s="1"/>
  <c r="M43" i="123" s="1"/>
  <c r="N33" i="123"/>
  <c r="N36" i="123" s="1"/>
  <c r="N43" i="123" s="1"/>
  <c r="F45" i="124"/>
  <c r="G45" i="124"/>
  <c r="H45" i="124"/>
  <c r="I45" i="124"/>
  <c r="J45" i="124"/>
  <c r="L45" i="124"/>
  <c r="M45" i="124"/>
  <c r="N45" i="124"/>
  <c r="O45" i="124"/>
  <c r="P45" i="124"/>
  <c r="Q44" i="124"/>
  <c r="Q43" i="124"/>
  <c r="K44" i="124"/>
  <c r="K43" i="124"/>
  <c r="G21" i="31" s="1"/>
  <c r="Q40" i="124"/>
  <c r="K40" i="124"/>
  <c r="F39" i="124"/>
  <c r="G39" i="124"/>
  <c r="H39" i="124"/>
  <c r="I39" i="124"/>
  <c r="J39" i="124"/>
  <c r="L39" i="124"/>
  <c r="M39" i="124"/>
  <c r="N39" i="124"/>
  <c r="O39" i="124"/>
  <c r="P39" i="124"/>
  <c r="Q37" i="124"/>
  <c r="Q38" i="124"/>
  <c r="Q36" i="124"/>
  <c r="K37" i="124"/>
  <c r="K39" i="124" s="1"/>
  <c r="K38" i="124"/>
  <c r="K36" i="124"/>
  <c r="Q33" i="124"/>
  <c r="Q32" i="124"/>
  <c r="K33" i="124"/>
  <c r="K32" i="124"/>
  <c r="Q30" i="124"/>
  <c r="K30" i="124"/>
  <c r="Q26" i="124"/>
  <c r="Q27" i="124"/>
  <c r="Q28" i="124"/>
  <c r="Q25" i="124"/>
  <c r="Q29" i="124" s="1"/>
  <c r="L29" i="124"/>
  <c r="M29" i="124"/>
  <c r="N29" i="124"/>
  <c r="O29" i="124"/>
  <c r="P29" i="124"/>
  <c r="F29" i="124"/>
  <c r="G29" i="124"/>
  <c r="H29" i="124"/>
  <c r="I29" i="124"/>
  <c r="J29" i="124"/>
  <c r="K26" i="124"/>
  <c r="K27" i="124"/>
  <c r="K28" i="124"/>
  <c r="K25" i="124"/>
  <c r="K29" i="124" s="1"/>
  <c r="Q22" i="124"/>
  <c r="Q23" i="124"/>
  <c r="Q21" i="124"/>
  <c r="F24" i="124"/>
  <c r="F31" i="124" s="1"/>
  <c r="F34" i="124" s="1"/>
  <c r="G24" i="124"/>
  <c r="G31" i="124" s="1"/>
  <c r="G34" i="124" s="1"/>
  <c r="H24" i="124"/>
  <c r="I24" i="124"/>
  <c r="J24" i="124"/>
  <c r="L24" i="124"/>
  <c r="M24" i="124"/>
  <c r="M31" i="124" s="1"/>
  <c r="M34" i="124" s="1"/>
  <c r="N24" i="124"/>
  <c r="N31" i="124" s="1"/>
  <c r="N34" i="124" s="1"/>
  <c r="O24" i="124"/>
  <c r="P24" i="124"/>
  <c r="K22" i="124"/>
  <c r="K23" i="124"/>
  <c r="K21" i="124"/>
  <c r="F19" i="124"/>
  <c r="G19" i="124"/>
  <c r="H19" i="124"/>
  <c r="I19" i="124"/>
  <c r="J19" i="124"/>
  <c r="L19" i="124"/>
  <c r="M19" i="124"/>
  <c r="N19" i="124"/>
  <c r="O19" i="124"/>
  <c r="P19" i="124"/>
  <c r="Q18" i="124"/>
  <c r="Q17" i="124"/>
  <c r="Q19" i="124" s="1"/>
  <c r="K18" i="124"/>
  <c r="K19" i="124" s="1"/>
  <c r="K17" i="124"/>
  <c r="Q17" i="126"/>
  <c r="L19" i="126"/>
  <c r="M19" i="126"/>
  <c r="N19" i="126"/>
  <c r="O19" i="126"/>
  <c r="P19" i="126"/>
  <c r="F19" i="126"/>
  <c r="G19" i="126"/>
  <c r="H19" i="126"/>
  <c r="I19" i="126"/>
  <c r="J19" i="126"/>
  <c r="K18" i="126"/>
  <c r="K17" i="126"/>
  <c r="K19" i="126" s="1"/>
  <c r="L47" i="123"/>
  <c r="M47" i="123"/>
  <c r="N47" i="123"/>
  <c r="O47" i="123"/>
  <c r="P47" i="123"/>
  <c r="Q46" i="123"/>
  <c r="Q47" i="123" s="1"/>
  <c r="Q45" i="123"/>
  <c r="Q42" i="123"/>
  <c r="K42" i="123"/>
  <c r="L41" i="123"/>
  <c r="M41" i="123"/>
  <c r="N41" i="123"/>
  <c r="O41" i="123"/>
  <c r="P41" i="123"/>
  <c r="Q39" i="123"/>
  <c r="Q40" i="123"/>
  <c r="Q38" i="123"/>
  <c r="Q35" i="123"/>
  <c r="Q34" i="123"/>
  <c r="Q31" i="123"/>
  <c r="Q30" i="123"/>
  <c r="Q27" i="123"/>
  <c r="Q29" i="123" s="1"/>
  <c r="Q28" i="123"/>
  <c r="Q26" i="123"/>
  <c r="Q22" i="123"/>
  <c r="Q23" i="123"/>
  <c r="Q24" i="123"/>
  <c r="Q21" i="123"/>
  <c r="L19" i="123"/>
  <c r="M19" i="123"/>
  <c r="N19" i="123"/>
  <c r="O19" i="123"/>
  <c r="P19" i="123"/>
  <c r="Q18" i="123"/>
  <c r="Q19" i="123" s="1"/>
  <c r="Q17" i="123"/>
  <c r="F47" i="123"/>
  <c r="G47" i="123"/>
  <c r="H47" i="123"/>
  <c r="I47" i="123"/>
  <c r="J47" i="123"/>
  <c r="K46" i="123"/>
  <c r="K47" i="123" s="1"/>
  <c r="K45" i="123"/>
  <c r="F41" i="123"/>
  <c r="G41" i="123"/>
  <c r="H41" i="123"/>
  <c r="I41" i="123"/>
  <c r="J41" i="123"/>
  <c r="K39" i="123"/>
  <c r="K41" i="123" s="1"/>
  <c r="K40" i="123"/>
  <c r="K38" i="123"/>
  <c r="K35" i="123"/>
  <c r="K34" i="123"/>
  <c r="K31" i="123"/>
  <c r="K30" i="123"/>
  <c r="K32" i="123" s="1"/>
  <c r="K27" i="123"/>
  <c r="K29" i="123" s="1"/>
  <c r="K28" i="123"/>
  <c r="K26" i="123"/>
  <c r="K22" i="123"/>
  <c r="K23" i="123"/>
  <c r="K24" i="123"/>
  <c r="K21" i="123"/>
  <c r="K25" i="123" s="1"/>
  <c r="K18" i="123"/>
  <c r="K17" i="123"/>
  <c r="G19" i="123"/>
  <c r="H19" i="123"/>
  <c r="I19" i="123"/>
  <c r="J19" i="123"/>
  <c r="K19" i="123"/>
  <c r="F19" i="123"/>
  <c r="N32" i="126" l="1"/>
  <c r="N35" i="126" s="1"/>
  <c r="N42" i="126" s="1"/>
  <c r="Q29" i="126"/>
  <c r="K40" i="126"/>
  <c r="Q46" i="126"/>
  <c r="F51" i="126" s="1"/>
  <c r="L51" i="126" s="1"/>
  <c r="Q19" i="126"/>
  <c r="Q40" i="126"/>
  <c r="P32" i="126"/>
  <c r="P35" i="126" s="1"/>
  <c r="P42" i="126" s="1"/>
  <c r="G32" i="126"/>
  <c r="G35" i="126" s="1"/>
  <c r="G42" i="126" s="1"/>
  <c r="K24" i="126"/>
  <c r="O32" i="126"/>
  <c r="O35" i="126" s="1"/>
  <c r="O42" i="126" s="1"/>
  <c r="F32" i="126"/>
  <c r="F35" i="126" s="1"/>
  <c r="F42" i="126" s="1"/>
  <c r="V26" i="133"/>
  <c r="M32" i="126"/>
  <c r="M35" i="126" s="1"/>
  <c r="M42" i="126" s="1"/>
  <c r="Q24" i="126"/>
  <c r="Q32" i="126" s="1"/>
  <c r="Q35" i="126" s="1"/>
  <c r="L32" i="126"/>
  <c r="L35" i="126" s="1"/>
  <c r="L42" i="126" s="1"/>
  <c r="H35" i="31"/>
  <c r="J32" i="126"/>
  <c r="J35" i="126" s="1"/>
  <c r="J42" i="126" s="1"/>
  <c r="I32" i="126"/>
  <c r="I35" i="126" s="1"/>
  <c r="I42" i="126" s="1"/>
  <c r="K46" i="126"/>
  <c r="H32" i="126"/>
  <c r="H35" i="126" s="1"/>
  <c r="H42" i="126" s="1"/>
  <c r="K29" i="126"/>
  <c r="K32" i="126" s="1"/>
  <c r="K35" i="126" s="1"/>
  <c r="K42" i="126" s="1"/>
  <c r="J31" i="124"/>
  <c r="J34" i="124" s="1"/>
  <c r="K24" i="124"/>
  <c r="H31" i="124"/>
  <c r="H34" i="124" s="1"/>
  <c r="H41" i="124" s="1"/>
  <c r="O31" i="124"/>
  <c r="P31" i="124"/>
  <c r="P34" i="124" s="1"/>
  <c r="P41" i="124" s="1"/>
  <c r="G41" i="124"/>
  <c r="Q35" i="125"/>
  <c r="Q38" i="125" s="1"/>
  <c r="Q45" i="125" s="1"/>
  <c r="M35" i="125"/>
  <c r="M38" i="125" s="1"/>
  <c r="M45" i="125" s="1"/>
  <c r="E13" i="31"/>
  <c r="J41" i="124"/>
  <c r="H43" i="123"/>
  <c r="J43" i="123"/>
  <c r="V16" i="133"/>
  <c r="V21" i="133"/>
  <c r="V20" i="133"/>
  <c r="U23" i="133"/>
  <c r="U32" i="133" s="1"/>
  <c r="V19" i="133"/>
  <c r="V30" i="133"/>
  <c r="V18" i="133"/>
  <c r="V28" i="133"/>
  <c r="V17" i="133"/>
  <c r="L23" i="133"/>
  <c r="L32" i="133" s="1"/>
  <c r="V22" i="133"/>
  <c r="V27" i="133"/>
  <c r="L30" i="131"/>
  <c r="G30" i="131"/>
  <c r="E25" i="128"/>
  <c r="I31" i="127"/>
  <c r="I32" i="127" s="1"/>
  <c r="D32" i="127"/>
  <c r="G32" i="127"/>
  <c r="F32" i="127"/>
  <c r="I23" i="127"/>
  <c r="E32" i="127"/>
  <c r="K33" i="123"/>
  <c r="K36" i="123" s="1"/>
  <c r="K43" i="123" s="1"/>
  <c r="G43" i="123"/>
  <c r="F43" i="123"/>
  <c r="Q25" i="123"/>
  <c r="Q33" i="123" s="1"/>
  <c r="Q36" i="123" s="1"/>
  <c r="Q43" i="123" s="1"/>
  <c r="L43" i="123"/>
  <c r="O43" i="123"/>
  <c r="Q41" i="123"/>
  <c r="K45" i="124"/>
  <c r="I31" i="124"/>
  <c r="I34" i="124" s="1"/>
  <c r="I41" i="124" s="1"/>
  <c r="F41" i="124"/>
  <c r="Q45" i="124"/>
  <c r="N41" i="124"/>
  <c r="M41" i="124"/>
  <c r="L31" i="124"/>
  <c r="L34" i="124" s="1"/>
  <c r="L41" i="124" s="1"/>
  <c r="Q39" i="124"/>
  <c r="O34" i="124"/>
  <c r="O41" i="124" s="1"/>
  <c r="Q24" i="124"/>
  <c r="Q31" i="124" s="1"/>
  <c r="E52" i="82"/>
  <c r="H86" i="82"/>
  <c r="I86" i="82" s="1"/>
  <c r="E50" i="82"/>
  <c r="F13" i="31"/>
  <c r="Q23" i="133"/>
  <c r="K31" i="124"/>
  <c r="K34" i="124" s="1"/>
  <c r="K41" i="124" s="1"/>
  <c r="Q42" i="126" l="1"/>
  <c r="E35" i="31"/>
  <c r="Q34" i="124"/>
  <c r="Q41" i="124" s="1"/>
  <c r="Q32" i="133"/>
  <c r="V32" i="133" s="1"/>
  <c r="V23" i="133"/>
  <c r="F16" i="28" l="1"/>
  <c r="E16" i="28"/>
  <c r="T7" i="27"/>
  <c r="D52" i="27" s="1"/>
  <c r="E52" i="27" s="1"/>
  <c r="E7" i="26"/>
  <c r="E14" i="26" s="1"/>
  <c r="F14" i="26" s="1"/>
  <c r="Q7" i="123"/>
  <c r="F12" i="123" s="1"/>
  <c r="L12" i="123" s="1"/>
  <c r="D7" i="122"/>
  <c r="C14" i="122" s="1"/>
  <c r="D14" i="122" s="1"/>
  <c r="Q7" i="126"/>
  <c r="F12" i="126" s="1"/>
  <c r="D6" i="17"/>
  <c r="E7" i="78"/>
  <c r="D58" i="122" l="1"/>
  <c r="D44" i="122"/>
  <c r="C44" i="122"/>
  <c r="D40" i="122"/>
  <c r="D50" i="122" s="1"/>
  <c r="D38" i="122"/>
  <c r="C38" i="122"/>
  <c r="D33" i="122"/>
  <c r="C33" i="122"/>
  <c r="D28" i="122"/>
  <c r="C28" i="122"/>
  <c r="D22" i="122"/>
  <c r="D19" i="122"/>
  <c r="C19" i="122"/>
  <c r="C22" i="122" s="1"/>
  <c r="E43" i="82" l="1"/>
  <c r="F16" i="26"/>
  <c r="C40" i="122"/>
  <c r="C50" i="122" s="1"/>
  <c r="E42" i="82" l="1"/>
  <c r="E16" i="26"/>
  <c r="X80" i="117"/>
  <c r="U80" i="117"/>
  <c r="X79" i="117"/>
  <c r="V79" i="117"/>
  <c r="U79" i="117"/>
  <c r="I79" i="117"/>
  <c r="X78" i="117"/>
  <c r="V78" i="117"/>
  <c r="U78" i="117"/>
  <c r="X77" i="117"/>
  <c r="V77" i="117"/>
  <c r="U77" i="117"/>
  <c r="X76" i="117"/>
  <c r="V76" i="117"/>
  <c r="U76" i="117"/>
  <c r="X75" i="117"/>
  <c r="V75" i="117"/>
  <c r="U75" i="117"/>
  <c r="X74" i="117"/>
  <c r="V74" i="117"/>
  <c r="U74" i="117"/>
  <c r="X73" i="117"/>
  <c r="V73" i="117"/>
  <c r="U73" i="117"/>
  <c r="X72" i="117"/>
  <c r="V72" i="117"/>
  <c r="U72" i="117"/>
  <c r="X71" i="117"/>
  <c r="V71" i="117"/>
  <c r="U71" i="117"/>
  <c r="X70" i="117"/>
  <c r="V70" i="117"/>
  <c r="U70" i="117"/>
  <c r="X69" i="117"/>
  <c r="V69" i="117"/>
  <c r="U69" i="117"/>
  <c r="X68" i="117"/>
  <c r="V68" i="117"/>
  <c r="U68" i="117"/>
  <c r="G66" i="117"/>
  <c r="CY58" i="117"/>
  <c r="CX58" i="117"/>
  <c r="CW58" i="117"/>
  <c r="CU58" i="117"/>
  <c r="CT58" i="117"/>
  <c r="CL58" i="117"/>
  <c r="CK58" i="117"/>
  <c r="CJ58" i="117"/>
  <c r="CH58" i="117"/>
  <c r="CG58" i="117"/>
  <c r="BY58" i="117"/>
  <c r="BX58" i="117"/>
  <c r="BW58" i="117"/>
  <c r="BU58" i="117"/>
  <c r="BT58" i="117"/>
  <c r="BL58" i="117"/>
  <c r="BK58" i="117"/>
  <c r="BJ58" i="117"/>
  <c r="BH58" i="117"/>
  <c r="BG58" i="117"/>
  <c r="AY58" i="117"/>
  <c r="AX58" i="117"/>
  <c r="AW58" i="117"/>
  <c r="AU58" i="117"/>
  <c r="AT58" i="117"/>
  <c r="AL58" i="117"/>
  <c r="AK58" i="117"/>
  <c r="AJ58" i="117"/>
  <c r="AH58" i="117"/>
  <c r="AG58" i="117"/>
  <c r="Y58" i="117"/>
  <c r="X58" i="117"/>
  <c r="W58" i="117"/>
  <c r="U58" i="117"/>
  <c r="T58" i="117"/>
  <c r="L58" i="117"/>
  <c r="K58" i="117"/>
  <c r="J58" i="117"/>
  <c r="H58" i="117"/>
  <c r="G58" i="117"/>
  <c r="CY57" i="117"/>
  <c r="CX57" i="117"/>
  <c r="CW57" i="117"/>
  <c r="CV57" i="117"/>
  <c r="CU57" i="117"/>
  <c r="CT57" i="117"/>
  <c r="CL57" i="117"/>
  <c r="CK57" i="117"/>
  <c r="CJ57" i="117"/>
  <c r="CI57" i="117"/>
  <c r="CH57" i="117"/>
  <c r="CG57" i="117"/>
  <c r="BY57" i="117"/>
  <c r="BX57" i="117"/>
  <c r="BW57" i="117"/>
  <c r="BV57" i="117"/>
  <c r="BU57" i="117"/>
  <c r="BT57" i="117"/>
  <c r="BL57" i="117"/>
  <c r="BK57" i="117"/>
  <c r="BJ57" i="117"/>
  <c r="BI57" i="117"/>
  <c r="BH57" i="117"/>
  <c r="BG57" i="117"/>
  <c r="AY57" i="117"/>
  <c r="AX57" i="117"/>
  <c r="AW57" i="117"/>
  <c r="AV57" i="117"/>
  <c r="AU57" i="117"/>
  <c r="AT57" i="117"/>
  <c r="AL57" i="117"/>
  <c r="AK57" i="117"/>
  <c r="AJ57" i="117"/>
  <c r="AI57" i="117"/>
  <c r="AH57" i="117"/>
  <c r="AG57" i="117"/>
  <c r="Y57" i="117"/>
  <c r="X57" i="117"/>
  <c r="W57" i="117"/>
  <c r="V57" i="117"/>
  <c r="U57" i="117"/>
  <c r="T57" i="117"/>
  <c r="L57" i="117"/>
  <c r="K57" i="117"/>
  <c r="J57" i="117"/>
  <c r="I57" i="117"/>
  <c r="H57" i="117"/>
  <c r="G57" i="117"/>
  <c r="CY56" i="117"/>
  <c r="CX56" i="117"/>
  <c r="CW56" i="117"/>
  <c r="CV56" i="117"/>
  <c r="CU56" i="117"/>
  <c r="CT56" i="117"/>
  <c r="CL56" i="117"/>
  <c r="CK56" i="117"/>
  <c r="CJ56" i="117"/>
  <c r="CI56" i="117"/>
  <c r="CH56" i="117"/>
  <c r="CG56" i="117"/>
  <c r="BY56" i="117"/>
  <c r="BX56" i="117"/>
  <c r="BW56" i="117"/>
  <c r="BV56" i="117"/>
  <c r="BU56" i="117"/>
  <c r="BT56" i="117"/>
  <c r="BL56" i="117"/>
  <c r="BK56" i="117"/>
  <c r="BJ56" i="117"/>
  <c r="BI56" i="117"/>
  <c r="BH56" i="117"/>
  <c r="BG56" i="117"/>
  <c r="AY56" i="117"/>
  <c r="AX56" i="117"/>
  <c r="AW56" i="117"/>
  <c r="AV56" i="117"/>
  <c r="AU56" i="117"/>
  <c r="AT56" i="117"/>
  <c r="AL56" i="117"/>
  <c r="AK56" i="117"/>
  <c r="AJ56" i="117"/>
  <c r="AI56" i="117"/>
  <c r="AH56" i="117"/>
  <c r="AG56" i="117"/>
  <c r="Y56" i="117"/>
  <c r="X56" i="117"/>
  <c r="W56" i="117"/>
  <c r="V56" i="117"/>
  <c r="U56" i="117"/>
  <c r="T56" i="117"/>
  <c r="L56" i="117"/>
  <c r="K56" i="117"/>
  <c r="J56" i="117"/>
  <c r="I56" i="117"/>
  <c r="H56" i="117"/>
  <c r="G56" i="117"/>
  <c r="CY55" i="117"/>
  <c r="CX55" i="117"/>
  <c r="CW55" i="117"/>
  <c r="CV55" i="117"/>
  <c r="CU55" i="117"/>
  <c r="CT55" i="117"/>
  <c r="CL55" i="117"/>
  <c r="CK55" i="117"/>
  <c r="CJ55" i="117"/>
  <c r="CI55" i="117"/>
  <c r="CH55" i="117"/>
  <c r="CG55" i="117"/>
  <c r="BY55" i="117"/>
  <c r="BX55" i="117"/>
  <c r="BW55" i="117"/>
  <c r="BV55" i="117"/>
  <c r="BU55" i="117"/>
  <c r="BT55" i="117"/>
  <c r="BL55" i="117"/>
  <c r="BK55" i="117"/>
  <c r="BJ55" i="117"/>
  <c r="BI55" i="117"/>
  <c r="BH55" i="117"/>
  <c r="BG55" i="117"/>
  <c r="AY55" i="117"/>
  <c r="AX55" i="117"/>
  <c r="AW55" i="117"/>
  <c r="AV55" i="117"/>
  <c r="AU55" i="117"/>
  <c r="AT55" i="117"/>
  <c r="AL55" i="117"/>
  <c r="AK55" i="117"/>
  <c r="AJ55" i="117"/>
  <c r="AI55" i="117"/>
  <c r="AH55" i="117"/>
  <c r="AG55" i="117"/>
  <c r="Y55" i="117"/>
  <c r="X55" i="117"/>
  <c r="W55" i="117"/>
  <c r="V55" i="117"/>
  <c r="U55" i="117"/>
  <c r="T55" i="117"/>
  <c r="L55" i="117"/>
  <c r="K55" i="117"/>
  <c r="J55" i="117"/>
  <c r="I55" i="117"/>
  <c r="H55" i="117"/>
  <c r="G55" i="117"/>
  <c r="CY54" i="117"/>
  <c r="CX54" i="117"/>
  <c r="CW54" i="117"/>
  <c r="CV54" i="117"/>
  <c r="CU54" i="117"/>
  <c r="CT54" i="117"/>
  <c r="CL54" i="117"/>
  <c r="CK54" i="117"/>
  <c r="CJ54" i="117"/>
  <c r="CI54" i="117"/>
  <c r="CH54" i="117"/>
  <c r="CG54" i="117"/>
  <c r="BY54" i="117"/>
  <c r="BX54" i="117"/>
  <c r="BW54" i="117"/>
  <c r="BV54" i="117"/>
  <c r="BU54" i="117"/>
  <c r="BT54" i="117"/>
  <c r="BL54" i="117"/>
  <c r="BK54" i="117"/>
  <c r="BJ54" i="117"/>
  <c r="BI54" i="117"/>
  <c r="BH54" i="117"/>
  <c r="BG54" i="117"/>
  <c r="AY54" i="117"/>
  <c r="AX54" i="117"/>
  <c r="AW54" i="117"/>
  <c r="AV54" i="117"/>
  <c r="AU54" i="117"/>
  <c r="AT54" i="117"/>
  <c r="AL54" i="117"/>
  <c r="AK54" i="117"/>
  <c r="AJ54" i="117"/>
  <c r="AI54" i="117"/>
  <c r="AH54" i="117"/>
  <c r="AG54" i="117"/>
  <c r="Y54" i="117"/>
  <c r="X54" i="117"/>
  <c r="W54" i="117"/>
  <c r="V54" i="117"/>
  <c r="U54" i="117"/>
  <c r="T54" i="117"/>
  <c r="L54" i="117"/>
  <c r="K54" i="117"/>
  <c r="J54" i="117"/>
  <c r="I54" i="117"/>
  <c r="H54" i="117"/>
  <c r="G54" i="117"/>
  <c r="CY53" i="117"/>
  <c r="CX53" i="117"/>
  <c r="CW53" i="117"/>
  <c r="CV53" i="117"/>
  <c r="CU53" i="117"/>
  <c r="CT53" i="117"/>
  <c r="CL53" i="117"/>
  <c r="CK53" i="117"/>
  <c r="CJ53" i="117"/>
  <c r="CI53" i="117"/>
  <c r="CH53" i="117"/>
  <c r="CG53" i="117"/>
  <c r="BY53" i="117"/>
  <c r="BX53" i="117"/>
  <c r="BW53" i="117"/>
  <c r="BV53" i="117"/>
  <c r="BU53" i="117"/>
  <c r="BT53" i="117"/>
  <c r="BL53" i="117"/>
  <c r="BK53" i="117"/>
  <c r="BJ53" i="117"/>
  <c r="BI53" i="117"/>
  <c r="BH53" i="117"/>
  <c r="BG53" i="117"/>
  <c r="AY53" i="117"/>
  <c r="AX53" i="117"/>
  <c r="AW53" i="117"/>
  <c r="AV53" i="117"/>
  <c r="AU53" i="117"/>
  <c r="AT53" i="117"/>
  <c r="AL53" i="117"/>
  <c r="AK53" i="117"/>
  <c r="AJ53" i="117"/>
  <c r="AI53" i="117"/>
  <c r="AH53" i="117"/>
  <c r="AG53" i="117"/>
  <c r="Y53" i="117"/>
  <c r="X53" i="117"/>
  <c r="W53" i="117"/>
  <c r="V53" i="117"/>
  <c r="U53" i="117"/>
  <c r="T53" i="117"/>
  <c r="L53" i="117"/>
  <c r="K53" i="117"/>
  <c r="J53" i="117"/>
  <c r="I53" i="117"/>
  <c r="H53" i="117"/>
  <c r="G53" i="117"/>
  <c r="CY52" i="117"/>
  <c r="CX52" i="117"/>
  <c r="CW52" i="117"/>
  <c r="CV52" i="117"/>
  <c r="CU52" i="117"/>
  <c r="CT52" i="117"/>
  <c r="CL52" i="117"/>
  <c r="CK52" i="117"/>
  <c r="CJ52" i="117"/>
  <c r="CI52" i="117"/>
  <c r="CH52" i="117"/>
  <c r="CG52" i="117"/>
  <c r="BY52" i="117"/>
  <c r="BX52" i="117"/>
  <c r="BW52" i="117"/>
  <c r="BV52" i="117"/>
  <c r="BU52" i="117"/>
  <c r="BT52" i="117"/>
  <c r="BL52" i="117"/>
  <c r="BK52" i="117"/>
  <c r="BJ52" i="117"/>
  <c r="BI52" i="117"/>
  <c r="BH52" i="117"/>
  <c r="BG52" i="117"/>
  <c r="AY52" i="117"/>
  <c r="AX52" i="117"/>
  <c r="AW52" i="117"/>
  <c r="AV52" i="117"/>
  <c r="AU52" i="117"/>
  <c r="AT52" i="117"/>
  <c r="AL52" i="117"/>
  <c r="AK52" i="117"/>
  <c r="AJ52" i="117"/>
  <c r="AI52" i="117"/>
  <c r="AH52" i="117"/>
  <c r="AG52" i="117"/>
  <c r="Y52" i="117"/>
  <c r="X52" i="117"/>
  <c r="W52" i="117"/>
  <c r="V52" i="117"/>
  <c r="U52" i="117"/>
  <c r="T52" i="117"/>
  <c r="L52" i="117"/>
  <c r="K52" i="117"/>
  <c r="J52" i="117"/>
  <c r="I52" i="117"/>
  <c r="H52" i="117"/>
  <c r="G52" i="117"/>
  <c r="CY51" i="117"/>
  <c r="CX51" i="117"/>
  <c r="CW51" i="117"/>
  <c r="CV51" i="117"/>
  <c r="CU51" i="117"/>
  <c r="CT51" i="117"/>
  <c r="CL51" i="117"/>
  <c r="CK51" i="117"/>
  <c r="CJ51" i="117"/>
  <c r="CI51" i="117"/>
  <c r="CH51" i="117"/>
  <c r="CG51" i="117"/>
  <c r="BY51" i="117"/>
  <c r="BX51" i="117"/>
  <c r="BW51" i="117"/>
  <c r="BV51" i="117"/>
  <c r="BU51" i="117"/>
  <c r="BT51" i="117"/>
  <c r="BL51" i="117"/>
  <c r="BK51" i="117"/>
  <c r="BJ51" i="117"/>
  <c r="BI51" i="117"/>
  <c r="BH51" i="117"/>
  <c r="BG51" i="117"/>
  <c r="AY51" i="117"/>
  <c r="AX51" i="117"/>
  <c r="AW51" i="117"/>
  <c r="AV51" i="117"/>
  <c r="AU51" i="117"/>
  <c r="AT51" i="117"/>
  <c r="AL51" i="117"/>
  <c r="AK51" i="117"/>
  <c r="AJ51" i="117"/>
  <c r="AI51" i="117"/>
  <c r="AH51" i="117"/>
  <c r="AG51" i="117"/>
  <c r="Y51" i="117"/>
  <c r="X51" i="117"/>
  <c r="W51" i="117"/>
  <c r="V51" i="117"/>
  <c r="U51" i="117"/>
  <c r="T51" i="117"/>
  <c r="L51" i="117"/>
  <c r="K51" i="117"/>
  <c r="J51" i="117"/>
  <c r="I51" i="117"/>
  <c r="H51" i="117"/>
  <c r="G51" i="117"/>
  <c r="CY50" i="117"/>
  <c r="CX50" i="117"/>
  <c r="CW50" i="117"/>
  <c r="CV50" i="117"/>
  <c r="CU50" i="117"/>
  <c r="CT50" i="117"/>
  <c r="CL50" i="117"/>
  <c r="CK50" i="117"/>
  <c r="CJ50" i="117"/>
  <c r="CI50" i="117"/>
  <c r="CH50" i="117"/>
  <c r="CG50" i="117"/>
  <c r="BY50" i="117"/>
  <c r="BX50" i="117"/>
  <c r="BW50" i="117"/>
  <c r="BV50" i="117"/>
  <c r="BU50" i="117"/>
  <c r="BT50" i="117"/>
  <c r="BL50" i="117"/>
  <c r="BK50" i="117"/>
  <c r="BJ50" i="117"/>
  <c r="BI50" i="117"/>
  <c r="BH50" i="117"/>
  <c r="BG50" i="117"/>
  <c r="AY50" i="117"/>
  <c r="AX50" i="117"/>
  <c r="AW50" i="117"/>
  <c r="AV50" i="117"/>
  <c r="AU50" i="117"/>
  <c r="AT50" i="117"/>
  <c r="AL50" i="117"/>
  <c r="AK50" i="117"/>
  <c r="AJ50" i="117"/>
  <c r="AI50" i="117"/>
  <c r="AH50" i="117"/>
  <c r="AG50" i="117"/>
  <c r="Y50" i="117"/>
  <c r="X50" i="117"/>
  <c r="W50" i="117"/>
  <c r="V50" i="117"/>
  <c r="U50" i="117"/>
  <c r="T50" i="117"/>
  <c r="L50" i="117"/>
  <c r="K50" i="117"/>
  <c r="J50" i="117"/>
  <c r="I50" i="117"/>
  <c r="H50" i="117"/>
  <c r="G50" i="117"/>
  <c r="CY49" i="117"/>
  <c r="CX49" i="117"/>
  <c r="CW49" i="117"/>
  <c r="CV49" i="117"/>
  <c r="CU49" i="117"/>
  <c r="CT49" i="117"/>
  <c r="CL49" i="117"/>
  <c r="CK49" i="117"/>
  <c r="CJ49" i="117"/>
  <c r="CI49" i="117"/>
  <c r="CH49" i="117"/>
  <c r="CG49" i="117"/>
  <c r="BY49" i="117"/>
  <c r="BX49" i="117"/>
  <c r="BW49" i="117"/>
  <c r="BV49" i="117"/>
  <c r="BU49" i="117"/>
  <c r="BT49" i="117"/>
  <c r="BL49" i="117"/>
  <c r="BK49" i="117"/>
  <c r="BJ49" i="117"/>
  <c r="BI49" i="117"/>
  <c r="BH49" i="117"/>
  <c r="BG49" i="117"/>
  <c r="AY49" i="117"/>
  <c r="AX49" i="117"/>
  <c r="AW49" i="117"/>
  <c r="AV49" i="117"/>
  <c r="AU49" i="117"/>
  <c r="AT49" i="117"/>
  <c r="AL49" i="117"/>
  <c r="AK49" i="117"/>
  <c r="AJ49" i="117"/>
  <c r="AI49" i="117"/>
  <c r="AH49" i="117"/>
  <c r="AG49" i="117"/>
  <c r="Y49" i="117"/>
  <c r="X49" i="117"/>
  <c r="W49" i="117"/>
  <c r="V49" i="117"/>
  <c r="U49" i="117"/>
  <c r="T49" i="117"/>
  <c r="L49" i="117"/>
  <c r="K49" i="117"/>
  <c r="J49" i="117"/>
  <c r="I49" i="117"/>
  <c r="H49" i="117"/>
  <c r="G49" i="117"/>
  <c r="CY48" i="117"/>
  <c r="CX48" i="117"/>
  <c r="CW48" i="117"/>
  <c r="CV48" i="117"/>
  <c r="CU48" i="117"/>
  <c r="CT48" i="117"/>
  <c r="CL48" i="117"/>
  <c r="CK48" i="117"/>
  <c r="CJ48" i="117"/>
  <c r="CI48" i="117"/>
  <c r="CH48" i="117"/>
  <c r="CG48" i="117"/>
  <c r="BY48" i="117"/>
  <c r="BX48" i="117"/>
  <c r="BW48" i="117"/>
  <c r="BV48" i="117"/>
  <c r="BU48" i="117"/>
  <c r="BT48" i="117"/>
  <c r="BL48" i="117"/>
  <c r="BK48" i="117"/>
  <c r="BJ48" i="117"/>
  <c r="BI48" i="117"/>
  <c r="BH48" i="117"/>
  <c r="BG48" i="117"/>
  <c r="AY48" i="117"/>
  <c r="AX48" i="117"/>
  <c r="AW48" i="117"/>
  <c r="AV48" i="117"/>
  <c r="AU48" i="117"/>
  <c r="AT48" i="117"/>
  <c r="AL48" i="117"/>
  <c r="AK48" i="117"/>
  <c r="AJ48" i="117"/>
  <c r="AI48" i="117"/>
  <c r="AH48" i="117"/>
  <c r="AG48" i="117"/>
  <c r="Y48" i="117"/>
  <c r="X48" i="117"/>
  <c r="W48" i="117"/>
  <c r="V48" i="117"/>
  <c r="U48" i="117"/>
  <c r="T48" i="117"/>
  <c r="L48" i="117"/>
  <c r="K48" i="117"/>
  <c r="J48" i="117"/>
  <c r="I48" i="117"/>
  <c r="H48" i="117"/>
  <c r="G48" i="117"/>
  <c r="CY47" i="117"/>
  <c r="CX47" i="117"/>
  <c r="CW47" i="117"/>
  <c r="CV47" i="117"/>
  <c r="CU47" i="117"/>
  <c r="CT47" i="117"/>
  <c r="CL47" i="117"/>
  <c r="CK47" i="117"/>
  <c r="CJ47" i="117"/>
  <c r="CI47" i="117"/>
  <c r="CH47" i="117"/>
  <c r="CG47" i="117"/>
  <c r="BY47" i="117"/>
  <c r="BX47" i="117"/>
  <c r="BW47" i="117"/>
  <c r="BV47" i="117"/>
  <c r="BU47" i="117"/>
  <c r="BT47" i="117"/>
  <c r="BL47" i="117"/>
  <c r="BK47" i="117"/>
  <c r="BJ47" i="117"/>
  <c r="BI47" i="117"/>
  <c r="BH47" i="117"/>
  <c r="BG47" i="117"/>
  <c r="AY47" i="117"/>
  <c r="AX47" i="117"/>
  <c r="AW47" i="117"/>
  <c r="AV47" i="117"/>
  <c r="AU47" i="117"/>
  <c r="AT47" i="117"/>
  <c r="AL47" i="117"/>
  <c r="AK47" i="117"/>
  <c r="AJ47" i="117"/>
  <c r="AI47" i="117"/>
  <c r="AH47" i="117"/>
  <c r="AG47" i="117"/>
  <c r="Y47" i="117"/>
  <c r="X47" i="117"/>
  <c r="W47" i="117"/>
  <c r="V47" i="117"/>
  <c r="U47" i="117"/>
  <c r="T47" i="117"/>
  <c r="L47" i="117"/>
  <c r="K47" i="117"/>
  <c r="J47" i="117"/>
  <c r="I47" i="117"/>
  <c r="H47" i="117"/>
  <c r="G47" i="117"/>
  <c r="CY46" i="117"/>
  <c r="CX46" i="117"/>
  <c r="CW46" i="117"/>
  <c r="CV46" i="117"/>
  <c r="CU46" i="117"/>
  <c r="CT46" i="117"/>
  <c r="CL46" i="117"/>
  <c r="CK46" i="117"/>
  <c r="CJ46" i="117"/>
  <c r="CI46" i="117"/>
  <c r="CH46" i="117"/>
  <c r="CG46" i="117"/>
  <c r="BY46" i="117"/>
  <c r="BX46" i="117"/>
  <c r="BW46" i="117"/>
  <c r="BV46" i="117"/>
  <c r="BU46" i="117"/>
  <c r="BT46" i="117"/>
  <c r="BL46" i="117"/>
  <c r="BK46" i="117"/>
  <c r="BJ46" i="117"/>
  <c r="BI46" i="117"/>
  <c r="BH46" i="117"/>
  <c r="BG46" i="117"/>
  <c r="AY46" i="117"/>
  <c r="AX46" i="117"/>
  <c r="AW46" i="117"/>
  <c r="AV46" i="117"/>
  <c r="AU46" i="117"/>
  <c r="AT46" i="117"/>
  <c r="AL46" i="117"/>
  <c r="AK46" i="117"/>
  <c r="AJ46" i="117"/>
  <c r="AI46" i="117"/>
  <c r="AH46" i="117"/>
  <c r="AG46" i="117"/>
  <c r="Y46" i="117"/>
  <c r="X46" i="117"/>
  <c r="W46" i="117"/>
  <c r="V46" i="117"/>
  <c r="U46" i="117"/>
  <c r="T46" i="117"/>
  <c r="L46" i="117"/>
  <c r="K46" i="117"/>
  <c r="J46" i="117"/>
  <c r="I46" i="117"/>
  <c r="H46" i="117"/>
  <c r="G46" i="117"/>
  <c r="CY42" i="117"/>
  <c r="CX42" i="117"/>
  <c r="CW42" i="117"/>
  <c r="CU42" i="117"/>
  <c r="CT42" i="117"/>
  <c r="CL42" i="117"/>
  <c r="CK42" i="117"/>
  <c r="CJ42" i="117"/>
  <c r="CH42" i="117"/>
  <c r="CG42" i="117"/>
  <c r="BY42" i="117"/>
  <c r="BX42" i="117"/>
  <c r="BW42" i="117"/>
  <c r="BU42" i="117"/>
  <c r="BT42" i="117"/>
  <c r="BL42" i="117"/>
  <c r="BK42" i="117"/>
  <c r="BJ42" i="117"/>
  <c r="BH42" i="117"/>
  <c r="BG42" i="117"/>
  <c r="AY42" i="117"/>
  <c r="AX42" i="117"/>
  <c r="AW42" i="117"/>
  <c r="AU42" i="117"/>
  <c r="AT42" i="117"/>
  <c r="AL42" i="117"/>
  <c r="AK42" i="117"/>
  <c r="AJ42" i="117"/>
  <c r="AH42" i="117"/>
  <c r="AG42" i="117"/>
  <c r="Y42" i="117"/>
  <c r="X42" i="117"/>
  <c r="W42" i="117"/>
  <c r="U42" i="117"/>
  <c r="T42" i="117"/>
  <c r="CP37" i="117"/>
  <c r="CC37" i="117"/>
  <c r="BP37" i="117"/>
  <c r="BC37" i="117"/>
  <c r="AP37" i="117"/>
  <c r="AC37" i="117"/>
  <c r="P37" i="117"/>
  <c r="CY31" i="117"/>
  <c r="CX31" i="117"/>
  <c r="CW31" i="117"/>
  <c r="CU31" i="117"/>
  <c r="CT31" i="117"/>
  <c r="CL31" i="117"/>
  <c r="CK31" i="117"/>
  <c r="CJ31" i="117"/>
  <c r="CH31" i="117"/>
  <c r="CG31" i="117"/>
  <c r="BY31" i="117"/>
  <c r="BX31" i="117"/>
  <c r="BW31" i="117"/>
  <c r="BU31" i="117"/>
  <c r="BT31" i="117"/>
  <c r="BL31" i="117"/>
  <c r="BK31" i="117"/>
  <c r="BJ31" i="117"/>
  <c r="BH31" i="117"/>
  <c r="BG31" i="117"/>
  <c r="AY31" i="117"/>
  <c r="AX31" i="117"/>
  <c r="AW31" i="117"/>
  <c r="AU31" i="117"/>
  <c r="AT31" i="117"/>
  <c r="AL31" i="117"/>
  <c r="AK31" i="117"/>
  <c r="AJ31" i="117"/>
  <c r="AH31" i="117"/>
  <c r="AG31" i="117"/>
  <c r="Y31" i="117"/>
  <c r="X31" i="117"/>
  <c r="W31" i="117"/>
  <c r="U31" i="117"/>
  <c r="T31" i="117"/>
  <c r="L31" i="117"/>
  <c r="K31" i="117"/>
  <c r="J31" i="117"/>
  <c r="H31" i="117"/>
  <c r="G31" i="117"/>
  <c r="CY30" i="117"/>
  <c r="CX30" i="117"/>
  <c r="CW30" i="117"/>
  <c r="CV30" i="117"/>
  <c r="CU30" i="117"/>
  <c r="CT30" i="117"/>
  <c r="CL30" i="117"/>
  <c r="CK30" i="117"/>
  <c r="CJ30" i="117"/>
  <c r="CI30" i="117"/>
  <c r="CH30" i="117"/>
  <c r="CG30" i="117"/>
  <c r="BY30" i="117"/>
  <c r="BX30" i="117"/>
  <c r="BW30" i="117"/>
  <c r="BV30" i="117"/>
  <c r="BU30" i="117"/>
  <c r="BT30" i="117"/>
  <c r="BL30" i="117"/>
  <c r="BK30" i="117"/>
  <c r="BJ30" i="117"/>
  <c r="BI30" i="117"/>
  <c r="BH30" i="117"/>
  <c r="BG30" i="117"/>
  <c r="AY30" i="117"/>
  <c r="AX30" i="117"/>
  <c r="AW30" i="117"/>
  <c r="AV30" i="117"/>
  <c r="AU30" i="117"/>
  <c r="AT30" i="117"/>
  <c r="AL30" i="117"/>
  <c r="AK30" i="117"/>
  <c r="AJ30" i="117"/>
  <c r="AI30" i="117"/>
  <c r="AH30" i="117"/>
  <c r="AG30" i="117"/>
  <c r="Y30" i="117"/>
  <c r="X30" i="117"/>
  <c r="W30" i="117"/>
  <c r="V30" i="117"/>
  <c r="U30" i="117"/>
  <c r="T30" i="117"/>
  <c r="L30" i="117"/>
  <c r="K30" i="117"/>
  <c r="J30" i="117"/>
  <c r="I30" i="117"/>
  <c r="H30" i="117"/>
  <c r="G30" i="117"/>
  <c r="CY29" i="117"/>
  <c r="CX29" i="117"/>
  <c r="CW29" i="117"/>
  <c r="CV29" i="117"/>
  <c r="CU29" i="117"/>
  <c r="CT29" i="117"/>
  <c r="CL29" i="117"/>
  <c r="CK29" i="117"/>
  <c r="CJ29" i="117"/>
  <c r="CI29" i="117"/>
  <c r="CH29" i="117"/>
  <c r="CG29" i="117"/>
  <c r="BY29" i="117"/>
  <c r="BX29" i="117"/>
  <c r="BW29" i="117"/>
  <c r="BV29" i="117"/>
  <c r="BU29" i="117"/>
  <c r="BT29" i="117"/>
  <c r="BL29" i="117"/>
  <c r="BK29" i="117"/>
  <c r="BJ29" i="117"/>
  <c r="BI29" i="117"/>
  <c r="BH29" i="117"/>
  <c r="BG29" i="117"/>
  <c r="AY29" i="117"/>
  <c r="AX29" i="117"/>
  <c r="AW29" i="117"/>
  <c r="AV29" i="117"/>
  <c r="AU29" i="117"/>
  <c r="AT29" i="117"/>
  <c r="AL29" i="117"/>
  <c r="AK29" i="117"/>
  <c r="AJ29" i="117"/>
  <c r="AI29" i="117"/>
  <c r="AH29" i="117"/>
  <c r="AG29" i="117"/>
  <c r="Y29" i="117"/>
  <c r="X29" i="117"/>
  <c r="W29" i="117"/>
  <c r="V29" i="117"/>
  <c r="U29" i="117"/>
  <c r="T29" i="117"/>
  <c r="L29" i="117"/>
  <c r="K29" i="117"/>
  <c r="J29" i="117"/>
  <c r="I29" i="117"/>
  <c r="H29" i="117"/>
  <c r="G29" i="117"/>
  <c r="CY28" i="117"/>
  <c r="CX28" i="117"/>
  <c r="CW28" i="117"/>
  <c r="CV28" i="117"/>
  <c r="CU28" i="117"/>
  <c r="CT28" i="117"/>
  <c r="CL28" i="117"/>
  <c r="CK28" i="117"/>
  <c r="CJ28" i="117"/>
  <c r="CI28" i="117"/>
  <c r="CH28" i="117"/>
  <c r="CG28" i="117"/>
  <c r="BY28" i="117"/>
  <c r="BX28" i="117"/>
  <c r="BW28" i="117"/>
  <c r="BV28" i="117"/>
  <c r="BU28" i="117"/>
  <c r="BT28" i="117"/>
  <c r="BL28" i="117"/>
  <c r="BK28" i="117"/>
  <c r="BJ28" i="117"/>
  <c r="BI28" i="117"/>
  <c r="BH28" i="117"/>
  <c r="BG28" i="117"/>
  <c r="AY28" i="117"/>
  <c r="AX28" i="117"/>
  <c r="AW28" i="117"/>
  <c r="AV28" i="117"/>
  <c r="AU28" i="117"/>
  <c r="AT28" i="117"/>
  <c r="AL28" i="117"/>
  <c r="AK28" i="117"/>
  <c r="AJ28" i="117"/>
  <c r="AI28" i="117"/>
  <c r="AH28" i="117"/>
  <c r="AG28" i="117"/>
  <c r="Y28" i="117"/>
  <c r="X28" i="117"/>
  <c r="W28" i="117"/>
  <c r="V28" i="117"/>
  <c r="U28" i="117"/>
  <c r="T28" i="117"/>
  <c r="L28" i="117"/>
  <c r="K28" i="117"/>
  <c r="J28" i="117"/>
  <c r="I28" i="117"/>
  <c r="H28" i="117"/>
  <c r="G28" i="117"/>
  <c r="CY27" i="117"/>
  <c r="CX27" i="117"/>
  <c r="CW27" i="117"/>
  <c r="CV27" i="117"/>
  <c r="CU27" i="117"/>
  <c r="CT27" i="117"/>
  <c r="CL27" i="117"/>
  <c r="CK27" i="117"/>
  <c r="CJ27" i="117"/>
  <c r="CI27" i="117"/>
  <c r="CH27" i="117"/>
  <c r="CG27" i="117"/>
  <c r="BY27" i="117"/>
  <c r="BX27" i="117"/>
  <c r="BW27" i="117"/>
  <c r="BV27" i="117"/>
  <c r="BU27" i="117"/>
  <c r="BT27" i="117"/>
  <c r="BL27" i="117"/>
  <c r="BK27" i="117"/>
  <c r="BJ27" i="117"/>
  <c r="BI27" i="117"/>
  <c r="BH27" i="117"/>
  <c r="BG27" i="117"/>
  <c r="AY27" i="117"/>
  <c r="AX27" i="117"/>
  <c r="AW27" i="117"/>
  <c r="AV27" i="117"/>
  <c r="AU27" i="117"/>
  <c r="AT27" i="117"/>
  <c r="AL27" i="117"/>
  <c r="AK27" i="117"/>
  <c r="AJ27" i="117"/>
  <c r="AI27" i="117"/>
  <c r="AH27" i="117"/>
  <c r="AG27" i="117"/>
  <c r="Y27" i="117"/>
  <c r="X27" i="117"/>
  <c r="W27" i="117"/>
  <c r="V27" i="117"/>
  <c r="U27" i="117"/>
  <c r="T27" i="117"/>
  <c r="L27" i="117"/>
  <c r="K27" i="117"/>
  <c r="J27" i="117"/>
  <c r="I27" i="117"/>
  <c r="H27" i="117"/>
  <c r="G27" i="117"/>
  <c r="CY26" i="117"/>
  <c r="CX26" i="117"/>
  <c r="CW26" i="117"/>
  <c r="CV26" i="117"/>
  <c r="CU26" i="117"/>
  <c r="CT26" i="117"/>
  <c r="CL26" i="117"/>
  <c r="CK26" i="117"/>
  <c r="CJ26" i="117"/>
  <c r="CI26" i="117"/>
  <c r="CH26" i="117"/>
  <c r="CG26" i="117"/>
  <c r="BY26" i="117"/>
  <c r="BX26" i="117"/>
  <c r="BW26" i="117"/>
  <c r="BV26" i="117"/>
  <c r="BU26" i="117"/>
  <c r="BT26" i="117"/>
  <c r="BL26" i="117"/>
  <c r="BK26" i="117"/>
  <c r="BJ26" i="117"/>
  <c r="BI26" i="117"/>
  <c r="BH26" i="117"/>
  <c r="BG26" i="117"/>
  <c r="AY26" i="117"/>
  <c r="AX26" i="117"/>
  <c r="AW26" i="117"/>
  <c r="AV26" i="117"/>
  <c r="AU26" i="117"/>
  <c r="AT26" i="117"/>
  <c r="AL26" i="117"/>
  <c r="AK26" i="117"/>
  <c r="AJ26" i="117"/>
  <c r="AI26" i="117"/>
  <c r="AH26" i="117"/>
  <c r="AG26" i="117"/>
  <c r="Y26" i="117"/>
  <c r="X26" i="117"/>
  <c r="W26" i="117"/>
  <c r="V26" i="117"/>
  <c r="U26" i="117"/>
  <c r="T26" i="117"/>
  <c r="L26" i="117"/>
  <c r="K26" i="117"/>
  <c r="J26" i="117"/>
  <c r="I26" i="117"/>
  <c r="H26" i="117"/>
  <c r="G26" i="117"/>
  <c r="CY25" i="117"/>
  <c r="CX25" i="117"/>
  <c r="CW25" i="117"/>
  <c r="CV25" i="117"/>
  <c r="CU25" i="117"/>
  <c r="CT25" i="117"/>
  <c r="CL25" i="117"/>
  <c r="CK25" i="117"/>
  <c r="CJ25" i="117"/>
  <c r="CI25" i="117"/>
  <c r="CH25" i="117"/>
  <c r="CG25" i="117"/>
  <c r="BY25" i="117"/>
  <c r="BX25" i="117"/>
  <c r="BW25" i="117"/>
  <c r="BV25" i="117"/>
  <c r="BU25" i="117"/>
  <c r="BT25" i="117"/>
  <c r="BL25" i="117"/>
  <c r="BK25" i="117"/>
  <c r="BJ25" i="117"/>
  <c r="BI25" i="117"/>
  <c r="BH25" i="117"/>
  <c r="BG25" i="117"/>
  <c r="AY25" i="117"/>
  <c r="AX25" i="117"/>
  <c r="AW25" i="117"/>
  <c r="AV25" i="117"/>
  <c r="AU25" i="117"/>
  <c r="AT25" i="117"/>
  <c r="AL25" i="117"/>
  <c r="AK25" i="117"/>
  <c r="AJ25" i="117"/>
  <c r="AI25" i="117"/>
  <c r="AH25" i="117"/>
  <c r="AG25" i="117"/>
  <c r="Y25" i="117"/>
  <c r="X25" i="117"/>
  <c r="W25" i="117"/>
  <c r="V25" i="117"/>
  <c r="U25" i="117"/>
  <c r="T25" i="117"/>
  <c r="L25" i="117"/>
  <c r="K25" i="117"/>
  <c r="J25" i="117"/>
  <c r="I25" i="117"/>
  <c r="H25" i="117"/>
  <c r="G25" i="117"/>
  <c r="CY24" i="117"/>
  <c r="CX24" i="117"/>
  <c r="CW24" i="117"/>
  <c r="CV24" i="117"/>
  <c r="CU24" i="117"/>
  <c r="CT24" i="117"/>
  <c r="CL24" i="117"/>
  <c r="CK24" i="117"/>
  <c r="CJ24" i="117"/>
  <c r="CI24" i="117"/>
  <c r="CH24" i="117"/>
  <c r="CG24" i="117"/>
  <c r="BY24" i="117"/>
  <c r="BX24" i="117"/>
  <c r="BW24" i="117"/>
  <c r="BV24" i="117"/>
  <c r="BU24" i="117"/>
  <c r="BT24" i="117"/>
  <c r="BL24" i="117"/>
  <c r="BK24" i="117"/>
  <c r="BJ24" i="117"/>
  <c r="BI24" i="117"/>
  <c r="BH24" i="117"/>
  <c r="BG24" i="117"/>
  <c r="AY24" i="117"/>
  <c r="AX24" i="117"/>
  <c r="AW24" i="117"/>
  <c r="AV24" i="117"/>
  <c r="AU24" i="117"/>
  <c r="AT24" i="117"/>
  <c r="AL24" i="117"/>
  <c r="AK24" i="117"/>
  <c r="AJ24" i="117"/>
  <c r="AI24" i="117"/>
  <c r="AH24" i="117"/>
  <c r="AG24" i="117"/>
  <c r="Y24" i="117"/>
  <c r="X24" i="117"/>
  <c r="W24" i="117"/>
  <c r="V24" i="117"/>
  <c r="U24" i="117"/>
  <c r="T24" i="117"/>
  <c r="L24" i="117"/>
  <c r="K24" i="117"/>
  <c r="J24" i="117"/>
  <c r="I24" i="117"/>
  <c r="H24" i="117"/>
  <c r="G24" i="117"/>
  <c r="CY23" i="117"/>
  <c r="CX23" i="117"/>
  <c r="CW23" i="117"/>
  <c r="CV23" i="117"/>
  <c r="CU23" i="117"/>
  <c r="CT23" i="117"/>
  <c r="CL23" i="117"/>
  <c r="CK23" i="117"/>
  <c r="CJ23" i="117"/>
  <c r="CI23" i="117"/>
  <c r="CH23" i="117"/>
  <c r="CG23" i="117"/>
  <c r="BY23" i="117"/>
  <c r="BX23" i="117"/>
  <c r="BW23" i="117"/>
  <c r="BV23" i="117"/>
  <c r="BU23" i="117"/>
  <c r="BT23" i="117"/>
  <c r="BL23" i="117"/>
  <c r="BK23" i="117"/>
  <c r="BJ23" i="117"/>
  <c r="BI23" i="117"/>
  <c r="BH23" i="117"/>
  <c r="BG23" i="117"/>
  <c r="AY23" i="117"/>
  <c r="AX23" i="117"/>
  <c r="AW23" i="117"/>
  <c r="AV23" i="117"/>
  <c r="AU23" i="117"/>
  <c r="AT23" i="117"/>
  <c r="AL23" i="117"/>
  <c r="AK23" i="117"/>
  <c r="AJ23" i="117"/>
  <c r="AI23" i="117"/>
  <c r="AH23" i="117"/>
  <c r="AG23" i="117"/>
  <c r="Y23" i="117"/>
  <c r="X23" i="117"/>
  <c r="W23" i="117"/>
  <c r="V23" i="117"/>
  <c r="U23" i="117"/>
  <c r="T23" i="117"/>
  <c r="L23" i="117"/>
  <c r="K23" i="117"/>
  <c r="J23" i="117"/>
  <c r="I23" i="117"/>
  <c r="H23" i="117"/>
  <c r="G23" i="117"/>
  <c r="CY22" i="117"/>
  <c r="CX22" i="117"/>
  <c r="CW22" i="117"/>
  <c r="CV22" i="117"/>
  <c r="CU22" i="117"/>
  <c r="CT22" i="117"/>
  <c r="CL22" i="117"/>
  <c r="CK22" i="117"/>
  <c r="CJ22" i="117"/>
  <c r="CI22" i="117"/>
  <c r="CH22" i="117"/>
  <c r="CG22" i="117"/>
  <c r="BY22" i="117"/>
  <c r="BX22" i="117"/>
  <c r="BW22" i="117"/>
  <c r="BV22" i="117"/>
  <c r="BU22" i="117"/>
  <c r="BT22" i="117"/>
  <c r="BL22" i="117"/>
  <c r="BK22" i="117"/>
  <c r="BJ22" i="117"/>
  <c r="BI22" i="117"/>
  <c r="BH22" i="117"/>
  <c r="BG22" i="117"/>
  <c r="AY22" i="117"/>
  <c r="AX22" i="117"/>
  <c r="AW22" i="117"/>
  <c r="AV22" i="117"/>
  <c r="AU22" i="117"/>
  <c r="AT22" i="117"/>
  <c r="AL22" i="117"/>
  <c r="AK22" i="117"/>
  <c r="AJ22" i="117"/>
  <c r="AI22" i="117"/>
  <c r="AH22" i="117"/>
  <c r="AG22" i="117"/>
  <c r="Y22" i="117"/>
  <c r="X22" i="117"/>
  <c r="W22" i="117"/>
  <c r="V22" i="117"/>
  <c r="U22" i="117"/>
  <c r="T22" i="117"/>
  <c r="L22" i="117"/>
  <c r="K22" i="117"/>
  <c r="J22" i="117"/>
  <c r="I22" i="117"/>
  <c r="H22" i="117"/>
  <c r="G22" i="117"/>
  <c r="CY21" i="117"/>
  <c r="CX21" i="117"/>
  <c r="CW21" i="117"/>
  <c r="CV21" i="117"/>
  <c r="CU21" i="117"/>
  <c r="CT21" i="117"/>
  <c r="CL21" i="117"/>
  <c r="CK21" i="117"/>
  <c r="CJ21" i="117"/>
  <c r="CI21" i="117"/>
  <c r="CH21" i="117"/>
  <c r="CG21" i="117"/>
  <c r="BY21" i="117"/>
  <c r="BX21" i="117"/>
  <c r="BW21" i="117"/>
  <c r="BV21" i="117"/>
  <c r="BU21" i="117"/>
  <c r="BT21" i="117"/>
  <c r="BL21" i="117"/>
  <c r="BK21" i="117"/>
  <c r="BJ21" i="117"/>
  <c r="BI21" i="117"/>
  <c r="BH21" i="117"/>
  <c r="BG21" i="117"/>
  <c r="AY21" i="117"/>
  <c r="AX21" i="117"/>
  <c r="AW21" i="117"/>
  <c r="AV21" i="117"/>
  <c r="AU21" i="117"/>
  <c r="AT21" i="117"/>
  <c r="AL21" i="117"/>
  <c r="AK21" i="117"/>
  <c r="AJ21" i="117"/>
  <c r="AI21" i="117"/>
  <c r="AH21" i="117"/>
  <c r="AG21" i="117"/>
  <c r="Y21" i="117"/>
  <c r="X21" i="117"/>
  <c r="W21" i="117"/>
  <c r="V21" i="117"/>
  <c r="U21" i="117"/>
  <c r="T21" i="117"/>
  <c r="L21" i="117"/>
  <c r="K21" i="117"/>
  <c r="J21" i="117"/>
  <c r="I21" i="117"/>
  <c r="H21" i="117"/>
  <c r="G21" i="117"/>
  <c r="CY20" i="117"/>
  <c r="CX20" i="117"/>
  <c r="CW20" i="117"/>
  <c r="CV20" i="117"/>
  <c r="CU20" i="117"/>
  <c r="CT20" i="117"/>
  <c r="CL20" i="117"/>
  <c r="CK20" i="117"/>
  <c r="CJ20" i="117"/>
  <c r="CI20" i="117"/>
  <c r="CH20" i="117"/>
  <c r="CG20" i="117"/>
  <c r="BY20" i="117"/>
  <c r="BX20" i="117"/>
  <c r="BW20" i="117"/>
  <c r="BV20" i="117"/>
  <c r="BU20" i="117"/>
  <c r="BT20" i="117"/>
  <c r="BL20" i="117"/>
  <c r="BK20" i="117"/>
  <c r="BJ20" i="117"/>
  <c r="BI20" i="117"/>
  <c r="BH20" i="117"/>
  <c r="BG20" i="117"/>
  <c r="AY20" i="117"/>
  <c r="AX20" i="117"/>
  <c r="AW20" i="117"/>
  <c r="AV20" i="117"/>
  <c r="AU20" i="117"/>
  <c r="AT20" i="117"/>
  <c r="AL20" i="117"/>
  <c r="AK20" i="117"/>
  <c r="AJ20" i="117"/>
  <c r="AI20" i="117"/>
  <c r="AH20" i="117"/>
  <c r="AG20" i="117"/>
  <c r="Y20" i="117"/>
  <c r="X20" i="117"/>
  <c r="W20" i="117"/>
  <c r="V20" i="117"/>
  <c r="U20" i="117"/>
  <c r="T20" i="117"/>
  <c r="L20" i="117"/>
  <c r="K20" i="117"/>
  <c r="J20" i="117"/>
  <c r="I20" i="117"/>
  <c r="H20" i="117"/>
  <c r="G20" i="117"/>
  <c r="CY19" i="117"/>
  <c r="CX19" i="117"/>
  <c r="CW19" i="117"/>
  <c r="CV19" i="117"/>
  <c r="CU19" i="117"/>
  <c r="CT19" i="117"/>
  <c r="CL19" i="117"/>
  <c r="CK19" i="117"/>
  <c r="CJ19" i="117"/>
  <c r="CI19" i="117"/>
  <c r="CH19" i="117"/>
  <c r="CG19" i="117"/>
  <c r="BY19" i="117"/>
  <c r="BX19" i="117"/>
  <c r="BW19" i="117"/>
  <c r="BV19" i="117"/>
  <c r="BU19" i="117"/>
  <c r="BT19" i="117"/>
  <c r="BL19" i="117"/>
  <c r="BK19" i="117"/>
  <c r="BJ19" i="117"/>
  <c r="BI19" i="117"/>
  <c r="BH19" i="117"/>
  <c r="BG19" i="117"/>
  <c r="AY19" i="117"/>
  <c r="AX19" i="117"/>
  <c r="AW19" i="117"/>
  <c r="AV19" i="117"/>
  <c r="AU19" i="117"/>
  <c r="AT19" i="117"/>
  <c r="AL19" i="117"/>
  <c r="AK19" i="117"/>
  <c r="AJ19" i="117"/>
  <c r="AI19" i="117"/>
  <c r="AH19" i="117"/>
  <c r="AG19" i="117"/>
  <c r="Y19" i="117"/>
  <c r="X19" i="117"/>
  <c r="W19" i="117"/>
  <c r="V19" i="117"/>
  <c r="U19" i="117"/>
  <c r="T19" i="117"/>
  <c r="L19" i="117"/>
  <c r="K19" i="117"/>
  <c r="J19" i="117"/>
  <c r="I19" i="117"/>
  <c r="H19" i="117"/>
  <c r="G19" i="117"/>
  <c r="CY15" i="117"/>
  <c r="CX15" i="117"/>
  <c r="CW15" i="117"/>
  <c r="CU15" i="117"/>
  <c r="CT15" i="117"/>
  <c r="CL15" i="117"/>
  <c r="CK15" i="117"/>
  <c r="CJ15" i="117"/>
  <c r="CH15" i="117"/>
  <c r="CG15" i="117"/>
  <c r="BY15" i="117"/>
  <c r="BX15" i="117"/>
  <c r="BW15" i="117"/>
  <c r="BU15" i="117"/>
  <c r="BT15" i="117"/>
  <c r="BL15" i="117"/>
  <c r="BK15" i="117"/>
  <c r="BJ15" i="117"/>
  <c r="BH15" i="117"/>
  <c r="BG15" i="117"/>
  <c r="AY15" i="117"/>
  <c r="AX15" i="117"/>
  <c r="AW15" i="117"/>
  <c r="AU15" i="117"/>
  <c r="AT15" i="117"/>
  <c r="AL15" i="117"/>
  <c r="AK15" i="117"/>
  <c r="AJ15" i="117"/>
  <c r="AH15" i="117"/>
  <c r="AG15" i="117"/>
  <c r="Y15" i="117"/>
  <c r="X15" i="117"/>
  <c r="W15" i="117"/>
  <c r="U15" i="117"/>
  <c r="T15" i="117"/>
  <c r="L15" i="117"/>
  <c r="K15" i="117"/>
  <c r="J15" i="117"/>
  <c r="H15" i="117"/>
  <c r="G15" i="117"/>
  <c r="G4" i="117"/>
  <c r="C8" i="117" s="1"/>
  <c r="F3" i="117"/>
  <c r="CF39" i="117" s="1"/>
  <c r="F2" i="117"/>
  <c r="X80" i="116"/>
  <c r="U80" i="116"/>
  <c r="X79" i="116"/>
  <c r="V79" i="116"/>
  <c r="U79" i="116"/>
  <c r="I79" i="116"/>
  <c r="X78" i="116"/>
  <c r="V78" i="116"/>
  <c r="U78" i="116"/>
  <c r="X77" i="116"/>
  <c r="V77" i="116"/>
  <c r="U77" i="116"/>
  <c r="X76" i="116"/>
  <c r="V76" i="116"/>
  <c r="U76" i="116"/>
  <c r="X75" i="116"/>
  <c r="V75" i="116"/>
  <c r="U75" i="116"/>
  <c r="X74" i="116"/>
  <c r="V74" i="116"/>
  <c r="U74" i="116"/>
  <c r="X73" i="116"/>
  <c r="V73" i="116"/>
  <c r="U73" i="116"/>
  <c r="X72" i="116"/>
  <c r="V72" i="116"/>
  <c r="U72" i="116"/>
  <c r="X71" i="116"/>
  <c r="V71" i="116"/>
  <c r="U71" i="116"/>
  <c r="X70" i="116"/>
  <c r="V70" i="116"/>
  <c r="U70" i="116"/>
  <c r="X69" i="116"/>
  <c r="V69" i="116"/>
  <c r="U69" i="116"/>
  <c r="X68" i="116"/>
  <c r="V68" i="116"/>
  <c r="U68" i="116"/>
  <c r="G66" i="116"/>
  <c r="CY58" i="116"/>
  <c r="CX58" i="116"/>
  <c r="CW58" i="116"/>
  <c r="CU58" i="116"/>
  <c r="CT58" i="116"/>
  <c r="CL58" i="116"/>
  <c r="CK58" i="116"/>
  <c r="CH58" i="116"/>
  <c r="CG58" i="116"/>
  <c r="BY58" i="116"/>
  <c r="BX58" i="116"/>
  <c r="BW58" i="116"/>
  <c r="BU58" i="116"/>
  <c r="BT58" i="116"/>
  <c r="BL58" i="116"/>
  <c r="BK58" i="116"/>
  <c r="BJ58" i="116"/>
  <c r="BH58" i="116"/>
  <c r="BG58" i="116"/>
  <c r="AY58" i="116"/>
  <c r="AX58" i="116"/>
  <c r="AW58" i="116"/>
  <c r="AU58" i="116"/>
  <c r="AT58" i="116"/>
  <c r="AL58" i="116"/>
  <c r="AK58" i="116"/>
  <c r="AJ58" i="116"/>
  <c r="AH58" i="116"/>
  <c r="AG58" i="116"/>
  <c r="Y58" i="116"/>
  <c r="X58" i="116"/>
  <c r="W58" i="116"/>
  <c r="U58" i="116"/>
  <c r="T58" i="116"/>
  <c r="L58" i="116"/>
  <c r="K58" i="116"/>
  <c r="H58" i="116"/>
  <c r="G58" i="116"/>
  <c r="CY57" i="116"/>
  <c r="CX57" i="116"/>
  <c r="CW57" i="116"/>
  <c r="CV57" i="116"/>
  <c r="CU57" i="116"/>
  <c r="CT57" i="116"/>
  <c r="CL57" i="116"/>
  <c r="CK57" i="116"/>
  <c r="CJ57" i="116"/>
  <c r="CI57" i="116"/>
  <c r="CH57" i="116"/>
  <c r="CG57" i="116"/>
  <c r="BY57" i="116"/>
  <c r="BX57" i="116"/>
  <c r="BW57" i="116"/>
  <c r="BV57" i="116"/>
  <c r="BU57" i="116"/>
  <c r="BT57" i="116"/>
  <c r="BL57" i="116"/>
  <c r="BK57" i="116"/>
  <c r="BJ57" i="116"/>
  <c r="BI57" i="116"/>
  <c r="BH57" i="116"/>
  <c r="BG57" i="116"/>
  <c r="AY57" i="116"/>
  <c r="AX57" i="116"/>
  <c r="AW57" i="116"/>
  <c r="AV57" i="116"/>
  <c r="AU57" i="116"/>
  <c r="AT57" i="116"/>
  <c r="AL57" i="116"/>
  <c r="AK57" i="116"/>
  <c r="AJ57" i="116"/>
  <c r="AI57" i="116"/>
  <c r="AH57" i="116"/>
  <c r="AG57" i="116"/>
  <c r="Y57" i="116"/>
  <c r="X57" i="116"/>
  <c r="W57" i="116"/>
  <c r="V57" i="116"/>
  <c r="U57" i="116"/>
  <c r="T57" i="116"/>
  <c r="L57" i="116"/>
  <c r="K57" i="116"/>
  <c r="J57" i="116"/>
  <c r="I57" i="116"/>
  <c r="H57" i="116"/>
  <c r="G57" i="116"/>
  <c r="CY56" i="116"/>
  <c r="CX56" i="116"/>
  <c r="CW56" i="116"/>
  <c r="CV56" i="116"/>
  <c r="CU56" i="116"/>
  <c r="CT56" i="116"/>
  <c r="CL56" i="116"/>
  <c r="CK56" i="116"/>
  <c r="CJ56" i="116"/>
  <c r="CI56" i="116"/>
  <c r="CH56" i="116"/>
  <c r="CG56" i="116"/>
  <c r="BY56" i="116"/>
  <c r="BX56" i="116"/>
  <c r="BW56" i="116"/>
  <c r="BV56" i="116"/>
  <c r="BU56" i="116"/>
  <c r="BT56" i="116"/>
  <c r="BL56" i="116"/>
  <c r="BK56" i="116"/>
  <c r="BJ56" i="116"/>
  <c r="BI56" i="116"/>
  <c r="BH56" i="116"/>
  <c r="BG56" i="116"/>
  <c r="AY56" i="116"/>
  <c r="AX56" i="116"/>
  <c r="AW56" i="116"/>
  <c r="AV56" i="116"/>
  <c r="AU56" i="116"/>
  <c r="AT56" i="116"/>
  <c r="AL56" i="116"/>
  <c r="AK56" i="116"/>
  <c r="AJ56" i="116"/>
  <c r="AI56" i="116"/>
  <c r="AH56" i="116"/>
  <c r="AG56" i="116"/>
  <c r="Y56" i="116"/>
  <c r="X56" i="116"/>
  <c r="W56" i="116"/>
  <c r="V56" i="116"/>
  <c r="U56" i="116"/>
  <c r="T56" i="116"/>
  <c r="L56" i="116"/>
  <c r="K56" i="116"/>
  <c r="J56" i="116"/>
  <c r="I56" i="116"/>
  <c r="H56" i="116"/>
  <c r="G56" i="116"/>
  <c r="CY55" i="116"/>
  <c r="CX55" i="116"/>
  <c r="CW55" i="116"/>
  <c r="CV55" i="116"/>
  <c r="CU55" i="116"/>
  <c r="CT55" i="116"/>
  <c r="CL55" i="116"/>
  <c r="CK55" i="116"/>
  <c r="CI55" i="116"/>
  <c r="CH55" i="116"/>
  <c r="CG55" i="116"/>
  <c r="BY55" i="116"/>
  <c r="BX55" i="116"/>
  <c r="BW55" i="116"/>
  <c r="BV55" i="116"/>
  <c r="BU55" i="116"/>
  <c r="BT55" i="116"/>
  <c r="BL55" i="116"/>
  <c r="BK55" i="116"/>
  <c r="BJ55" i="116"/>
  <c r="BI55" i="116"/>
  <c r="BH55" i="116"/>
  <c r="BG55" i="116"/>
  <c r="AY55" i="116"/>
  <c r="AX55" i="116"/>
  <c r="AW55" i="116"/>
  <c r="AV55" i="116"/>
  <c r="AU55" i="116"/>
  <c r="AT55" i="116"/>
  <c r="AL55" i="116"/>
  <c r="AK55" i="116"/>
  <c r="AJ55" i="116"/>
  <c r="AI55" i="116"/>
  <c r="AH55" i="116"/>
  <c r="AG55" i="116"/>
  <c r="Y55" i="116"/>
  <c r="X55" i="116"/>
  <c r="W55" i="116"/>
  <c r="V55" i="116"/>
  <c r="U55" i="116"/>
  <c r="T55" i="116"/>
  <c r="L55" i="116"/>
  <c r="K55" i="116"/>
  <c r="I55" i="116"/>
  <c r="H55" i="116"/>
  <c r="G55" i="116"/>
  <c r="CY54" i="116"/>
  <c r="CX54" i="116"/>
  <c r="CW54" i="116"/>
  <c r="CV54" i="116"/>
  <c r="CU54" i="116"/>
  <c r="CT54" i="116"/>
  <c r="CL54" i="116"/>
  <c r="CK54" i="116"/>
  <c r="CJ54" i="116"/>
  <c r="CI54" i="116"/>
  <c r="CH54" i="116"/>
  <c r="CG54" i="116"/>
  <c r="BY54" i="116"/>
  <c r="BX54" i="116"/>
  <c r="BW54" i="116"/>
  <c r="BV54" i="116"/>
  <c r="BU54" i="116"/>
  <c r="BT54" i="116"/>
  <c r="BL54" i="116"/>
  <c r="BK54" i="116"/>
  <c r="BJ54" i="116"/>
  <c r="BI54" i="116"/>
  <c r="BH54" i="116"/>
  <c r="BG54" i="116"/>
  <c r="AY54" i="116"/>
  <c r="AX54" i="116"/>
  <c r="AW54" i="116"/>
  <c r="AV54" i="116"/>
  <c r="AU54" i="116"/>
  <c r="AT54" i="116"/>
  <c r="AL54" i="116"/>
  <c r="AK54" i="116"/>
  <c r="AJ54" i="116"/>
  <c r="AI54" i="116"/>
  <c r="AH54" i="116"/>
  <c r="AG54" i="116"/>
  <c r="Y54" i="116"/>
  <c r="X54" i="116"/>
  <c r="W54" i="116"/>
  <c r="V54" i="116"/>
  <c r="U54" i="116"/>
  <c r="T54" i="116"/>
  <c r="L54" i="116"/>
  <c r="K54" i="116"/>
  <c r="J54" i="116"/>
  <c r="I54" i="116"/>
  <c r="H54" i="116"/>
  <c r="G54" i="116"/>
  <c r="CY53" i="116"/>
  <c r="CX53" i="116"/>
  <c r="CW53" i="116"/>
  <c r="CV53" i="116"/>
  <c r="CU53" i="116"/>
  <c r="CT53" i="116"/>
  <c r="CL53" i="116"/>
  <c r="CK53" i="116"/>
  <c r="CJ53" i="116"/>
  <c r="CI53" i="116"/>
  <c r="CH53" i="116"/>
  <c r="CG53" i="116"/>
  <c r="BY53" i="116"/>
  <c r="BX53" i="116"/>
  <c r="BW53" i="116"/>
  <c r="BV53" i="116"/>
  <c r="BU53" i="116"/>
  <c r="BT53" i="116"/>
  <c r="BL53" i="116"/>
  <c r="BK53" i="116"/>
  <c r="BJ53" i="116"/>
  <c r="BI53" i="116"/>
  <c r="BH53" i="116"/>
  <c r="BG53" i="116"/>
  <c r="AY53" i="116"/>
  <c r="AX53" i="116"/>
  <c r="AW53" i="116"/>
  <c r="AV53" i="116"/>
  <c r="AU53" i="116"/>
  <c r="AT53" i="116"/>
  <c r="AL53" i="116"/>
  <c r="AK53" i="116"/>
  <c r="AJ53" i="116"/>
  <c r="AI53" i="116"/>
  <c r="AH53" i="116"/>
  <c r="AG53" i="116"/>
  <c r="Y53" i="116"/>
  <c r="X53" i="116"/>
  <c r="W53" i="116"/>
  <c r="V53" i="116"/>
  <c r="U53" i="116"/>
  <c r="T53" i="116"/>
  <c r="L53" i="116"/>
  <c r="K53" i="116"/>
  <c r="J53" i="116"/>
  <c r="I53" i="116"/>
  <c r="H53" i="116"/>
  <c r="G53" i="116"/>
  <c r="CY52" i="116"/>
  <c r="CX52" i="116"/>
  <c r="CW52" i="116"/>
  <c r="CV52" i="116"/>
  <c r="CU52" i="116"/>
  <c r="CT52" i="116"/>
  <c r="CL52" i="116"/>
  <c r="CK52" i="116"/>
  <c r="CJ52" i="116"/>
  <c r="CI52" i="116"/>
  <c r="CH52" i="116"/>
  <c r="CG52" i="116"/>
  <c r="BY52" i="116"/>
  <c r="BX52" i="116"/>
  <c r="BW52" i="116"/>
  <c r="BV52" i="116"/>
  <c r="BU52" i="116"/>
  <c r="BT52" i="116"/>
  <c r="BL52" i="116"/>
  <c r="BK52" i="116"/>
  <c r="BJ52" i="116"/>
  <c r="BI52" i="116"/>
  <c r="BH52" i="116"/>
  <c r="BG52" i="116"/>
  <c r="AY52" i="116"/>
  <c r="AX52" i="116"/>
  <c r="AW52" i="116"/>
  <c r="AV52" i="116"/>
  <c r="AU52" i="116"/>
  <c r="AT52" i="116"/>
  <c r="AL52" i="116"/>
  <c r="AK52" i="116"/>
  <c r="AJ52" i="116"/>
  <c r="AI52" i="116"/>
  <c r="AH52" i="116"/>
  <c r="AG52" i="116"/>
  <c r="Y52" i="116"/>
  <c r="X52" i="116"/>
  <c r="W52" i="116"/>
  <c r="V52" i="116"/>
  <c r="U52" i="116"/>
  <c r="T52" i="116"/>
  <c r="L52" i="116"/>
  <c r="K52" i="116"/>
  <c r="J52" i="116"/>
  <c r="I52" i="116"/>
  <c r="H52" i="116"/>
  <c r="G52" i="116"/>
  <c r="CY51" i="116"/>
  <c r="CX51" i="116"/>
  <c r="CW51" i="116"/>
  <c r="CV51" i="116"/>
  <c r="CU51" i="116"/>
  <c r="CT51" i="116"/>
  <c r="CL51" i="116"/>
  <c r="CK51" i="116"/>
  <c r="CJ51" i="116"/>
  <c r="CI51" i="116"/>
  <c r="CH51" i="116"/>
  <c r="CG51" i="116"/>
  <c r="BY51" i="116"/>
  <c r="BX51" i="116"/>
  <c r="BW51" i="116"/>
  <c r="BV51" i="116"/>
  <c r="BU51" i="116"/>
  <c r="BT51" i="116"/>
  <c r="BL51" i="116"/>
  <c r="BK51" i="116"/>
  <c r="BJ51" i="116"/>
  <c r="BI51" i="116"/>
  <c r="BH51" i="116"/>
  <c r="BG51" i="116"/>
  <c r="AY51" i="116"/>
  <c r="AX51" i="116"/>
  <c r="AW51" i="116"/>
  <c r="AV51" i="116"/>
  <c r="AU51" i="116"/>
  <c r="AT51" i="116"/>
  <c r="AL51" i="116"/>
  <c r="AK51" i="116"/>
  <c r="AJ51" i="116"/>
  <c r="AI51" i="116"/>
  <c r="AH51" i="116"/>
  <c r="AG51" i="116"/>
  <c r="Y51" i="116"/>
  <c r="X51" i="116"/>
  <c r="W51" i="116"/>
  <c r="V51" i="116"/>
  <c r="U51" i="116"/>
  <c r="T51" i="116"/>
  <c r="L51" i="116"/>
  <c r="K51" i="116"/>
  <c r="J51" i="116"/>
  <c r="I51" i="116"/>
  <c r="H51" i="116"/>
  <c r="G51" i="116"/>
  <c r="CY50" i="116"/>
  <c r="CX50" i="116"/>
  <c r="CW50" i="116"/>
  <c r="CV50" i="116"/>
  <c r="CU50" i="116"/>
  <c r="CT50" i="116"/>
  <c r="CL50" i="116"/>
  <c r="CK50" i="116"/>
  <c r="CJ50" i="116"/>
  <c r="CI50" i="116"/>
  <c r="CH50" i="116"/>
  <c r="CG50" i="116"/>
  <c r="BY50" i="116"/>
  <c r="BX50" i="116"/>
  <c r="BW50" i="116"/>
  <c r="BV50" i="116"/>
  <c r="BU50" i="116"/>
  <c r="BT50" i="116"/>
  <c r="BL50" i="116"/>
  <c r="BK50" i="116"/>
  <c r="BJ50" i="116"/>
  <c r="BI50" i="116"/>
  <c r="BH50" i="116"/>
  <c r="BG50" i="116"/>
  <c r="AY50" i="116"/>
  <c r="AX50" i="116"/>
  <c r="AW50" i="116"/>
  <c r="AV50" i="116"/>
  <c r="AU50" i="116"/>
  <c r="AT50" i="116"/>
  <c r="AL50" i="116"/>
  <c r="AK50" i="116"/>
  <c r="AJ50" i="116"/>
  <c r="AI50" i="116"/>
  <c r="AH50" i="116"/>
  <c r="AG50" i="116"/>
  <c r="Y50" i="116"/>
  <c r="X50" i="116"/>
  <c r="W50" i="116"/>
  <c r="V50" i="116"/>
  <c r="U50" i="116"/>
  <c r="T50" i="116"/>
  <c r="L50" i="116"/>
  <c r="K50" i="116"/>
  <c r="J50" i="116"/>
  <c r="I50" i="116"/>
  <c r="H50" i="116"/>
  <c r="G50" i="116"/>
  <c r="CY49" i="116"/>
  <c r="CX49" i="116"/>
  <c r="CW49" i="116"/>
  <c r="CV49" i="116"/>
  <c r="CU49" i="116"/>
  <c r="CT49" i="116"/>
  <c r="CL49" i="116"/>
  <c r="CK49" i="116"/>
  <c r="CJ49" i="116"/>
  <c r="CI49" i="116"/>
  <c r="CH49" i="116"/>
  <c r="CG49" i="116"/>
  <c r="BY49" i="116"/>
  <c r="BX49" i="116"/>
  <c r="BW49" i="116"/>
  <c r="BV49" i="116"/>
  <c r="BU49" i="116"/>
  <c r="BT49" i="116"/>
  <c r="BL49" i="116"/>
  <c r="BK49" i="116"/>
  <c r="BJ49" i="116"/>
  <c r="BI49" i="116"/>
  <c r="BH49" i="116"/>
  <c r="BG49" i="116"/>
  <c r="AY49" i="116"/>
  <c r="AX49" i="116"/>
  <c r="AW49" i="116"/>
  <c r="AV49" i="116"/>
  <c r="AU49" i="116"/>
  <c r="AT49" i="116"/>
  <c r="AL49" i="116"/>
  <c r="AK49" i="116"/>
  <c r="AJ49" i="116"/>
  <c r="AI49" i="116"/>
  <c r="AH49" i="116"/>
  <c r="AG49" i="116"/>
  <c r="Y49" i="116"/>
  <c r="X49" i="116"/>
  <c r="W49" i="116"/>
  <c r="V49" i="116"/>
  <c r="U49" i="116"/>
  <c r="T49" i="116"/>
  <c r="L49" i="116"/>
  <c r="K49" i="116"/>
  <c r="J49" i="116"/>
  <c r="I49" i="116"/>
  <c r="H49" i="116"/>
  <c r="G49" i="116"/>
  <c r="CY48" i="116"/>
  <c r="CX48" i="116"/>
  <c r="CW48" i="116"/>
  <c r="CV48" i="116"/>
  <c r="CU48" i="116"/>
  <c r="CT48" i="116"/>
  <c r="CL48" i="116"/>
  <c r="CK48" i="116"/>
  <c r="CJ48" i="116"/>
  <c r="CI48" i="116"/>
  <c r="CH48" i="116"/>
  <c r="CG48" i="116"/>
  <c r="BY48" i="116"/>
  <c r="BX48" i="116"/>
  <c r="BW48" i="116"/>
  <c r="BV48" i="116"/>
  <c r="BU48" i="116"/>
  <c r="BT48" i="116"/>
  <c r="BL48" i="116"/>
  <c r="BK48" i="116"/>
  <c r="BJ48" i="116"/>
  <c r="BI48" i="116"/>
  <c r="BH48" i="116"/>
  <c r="BG48" i="116"/>
  <c r="AY48" i="116"/>
  <c r="AX48" i="116"/>
  <c r="AW48" i="116"/>
  <c r="AV48" i="116"/>
  <c r="AU48" i="116"/>
  <c r="AT48" i="116"/>
  <c r="AL48" i="116"/>
  <c r="AK48" i="116"/>
  <c r="AJ48" i="116"/>
  <c r="AI48" i="116"/>
  <c r="AH48" i="116"/>
  <c r="AG48" i="116"/>
  <c r="Y48" i="116"/>
  <c r="X48" i="116"/>
  <c r="W48" i="116"/>
  <c r="V48" i="116"/>
  <c r="U48" i="116"/>
  <c r="T48" i="116"/>
  <c r="L48" i="116"/>
  <c r="K48" i="116"/>
  <c r="J48" i="116"/>
  <c r="I48" i="116"/>
  <c r="H48" i="116"/>
  <c r="G48" i="116"/>
  <c r="CY47" i="116"/>
  <c r="CX47" i="116"/>
  <c r="CW47" i="116"/>
  <c r="CV47" i="116"/>
  <c r="CU47" i="116"/>
  <c r="CT47" i="116"/>
  <c r="CL47" i="116"/>
  <c r="CK47" i="116"/>
  <c r="CJ47" i="116"/>
  <c r="CI47" i="116"/>
  <c r="CH47" i="116"/>
  <c r="CG47" i="116"/>
  <c r="BY47" i="116"/>
  <c r="BX47" i="116"/>
  <c r="BW47" i="116"/>
  <c r="BV47" i="116"/>
  <c r="BU47" i="116"/>
  <c r="BT47" i="116"/>
  <c r="BL47" i="116"/>
  <c r="BK47" i="116"/>
  <c r="BJ47" i="116"/>
  <c r="BI47" i="116"/>
  <c r="BH47" i="116"/>
  <c r="BG47" i="116"/>
  <c r="AY47" i="116"/>
  <c r="AX47" i="116"/>
  <c r="AW47" i="116"/>
  <c r="AV47" i="116"/>
  <c r="AU47" i="116"/>
  <c r="AT47" i="116"/>
  <c r="AL47" i="116"/>
  <c r="AK47" i="116"/>
  <c r="AJ47" i="116"/>
  <c r="AI47" i="116"/>
  <c r="AH47" i="116"/>
  <c r="AG47" i="116"/>
  <c r="Y47" i="116"/>
  <c r="X47" i="116"/>
  <c r="W47" i="116"/>
  <c r="V47" i="116"/>
  <c r="U47" i="116"/>
  <c r="T47" i="116"/>
  <c r="L47" i="116"/>
  <c r="K47" i="116"/>
  <c r="J47" i="116"/>
  <c r="I47" i="116"/>
  <c r="H47" i="116"/>
  <c r="G47" i="116"/>
  <c r="CY46" i="116"/>
  <c r="CX46" i="116"/>
  <c r="CW46" i="116"/>
  <c r="CV46" i="116"/>
  <c r="CU46" i="116"/>
  <c r="CT46" i="116"/>
  <c r="CL46" i="116"/>
  <c r="CK46" i="116"/>
  <c r="CJ46" i="116"/>
  <c r="CI46" i="116"/>
  <c r="CH46" i="116"/>
  <c r="CG46" i="116"/>
  <c r="BY46" i="116"/>
  <c r="BX46" i="116"/>
  <c r="BW46" i="116"/>
  <c r="BV46" i="116"/>
  <c r="BU46" i="116"/>
  <c r="BT46" i="116"/>
  <c r="BL46" i="116"/>
  <c r="BK46" i="116"/>
  <c r="BJ46" i="116"/>
  <c r="BI46" i="116"/>
  <c r="BH46" i="116"/>
  <c r="BG46" i="116"/>
  <c r="AY46" i="116"/>
  <c r="AX46" i="116"/>
  <c r="AW46" i="116"/>
  <c r="AV46" i="116"/>
  <c r="AU46" i="116"/>
  <c r="AT46" i="116"/>
  <c r="AL46" i="116"/>
  <c r="AK46" i="116"/>
  <c r="AJ46" i="116"/>
  <c r="AI46" i="116"/>
  <c r="AH46" i="116"/>
  <c r="AG46" i="116"/>
  <c r="Y46" i="116"/>
  <c r="X46" i="116"/>
  <c r="W46" i="116"/>
  <c r="V46" i="116"/>
  <c r="U46" i="116"/>
  <c r="T46" i="116"/>
  <c r="L46" i="116"/>
  <c r="K46" i="116"/>
  <c r="J46" i="116"/>
  <c r="I46" i="116"/>
  <c r="H46" i="116"/>
  <c r="G46" i="116"/>
  <c r="CY42" i="116"/>
  <c r="CX42" i="116"/>
  <c r="CW42" i="116"/>
  <c r="CU42" i="116"/>
  <c r="CT42" i="116"/>
  <c r="CL42" i="116"/>
  <c r="CK42" i="116"/>
  <c r="CH42" i="116"/>
  <c r="CG42" i="116"/>
  <c r="BY42" i="116"/>
  <c r="BX42" i="116"/>
  <c r="BW42" i="116"/>
  <c r="BU42" i="116"/>
  <c r="BT42" i="116"/>
  <c r="BL42" i="116"/>
  <c r="BK42" i="116"/>
  <c r="BJ42" i="116"/>
  <c r="BH42" i="116"/>
  <c r="BG42" i="116"/>
  <c r="AY42" i="116"/>
  <c r="AX42" i="116"/>
  <c r="AW42" i="116"/>
  <c r="AU42" i="116"/>
  <c r="AT42" i="116"/>
  <c r="AL42" i="116"/>
  <c r="AK42" i="116"/>
  <c r="AJ42" i="116"/>
  <c r="AH42" i="116"/>
  <c r="AG42" i="116"/>
  <c r="Y42" i="116"/>
  <c r="X42" i="116"/>
  <c r="W42" i="116"/>
  <c r="U42" i="116"/>
  <c r="T42" i="116"/>
  <c r="CP37" i="116"/>
  <c r="CC37" i="116"/>
  <c r="BP37" i="116"/>
  <c r="BC37" i="116"/>
  <c r="AP37" i="116"/>
  <c r="AC37" i="116"/>
  <c r="P37" i="116"/>
  <c r="CY31" i="116"/>
  <c r="CX31" i="116"/>
  <c r="CW31" i="116"/>
  <c r="CU31" i="116"/>
  <c r="CT31" i="116"/>
  <c r="CL31" i="116"/>
  <c r="CK31" i="116"/>
  <c r="CH31" i="116"/>
  <c r="CG31" i="116"/>
  <c r="BY31" i="116"/>
  <c r="BX31" i="116"/>
  <c r="BW31" i="116"/>
  <c r="BU31" i="116"/>
  <c r="BT31" i="116"/>
  <c r="BL31" i="116"/>
  <c r="BK31" i="116"/>
  <c r="BJ31" i="116"/>
  <c r="BH31" i="116"/>
  <c r="BG31" i="116"/>
  <c r="AY31" i="116"/>
  <c r="AX31" i="116"/>
  <c r="AW31" i="116"/>
  <c r="AU31" i="116"/>
  <c r="AT31" i="116"/>
  <c r="AL31" i="116"/>
  <c r="AK31" i="116"/>
  <c r="AJ31" i="116"/>
  <c r="AH31" i="116"/>
  <c r="AG31" i="116"/>
  <c r="Y31" i="116"/>
  <c r="X31" i="116"/>
  <c r="W31" i="116"/>
  <c r="U31" i="116"/>
  <c r="T31" i="116"/>
  <c r="L31" i="116"/>
  <c r="K31" i="116"/>
  <c r="H31" i="116"/>
  <c r="G31" i="116"/>
  <c r="CY30" i="116"/>
  <c r="CX30" i="116"/>
  <c r="CW30" i="116"/>
  <c r="CV30" i="116"/>
  <c r="CU30" i="116"/>
  <c r="CT30" i="116"/>
  <c r="CL30" i="116"/>
  <c r="CK30" i="116"/>
  <c r="CJ30" i="116"/>
  <c r="CI30" i="116"/>
  <c r="CH30" i="116"/>
  <c r="CG30" i="116"/>
  <c r="BY30" i="116"/>
  <c r="BX30" i="116"/>
  <c r="BW30" i="116"/>
  <c r="BV30" i="116"/>
  <c r="BU30" i="116"/>
  <c r="BT30" i="116"/>
  <c r="BL30" i="116"/>
  <c r="BK30" i="116"/>
  <c r="BJ30" i="116"/>
  <c r="BI30" i="116"/>
  <c r="BH30" i="116"/>
  <c r="BG30" i="116"/>
  <c r="AY30" i="116"/>
  <c r="AX30" i="116"/>
  <c r="AW30" i="116"/>
  <c r="AV30" i="116"/>
  <c r="AU30" i="116"/>
  <c r="AT30" i="116"/>
  <c r="AL30" i="116"/>
  <c r="AK30" i="116"/>
  <c r="AJ30" i="116"/>
  <c r="AI30" i="116"/>
  <c r="AH30" i="116"/>
  <c r="AG30" i="116"/>
  <c r="Y30" i="116"/>
  <c r="X30" i="116"/>
  <c r="W30" i="116"/>
  <c r="V30" i="116"/>
  <c r="U30" i="116"/>
  <c r="T30" i="116"/>
  <c r="L30" i="116"/>
  <c r="K30" i="116"/>
  <c r="J30" i="116"/>
  <c r="I30" i="116"/>
  <c r="H30" i="116"/>
  <c r="G30" i="116"/>
  <c r="CY29" i="116"/>
  <c r="CX29" i="116"/>
  <c r="CW29" i="116"/>
  <c r="CV29" i="116"/>
  <c r="CU29" i="116"/>
  <c r="CT29" i="116"/>
  <c r="CL29" i="116"/>
  <c r="CK29" i="116"/>
  <c r="CJ29" i="116"/>
  <c r="CI29" i="116"/>
  <c r="CH29" i="116"/>
  <c r="CG29" i="116"/>
  <c r="BY29" i="116"/>
  <c r="BX29" i="116"/>
  <c r="BW29" i="116"/>
  <c r="BV29" i="116"/>
  <c r="BU29" i="116"/>
  <c r="BT29" i="116"/>
  <c r="BL29" i="116"/>
  <c r="BK29" i="116"/>
  <c r="BJ29" i="116"/>
  <c r="BI29" i="116"/>
  <c r="BH29" i="116"/>
  <c r="BG29" i="116"/>
  <c r="AY29" i="116"/>
  <c r="AX29" i="116"/>
  <c r="AW29" i="116"/>
  <c r="AV29" i="116"/>
  <c r="AU29" i="116"/>
  <c r="AT29" i="116"/>
  <c r="AL29" i="116"/>
  <c r="AK29" i="116"/>
  <c r="AJ29" i="116"/>
  <c r="AI29" i="116"/>
  <c r="AH29" i="116"/>
  <c r="AG29" i="116"/>
  <c r="Y29" i="116"/>
  <c r="X29" i="116"/>
  <c r="W29" i="116"/>
  <c r="V29" i="116"/>
  <c r="U29" i="116"/>
  <c r="T29" i="116"/>
  <c r="L29" i="116"/>
  <c r="K29" i="116"/>
  <c r="J29" i="116"/>
  <c r="I29" i="116"/>
  <c r="H29" i="116"/>
  <c r="G29" i="116"/>
  <c r="CY28" i="116"/>
  <c r="CX28" i="116"/>
  <c r="CW28" i="116"/>
  <c r="CV28" i="116"/>
  <c r="CU28" i="116"/>
  <c r="CT28" i="116"/>
  <c r="CL28" i="116"/>
  <c r="CK28" i="116"/>
  <c r="CJ28" i="116"/>
  <c r="CJ55" i="116" s="1"/>
  <c r="CI28" i="116"/>
  <c r="CH28" i="116"/>
  <c r="CG28" i="116"/>
  <c r="BY28" i="116"/>
  <c r="BX28" i="116"/>
  <c r="BW28" i="116"/>
  <c r="BV28" i="116"/>
  <c r="BU28" i="116"/>
  <c r="BT28" i="116"/>
  <c r="BL28" i="116"/>
  <c r="BK28" i="116"/>
  <c r="BJ28" i="116"/>
  <c r="BI28" i="116"/>
  <c r="BH28" i="116"/>
  <c r="BG28" i="116"/>
  <c r="AY28" i="116"/>
  <c r="AX28" i="116"/>
  <c r="AW28" i="116"/>
  <c r="AV28" i="116"/>
  <c r="AU28" i="116"/>
  <c r="AT28" i="116"/>
  <c r="AL28" i="116"/>
  <c r="AK28" i="116"/>
  <c r="AJ28" i="116"/>
  <c r="AI28" i="116"/>
  <c r="AH28" i="116"/>
  <c r="AG28" i="116"/>
  <c r="Y28" i="116"/>
  <c r="X28" i="116"/>
  <c r="W28" i="116"/>
  <c r="V28" i="116"/>
  <c r="U28" i="116"/>
  <c r="T28" i="116"/>
  <c r="L28" i="116"/>
  <c r="K28" i="116"/>
  <c r="J28" i="116"/>
  <c r="J31" i="116" s="1"/>
  <c r="J15" i="116" s="1"/>
  <c r="I28" i="116"/>
  <c r="H28" i="116"/>
  <c r="G28" i="116"/>
  <c r="CY27" i="116"/>
  <c r="CX27" i="116"/>
  <c r="CW27" i="116"/>
  <c r="CV27" i="116"/>
  <c r="CU27" i="116"/>
  <c r="CT27" i="116"/>
  <c r="CL27" i="116"/>
  <c r="CK27" i="116"/>
  <c r="CJ27" i="116"/>
  <c r="CI27" i="116"/>
  <c r="CH27" i="116"/>
  <c r="CG27" i="116"/>
  <c r="BY27" i="116"/>
  <c r="BX27" i="116"/>
  <c r="BW27" i="116"/>
  <c r="BV27" i="116"/>
  <c r="BU27" i="116"/>
  <c r="BT27" i="116"/>
  <c r="BL27" i="116"/>
  <c r="BK27" i="116"/>
  <c r="BJ27" i="116"/>
  <c r="BI27" i="116"/>
  <c r="BH27" i="116"/>
  <c r="BG27" i="116"/>
  <c r="AY27" i="116"/>
  <c r="AX27" i="116"/>
  <c r="AW27" i="116"/>
  <c r="AV27" i="116"/>
  <c r="AU27" i="116"/>
  <c r="AT27" i="116"/>
  <c r="AL27" i="116"/>
  <c r="AK27" i="116"/>
  <c r="AJ27" i="116"/>
  <c r="AI27" i="116"/>
  <c r="AH27" i="116"/>
  <c r="AG27" i="116"/>
  <c r="Y27" i="116"/>
  <c r="X27" i="116"/>
  <c r="W27" i="116"/>
  <c r="V27" i="116"/>
  <c r="U27" i="116"/>
  <c r="T27" i="116"/>
  <c r="L27" i="116"/>
  <c r="K27" i="116"/>
  <c r="J27" i="116"/>
  <c r="I27" i="116"/>
  <c r="H27" i="116"/>
  <c r="G27" i="116"/>
  <c r="CY26" i="116"/>
  <c r="CX26" i="116"/>
  <c r="CW26" i="116"/>
  <c r="CV26" i="116"/>
  <c r="CU26" i="116"/>
  <c r="CT26" i="116"/>
  <c r="CL26" i="116"/>
  <c r="CK26" i="116"/>
  <c r="CJ26" i="116"/>
  <c r="CI26" i="116"/>
  <c r="CH26" i="116"/>
  <c r="CG26" i="116"/>
  <c r="BY26" i="116"/>
  <c r="BX26" i="116"/>
  <c r="BW26" i="116"/>
  <c r="BV26" i="116"/>
  <c r="BU26" i="116"/>
  <c r="BT26" i="116"/>
  <c r="BL26" i="116"/>
  <c r="BK26" i="116"/>
  <c r="BJ26" i="116"/>
  <c r="BI26" i="116"/>
  <c r="BH26" i="116"/>
  <c r="BG26" i="116"/>
  <c r="AY26" i="116"/>
  <c r="AX26" i="116"/>
  <c r="AW26" i="116"/>
  <c r="AV26" i="116"/>
  <c r="AU26" i="116"/>
  <c r="AT26" i="116"/>
  <c r="AL26" i="116"/>
  <c r="AK26" i="116"/>
  <c r="AJ26" i="116"/>
  <c r="AI26" i="116"/>
  <c r="AH26" i="116"/>
  <c r="AG26" i="116"/>
  <c r="Y26" i="116"/>
  <c r="X26" i="116"/>
  <c r="W26" i="116"/>
  <c r="V26" i="116"/>
  <c r="U26" i="116"/>
  <c r="T26" i="116"/>
  <c r="L26" i="116"/>
  <c r="K26" i="116"/>
  <c r="J26" i="116"/>
  <c r="I26" i="116"/>
  <c r="H26" i="116"/>
  <c r="G26" i="116"/>
  <c r="CY25" i="116"/>
  <c r="CX25" i="116"/>
  <c r="CW25" i="116"/>
  <c r="CV25" i="116"/>
  <c r="CU25" i="116"/>
  <c r="CT25" i="116"/>
  <c r="CL25" i="116"/>
  <c r="CK25" i="116"/>
  <c r="CJ25" i="116"/>
  <c r="CI25" i="116"/>
  <c r="CH25" i="116"/>
  <c r="CG25" i="116"/>
  <c r="BY25" i="116"/>
  <c r="BX25" i="116"/>
  <c r="BW25" i="116"/>
  <c r="BV25" i="116"/>
  <c r="BU25" i="116"/>
  <c r="BT25" i="116"/>
  <c r="BL25" i="116"/>
  <c r="BK25" i="116"/>
  <c r="BJ25" i="116"/>
  <c r="BI25" i="116"/>
  <c r="BH25" i="116"/>
  <c r="BG25" i="116"/>
  <c r="AY25" i="116"/>
  <c r="AX25" i="116"/>
  <c r="AW25" i="116"/>
  <c r="AV25" i="116"/>
  <c r="AU25" i="116"/>
  <c r="AT25" i="116"/>
  <c r="AL25" i="116"/>
  <c r="AK25" i="116"/>
  <c r="AJ25" i="116"/>
  <c r="AI25" i="116"/>
  <c r="AH25" i="116"/>
  <c r="AG25" i="116"/>
  <c r="Y25" i="116"/>
  <c r="X25" i="116"/>
  <c r="W25" i="116"/>
  <c r="V25" i="116"/>
  <c r="U25" i="116"/>
  <c r="T25" i="116"/>
  <c r="L25" i="116"/>
  <c r="K25" i="116"/>
  <c r="J25" i="116"/>
  <c r="I25" i="116"/>
  <c r="H25" i="116"/>
  <c r="G25" i="116"/>
  <c r="CY24" i="116"/>
  <c r="CX24" i="116"/>
  <c r="CW24" i="116"/>
  <c r="CV24" i="116"/>
  <c r="CU24" i="116"/>
  <c r="CT24" i="116"/>
  <c r="CL24" i="116"/>
  <c r="CK24" i="116"/>
  <c r="CJ24" i="116"/>
  <c r="CI24" i="116"/>
  <c r="CH24" i="116"/>
  <c r="CG24" i="116"/>
  <c r="BY24" i="116"/>
  <c r="BX24" i="116"/>
  <c r="BW24" i="116"/>
  <c r="BV24" i="116"/>
  <c r="BU24" i="116"/>
  <c r="BT24" i="116"/>
  <c r="BL24" i="116"/>
  <c r="BK24" i="116"/>
  <c r="BJ24" i="116"/>
  <c r="BI24" i="116"/>
  <c r="BH24" i="116"/>
  <c r="BG24" i="116"/>
  <c r="AY24" i="116"/>
  <c r="AX24" i="116"/>
  <c r="AW24" i="116"/>
  <c r="AV24" i="116"/>
  <c r="AU24" i="116"/>
  <c r="AT24" i="116"/>
  <c r="AL24" i="116"/>
  <c r="AK24" i="116"/>
  <c r="AJ24" i="116"/>
  <c r="AI24" i="116"/>
  <c r="AH24" i="116"/>
  <c r="AG24" i="116"/>
  <c r="Y24" i="116"/>
  <c r="X24" i="116"/>
  <c r="W24" i="116"/>
  <c r="V24" i="116"/>
  <c r="U24" i="116"/>
  <c r="T24" i="116"/>
  <c r="L24" i="116"/>
  <c r="K24" i="116"/>
  <c r="J24" i="116"/>
  <c r="I24" i="116"/>
  <c r="H24" i="116"/>
  <c r="G24" i="116"/>
  <c r="CY23" i="116"/>
  <c r="CX23" i="116"/>
  <c r="CW23" i="116"/>
  <c r="CV23" i="116"/>
  <c r="CU23" i="116"/>
  <c r="CT23" i="116"/>
  <c r="CL23" i="116"/>
  <c r="CK23" i="116"/>
  <c r="CJ23" i="116"/>
  <c r="CI23" i="116"/>
  <c r="CH23" i="116"/>
  <c r="CG23" i="116"/>
  <c r="BY23" i="116"/>
  <c r="BX23" i="116"/>
  <c r="BW23" i="116"/>
  <c r="BV23" i="116"/>
  <c r="BU23" i="116"/>
  <c r="BT23" i="116"/>
  <c r="BL23" i="116"/>
  <c r="BK23" i="116"/>
  <c r="BJ23" i="116"/>
  <c r="BI23" i="116"/>
  <c r="BH23" i="116"/>
  <c r="BG23" i="116"/>
  <c r="AY23" i="116"/>
  <c r="AX23" i="116"/>
  <c r="AW23" i="116"/>
  <c r="AV23" i="116"/>
  <c r="AU23" i="116"/>
  <c r="AT23" i="116"/>
  <c r="AL23" i="116"/>
  <c r="AK23" i="116"/>
  <c r="AJ23" i="116"/>
  <c r="AI23" i="116"/>
  <c r="AH23" i="116"/>
  <c r="AG23" i="116"/>
  <c r="Y23" i="116"/>
  <c r="X23" i="116"/>
  <c r="W23" i="116"/>
  <c r="V23" i="116"/>
  <c r="U23" i="116"/>
  <c r="T23" i="116"/>
  <c r="L23" i="116"/>
  <c r="K23" i="116"/>
  <c r="J23" i="116"/>
  <c r="I23" i="116"/>
  <c r="H23" i="116"/>
  <c r="G23" i="116"/>
  <c r="CY22" i="116"/>
  <c r="CX22" i="116"/>
  <c r="CW22" i="116"/>
  <c r="CV22" i="116"/>
  <c r="CU22" i="116"/>
  <c r="CT22" i="116"/>
  <c r="CL22" i="116"/>
  <c r="CK22" i="116"/>
  <c r="CJ22" i="116"/>
  <c r="CI22" i="116"/>
  <c r="CH22" i="116"/>
  <c r="CG22" i="116"/>
  <c r="BY22" i="116"/>
  <c r="BX22" i="116"/>
  <c r="BW22" i="116"/>
  <c r="BV22" i="116"/>
  <c r="BU22" i="116"/>
  <c r="BT22" i="116"/>
  <c r="BL22" i="116"/>
  <c r="BK22" i="116"/>
  <c r="BJ22" i="116"/>
  <c r="BI22" i="116"/>
  <c r="BH22" i="116"/>
  <c r="BG22" i="116"/>
  <c r="AY22" i="116"/>
  <c r="AX22" i="116"/>
  <c r="AW22" i="116"/>
  <c r="AV22" i="116"/>
  <c r="AU22" i="116"/>
  <c r="AT22" i="116"/>
  <c r="AL22" i="116"/>
  <c r="AK22" i="116"/>
  <c r="AJ22" i="116"/>
  <c r="AI22" i="116"/>
  <c r="AH22" i="116"/>
  <c r="AG22" i="116"/>
  <c r="Y22" i="116"/>
  <c r="X22" i="116"/>
  <c r="W22" i="116"/>
  <c r="V22" i="116"/>
  <c r="U22" i="116"/>
  <c r="T22" i="116"/>
  <c r="L22" i="116"/>
  <c r="K22" i="116"/>
  <c r="J22" i="116"/>
  <c r="I22" i="116"/>
  <c r="H22" i="116"/>
  <c r="G22" i="116"/>
  <c r="CY21" i="116"/>
  <c r="CX21" i="116"/>
  <c r="CW21" i="116"/>
  <c r="CV21" i="116"/>
  <c r="CU21" i="116"/>
  <c r="CT21" i="116"/>
  <c r="CL21" i="116"/>
  <c r="CK21" i="116"/>
  <c r="CJ21" i="116"/>
  <c r="CI21" i="116"/>
  <c r="CH21" i="116"/>
  <c r="CG21" i="116"/>
  <c r="BY21" i="116"/>
  <c r="BX21" i="116"/>
  <c r="BW21" i="116"/>
  <c r="BV21" i="116"/>
  <c r="BU21" i="116"/>
  <c r="BT21" i="116"/>
  <c r="BL21" i="116"/>
  <c r="BK21" i="116"/>
  <c r="BJ21" i="116"/>
  <c r="BI21" i="116"/>
  <c r="BH21" i="116"/>
  <c r="BG21" i="116"/>
  <c r="AY21" i="116"/>
  <c r="AX21" i="116"/>
  <c r="AW21" i="116"/>
  <c r="AV21" i="116"/>
  <c r="AU21" i="116"/>
  <c r="AT21" i="116"/>
  <c r="AL21" i="116"/>
  <c r="AK21" i="116"/>
  <c r="AJ21" i="116"/>
  <c r="AI21" i="116"/>
  <c r="AH21" i="116"/>
  <c r="AG21" i="116"/>
  <c r="Y21" i="116"/>
  <c r="X21" i="116"/>
  <c r="W21" i="116"/>
  <c r="V21" i="116"/>
  <c r="U21" i="116"/>
  <c r="T21" i="116"/>
  <c r="L21" i="116"/>
  <c r="K21" i="116"/>
  <c r="J21" i="116"/>
  <c r="I21" i="116"/>
  <c r="H21" i="116"/>
  <c r="G21" i="116"/>
  <c r="CY20" i="116"/>
  <c r="CX20" i="116"/>
  <c r="CW20" i="116"/>
  <c r="CV20" i="116"/>
  <c r="CU20" i="116"/>
  <c r="CT20" i="116"/>
  <c r="CL20" i="116"/>
  <c r="CK20" i="116"/>
  <c r="CJ20" i="116"/>
  <c r="CI20" i="116"/>
  <c r="CH20" i="116"/>
  <c r="CG20" i="116"/>
  <c r="BY20" i="116"/>
  <c r="BX20" i="116"/>
  <c r="BW20" i="116"/>
  <c r="BV20" i="116"/>
  <c r="BU20" i="116"/>
  <c r="BT20" i="116"/>
  <c r="BL20" i="116"/>
  <c r="BK20" i="116"/>
  <c r="BJ20" i="116"/>
  <c r="BI20" i="116"/>
  <c r="BH20" i="116"/>
  <c r="BG20" i="116"/>
  <c r="AY20" i="116"/>
  <c r="AX20" i="116"/>
  <c r="AW20" i="116"/>
  <c r="AV20" i="116"/>
  <c r="AU20" i="116"/>
  <c r="AT20" i="116"/>
  <c r="AL20" i="116"/>
  <c r="AK20" i="116"/>
  <c r="AJ20" i="116"/>
  <c r="AI20" i="116"/>
  <c r="AH20" i="116"/>
  <c r="AG20" i="116"/>
  <c r="Y20" i="116"/>
  <c r="X20" i="116"/>
  <c r="W20" i="116"/>
  <c r="V20" i="116"/>
  <c r="U20" i="116"/>
  <c r="T20" i="116"/>
  <c r="L20" i="116"/>
  <c r="K20" i="116"/>
  <c r="J20" i="116"/>
  <c r="I20" i="116"/>
  <c r="H20" i="116"/>
  <c r="G20" i="116"/>
  <c r="CY19" i="116"/>
  <c r="CX19" i="116"/>
  <c r="CW19" i="116"/>
  <c r="CV19" i="116"/>
  <c r="CU19" i="116"/>
  <c r="CT19" i="116"/>
  <c r="CL19" i="116"/>
  <c r="CK19" i="116"/>
  <c r="CJ19" i="116"/>
  <c r="CI19" i="116"/>
  <c r="CH19" i="116"/>
  <c r="CG19" i="116"/>
  <c r="BY19" i="116"/>
  <c r="BX19" i="116"/>
  <c r="BW19" i="116"/>
  <c r="BV19" i="116"/>
  <c r="BU19" i="116"/>
  <c r="BT19" i="116"/>
  <c r="BL19" i="116"/>
  <c r="BK19" i="116"/>
  <c r="BJ19" i="116"/>
  <c r="BI19" i="116"/>
  <c r="BH19" i="116"/>
  <c r="BG19" i="116"/>
  <c r="AY19" i="116"/>
  <c r="AX19" i="116"/>
  <c r="AW19" i="116"/>
  <c r="AV19" i="116"/>
  <c r="AU19" i="116"/>
  <c r="AT19" i="116"/>
  <c r="AL19" i="116"/>
  <c r="AK19" i="116"/>
  <c r="AJ19" i="116"/>
  <c r="AI19" i="116"/>
  <c r="AH19" i="116"/>
  <c r="AG19" i="116"/>
  <c r="Y19" i="116"/>
  <c r="X19" i="116"/>
  <c r="W19" i="116"/>
  <c r="V19" i="116"/>
  <c r="U19" i="116"/>
  <c r="T19" i="116"/>
  <c r="L19" i="116"/>
  <c r="K19" i="116"/>
  <c r="J19" i="116"/>
  <c r="I19" i="116"/>
  <c r="H19" i="116"/>
  <c r="G19" i="116"/>
  <c r="CY15" i="116"/>
  <c r="CX15" i="116"/>
  <c r="CW15" i="116"/>
  <c r="CU15" i="116"/>
  <c r="CT15" i="116"/>
  <c r="CL15" i="116"/>
  <c r="CK15" i="116"/>
  <c r="CH15" i="116"/>
  <c r="CG15" i="116"/>
  <c r="BY15" i="116"/>
  <c r="BX15" i="116"/>
  <c r="BW15" i="116"/>
  <c r="BU15" i="116"/>
  <c r="BT15" i="116"/>
  <c r="BL15" i="116"/>
  <c r="BK15" i="116"/>
  <c r="BJ15" i="116"/>
  <c r="BH15" i="116"/>
  <c r="BG15" i="116"/>
  <c r="AY15" i="116"/>
  <c r="AX15" i="116"/>
  <c r="AW15" i="116"/>
  <c r="AU15" i="116"/>
  <c r="AT15" i="116"/>
  <c r="AL15" i="116"/>
  <c r="AK15" i="116"/>
  <c r="AJ15" i="116"/>
  <c r="AH15" i="116"/>
  <c r="AG15" i="116"/>
  <c r="Y15" i="116"/>
  <c r="X15" i="116"/>
  <c r="W15" i="116"/>
  <c r="U15" i="116"/>
  <c r="T15" i="116"/>
  <c r="L15" i="116"/>
  <c r="K15" i="116"/>
  <c r="H15" i="116"/>
  <c r="G15" i="116"/>
  <c r="G4" i="116"/>
  <c r="F79" i="116" s="1"/>
  <c r="F3" i="116"/>
  <c r="CF39" i="116" s="1"/>
  <c r="F2" i="116"/>
  <c r="I7" i="86"/>
  <c r="A7" i="86"/>
  <c r="A6" i="86"/>
  <c r="A4" i="86"/>
  <c r="A3" i="86"/>
  <c r="H108" i="82"/>
  <c r="E108" i="82"/>
  <c r="I108" i="82" s="1"/>
  <c r="E107" i="82"/>
  <c r="E106" i="82"/>
  <c r="H103" i="82"/>
  <c r="I97" i="82"/>
  <c r="H97" i="82"/>
  <c r="E97" i="82"/>
  <c r="I96" i="82"/>
  <c r="H96" i="82"/>
  <c r="E96" i="82"/>
  <c r="H92" i="82"/>
  <c r="I92" i="82"/>
  <c r="H91" i="82"/>
  <c r="I91" i="82"/>
  <c r="I88" i="82"/>
  <c r="H88" i="82"/>
  <c r="E88" i="82"/>
  <c r="I87" i="82"/>
  <c r="H87" i="82"/>
  <c r="E87" i="82"/>
  <c r="E86" i="82"/>
  <c r="H83" i="82"/>
  <c r="H82" i="82"/>
  <c r="H81" i="82"/>
  <c r="H80" i="82"/>
  <c r="I75" i="82"/>
  <c r="H75" i="82"/>
  <c r="E75" i="82"/>
  <c r="I74" i="82"/>
  <c r="H74" i="82"/>
  <c r="E74" i="82"/>
  <c r="H73" i="82"/>
  <c r="I72" i="82"/>
  <c r="H72" i="82"/>
  <c r="E72" i="82"/>
  <c r="I71" i="82"/>
  <c r="H71" i="82"/>
  <c r="E71" i="82"/>
  <c r="I70" i="82"/>
  <c r="H70" i="82"/>
  <c r="E70" i="82"/>
  <c r="H69" i="82"/>
  <c r="E69" i="82"/>
  <c r="I68" i="82"/>
  <c r="H68" i="82"/>
  <c r="E68" i="82"/>
  <c r="H67" i="82"/>
  <c r="E67" i="82"/>
  <c r="I66" i="82"/>
  <c r="H66" i="82"/>
  <c r="E66" i="82"/>
  <c r="H62" i="82"/>
  <c r="H61" i="82"/>
  <c r="H60" i="82"/>
  <c r="I59" i="82"/>
  <c r="H59" i="82"/>
  <c r="E59" i="82"/>
  <c r="I58" i="82"/>
  <c r="H58" i="82"/>
  <c r="E58" i="82"/>
  <c r="H57" i="82"/>
  <c r="E57" i="82"/>
  <c r="I57" i="82" s="1"/>
  <c r="I56" i="82"/>
  <c r="H56" i="82"/>
  <c r="E56" i="82"/>
  <c r="H55" i="82"/>
  <c r="E55" i="82"/>
  <c r="I55" i="82" s="1"/>
  <c r="H54" i="82"/>
  <c r="E54" i="82"/>
  <c r="I54" i="82" s="1"/>
  <c r="H53" i="82"/>
  <c r="I53" i="82" s="1"/>
  <c r="E51" i="82"/>
  <c r="H50" i="82"/>
  <c r="I50" i="82" s="1"/>
  <c r="H43" i="82"/>
  <c r="I43" i="82" s="1"/>
  <c r="H42" i="82"/>
  <c r="I42" i="82" s="1"/>
  <c r="H38" i="82"/>
  <c r="H37" i="82"/>
  <c r="H36" i="82"/>
  <c r="H35" i="82"/>
  <c r="H34" i="82"/>
  <c r="I34" i="82"/>
  <c r="H33" i="82"/>
  <c r="I33" i="82"/>
  <c r="H25" i="82"/>
  <c r="I25" i="82"/>
  <c r="H24" i="82"/>
  <c r="I24" i="82"/>
  <c r="H23" i="82"/>
  <c r="I23" i="82"/>
  <c r="H22" i="82"/>
  <c r="I22" i="82"/>
  <c r="H21" i="82"/>
  <c r="I21" i="82"/>
  <c r="H20" i="82"/>
  <c r="I20" i="82"/>
  <c r="H17" i="82"/>
  <c r="I17" i="82"/>
  <c r="H16" i="82"/>
  <c r="I16" i="82"/>
  <c r="H15" i="82"/>
  <c r="I15" i="82"/>
  <c r="H14" i="82"/>
  <c r="I14" i="82"/>
  <c r="H13" i="82"/>
  <c r="I13" i="82"/>
  <c r="H12" i="82"/>
  <c r="I12" i="82"/>
  <c r="H7" i="82"/>
  <c r="A7" i="82"/>
  <c r="A6" i="82"/>
  <c r="A4" i="82"/>
  <c r="A3" i="82"/>
  <c r="H90" i="81"/>
  <c r="G84" i="81"/>
  <c r="G86" i="81" s="1"/>
  <c r="G7" i="81"/>
  <c r="G13" i="81" s="1"/>
  <c r="H13" i="81" s="1"/>
  <c r="A7" i="81"/>
  <c r="A6" i="81"/>
  <c r="A4" i="81"/>
  <c r="A3" i="81"/>
  <c r="I111" i="80"/>
  <c r="E107" i="80"/>
  <c r="E106" i="80"/>
  <c r="E105" i="80"/>
  <c r="E104" i="80"/>
  <c r="E103" i="80"/>
  <c r="E102" i="80" s="1"/>
  <c r="D102" i="80"/>
  <c r="D108" i="80" s="1"/>
  <c r="E53" i="32" s="1"/>
  <c r="C102" i="80"/>
  <c r="C108" i="80" s="1"/>
  <c r="D53" i="32" s="1"/>
  <c r="E101" i="80"/>
  <c r="E100" i="80"/>
  <c r="E99" i="80"/>
  <c r="H82" i="80"/>
  <c r="H90" i="80" s="1"/>
  <c r="G82" i="80"/>
  <c r="G90" i="80" s="1"/>
  <c r="E82" i="80"/>
  <c r="E90" i="80" s="1"/>
  <c r="D82" i="80"/>
  <c r="D90" i="80" s="1"/>
  <c r="C82" i="80"/>
  <c r="C90" i="80" s="1"/>
  <c r="G7" i="80"/>
  <c r="E97" i="80" s="1"/>
  <c r="F97" i="80" s="1"/>
  <c r="A7" i="80"/>
  <c r="A6" i="80"/>
  <c r="A4" i="80"/>
  <c r="A3" i="80"/>
  <c r="D49" i="79"/>
  <c r="C49" i="79"/>
  <c r="D42" i="79"/>
  <c r="C42" i="79"/>
  <c r="D28" i="79"/>
  <c r="C28" i="79"/>
  <c r="D21" i="79"/>
  <c r="C21" i="79"/>
  <c r="D17" i="79"/>
  <c r="C17" i="79"/>
  <c r="D7" i="79"/>
  <c r="C11" i="79" s="1"/>
  <c r="D11" i="79" s="1"/>
  <c r="G7" i="134"/>
  <c r="O7" i="132"/>
  <c r="M7" i="131"/>
  <c r="F10" i="128"/>
  <c r="J11" i="127"/>
  <c r="F43" i="76"/>
  <c r="F41" i="76"/>
  <c r="E41" i="76"/>
  <c r="D41" i="76"/>
  <c r="C41" i="76"/>
  <c r="B41" i="76"/>
  <c r="F40" i="76"/>
  <c r="E40" i="76"/>
  <c r="D40" i="76"/>
  <c r="C40" i="76"/>
  <c r="B40" i="76"/>
  <c r="F39" i="76"/>
  <c r="E39" i="76"/>
  <c r="D39" i="76"/>
  <c r="C39" i="76"/>
  <c r="B39" i="76"/>
  <c r="F38" i="76"/>
  <c r="E38" i="76"/>
  <c r="D38" i="76"/>
  <c r="C38" i="76"/>
  <c r="B38" i="76"/>
  <c r="F37" i="76"/>
  <c r="E37" i="76"/>
  <c r="D37" i="76"/>
  <c r="C37" i="76"/>
  <c r="B37" i="76"/>
  <c r="F36" i="76"/>
  <c r="E36" i="76"/>
  <c r="D36" i="76"/>
  <c r="C36" i="76"/>
  <c r="B36" i="76"/>
  <c r="F35" i="76"/>
  <c r="E35" i="76"/>
  <c r="D35" i="76"/>
  <c r="C35" i="76"/>
  <c r="B35" i="76"/>
  <c r="F34" i="76"/>
  <c r="E34" i="76"/>
  <c r="D34" i="76"/>
  <c r="C34" i="76"/>
  <c r="B34" i="76"/>
  <c r="F30" i="76"/>
  <c r="E30" i="76"/>
  <c r="D30" i="76"/>
  <c r="C30" i="76"/>
  <c r="B30" i="76"/>
  <c r="F25" i="76"/>
  <c r="E25" i="76"/>
  <c r="D25" i="76"/>
  <c r="C25" i="76"/>
  <c r="B25" i="76"/>
  <c r="F24" i="76"/>
  <c r="E24" i="76"/>
  <c r="D24" i="76"/>
  <c r="C24" i="76"/>
  <c r="B24" i="76"/>
  <c r="F23" i="76"/>
  <c r="E23" i="76"/>
  <c r="D23" i="76"/>
  <c r="C23" i="76"/>
  <c r="B23" i="76"/>
  <c r="F22" i="76"/>
  <c r="E22" i="76"/>
  <c r="D22" i="76"/>
  <c r="C22" i="76"/>
  <c r="B22" i="76"/>
  <c r="F21" i="76"/>
  <c r="E21" i="76"/>
  <c r="D21" i="76"/>
  <c r="C21" i="76"/>
  <c r="B21" i="76"/>
  <c r="F20" i="76"/>
  <c r="E20" i="76"/>
  <c r="D20" i="76"/>
  <c r="C20" i="76"/>
  <c r="B20" i="76"/>
  <c r="F19" i="76"/>
  <c r="E19" i="76"/>
  <c r="D19" i="76"/>
  <c r="C19" i="76"/>
  <c r="B19" i="76"/>
  <c r="F18" i="76"/>
  <c r="E18" i="76"/>
  <c r="D18" i="76"/>
  <c r="C18" i="76"/>
  <c r="B18" i="76"/>
  <c r="F14" i="76"/>
  <c r="E14" i="76"/>
  <c r="D14" i="76"/>
  <c r="C14" i="76"/>
  <c r="B14" i="76"/>
  <c r="F7" i="76"/>
  <c r="C31" i="76" s="1"/>
  <c r="A7" i="76"/>
  <c r="A6" i="76"/>
  <c r="A4" i="76"/>
  <c r="A3" i="76"/>
  <c r="G51" i="75"/>
  <c r="G49" i="75"/>
  <c r="F49" i="75"/>
  <c r="C49" i="75"/>
  <c r="G29" i="75"/>
  <c r="F29" i="75"/>
  <c r="E29" i="75"/>
  <c r="C29" i="75"/>
  <c r="B29" i="75"/>
  <c r="G14" i="75"/>
  <c r="F14" i="75"/>
  <c r="E14" i="75"/>
  <c r="D14" i="75"/>
  <c r="C14" i="75"/>
  <c r="B14" i="75"/>
  <c r="F7" i="75"/>
  <c r="B15" i="75" s="1"/>
  <c r="A7" i="75"/>
  <c r="A6" i="75"/>
  <c r="A4" i="75"/>
  <c r="A3" i="75"/>
  <c r="G51" i="74"/>
  <c r="G49" i="74"/>
  <c r="F49" i="74"/>
  <c r="C49" i="74"/>
  <c r="G29" i="74"/>
  <c r="F29" i="74"/>
  <c r="E29" i="74"/>
  <c r="C29" i="74"/>
  <c r="B29" i="74"/>
  <c r="E15" i="74"/>
  <c r="G14" i="74"/>
  <c r="F14" i="74"/>
  <c r="E14" i="74"/>
  <c r="D14" i="74"/>
  <c r="C14" i="74"/>
  <c r="B14" i="74"/>
  <c r="F7" i="74"/>
  <c r="F35" i="74" s="1"/>
  <c r="A7" i="74"/>
  <c r="A6" i="74"/>
  <c r="A4" i="74"/>
  <c r="A3" i="74"/>
  <c r="G51" i="73"/>
  <c r="G49" i="73"/>
  <c r="F49" i="73"/>
  <c r="C49" i="73"/>
  <c r="G29" i="73"/>
  <c r="F29" i="73"/>
  <c r="E29" i="73"/>
  <c r="C29" i="73"/>
  <c r="B29" i="73"/>
  <c r="G14" i="73"/>
  <c r="F14" i="73"/>
  <c r="E14" i="73"/>
  <c r="D14" i="73"/>
  <c r="C14" i="73"/>
  <c r="B14" i="73"/>
  <c r="F7" i="73"/>
  <c r="G15" i="73" s="1"/>
  <c r="A7" i="73"/>
  <c r="A6" i="73"/>
  <c r="A4" i="73"/>
  <c r="A3" i="73"/>
  <c r="G51" i="72"/>
  <c r="G49" i="72"/>
  <c r="F49" i="72"/>
  <c r="C49" i="72"/>
  <c r="G29" i="72"/>
  <c r="F29" i="72"/>
  <c r="E29" i="72"/>
  <c r="C29" i="72"/>
  <c r="B29" i="72"/>
  <c r="G14" i="72"/>
  <c r="F14" i="72"/>
  <c r="E14" i="72"/>
  <c r="D14" i="72"/>
  <c r="C14" i="72"/>
  <c r="B14" i="72"/>
  <c r="F7" i="72"/>
  <c r="F35" i="72" s="1"/>
  <c r="A7" i="72"/>
  <c r="A6" i="72"/>
  <c r="A4" i="72"/>
  <c r="A3" i="72"/>
  <c r="G71" i="71"/>
  <c r="G69" i="71"/>
  <c r="F69" i="71"/>
  <c r="C69" i="71"/>
  <c r="F49" i="71"/>
  <c r="C49" i="71"/>
  <c r="G29" i="71"/>
  <c r="F29" i="71"/>
  <c r="E29" i="71"/>
  <c r="C29" i="71"/>
  <c r="B29" i="71"/>
  <c r="G14" i="71"/>
  <c r="F14" i="71"/>
  <c r="E14" i="71"/>
  <c r="D14" i="71"/>
  <c r="C14" i="71"/>
  <c r="B14" i="71"/>
  <c r="F7" i="71"/>
  <c r="A57" i="71" s="1"/>
  <c r="A58" i="71" s="1"/>
  <c r="A59" i="71" s="1"/>
  <c r="A60" i="71" s="1"/>
  <c r="A61" i="71" s="1"/>
  <c r="A62" i="71" s="1"/>
  <c r="A63" i="71" s="1"/>
  <c r="A64" i="71" s="1"/>
  <c r="A65" i="71" s="1"/>
  <c r="A66" i="71" s="1"/>
  <c r="A67" i="71" s="1"/>
  <c r="A7" i="71"/>
  <c r="A6" i="71"/>
  <c r="A4" i="71"/>
  <c r="A3" i="71"/>
  <c r="G51" i="70"/>
  <c r="G49" i="70"/>
  <c r="F49" i="70"/>
  <c r="C49" i="70"/>
  <c r="J29" i="70"/>
  <c r="G29" i="70"/>
  <c r="F29" i="70"/>
  <c r="E29" i="70"/>
  <c r="C29" i="70"/>
  <c r="B29" i="70"/>
  <c r="G14" i="70"/>
  <c r="F14" i="70"/>
  <c r="E14" i="70"/>
  <c r="D14" i="70"/>
  <c r="C14" i="70"/>
  <c r="B14" i="70"/>
  <c r="F7" i="70"/>
  <c r="C35" i="70" s="1"/>
  <c r="A7" i="70"/>
  <c r="A6" i="70"/>
  <c r="A4" i="70"/>
  <c r="A3" i="70"/>
  <c r="G51" i="69"/>
  <c r="G49" i="69"/>
  <c r="F49" i="69"/>
  <c r="C49" i="69"/>
  <c r="J29" i="69"/>
  <c r="G29" i="69"/>
  <c r="F29" i="69"/>
  <c r="E29" i="69"/>
  <c r="C29" i="69"/>
  <c r="B29" i="69"/>
  <c r="G14" i="69"/>
  <c r="F14" i="69"/>
  <c r="E14" i="69"/>
  <c r="D14" i="69"/>
  <c r="C14" i="69"/>
  <c r="B14" i="69"/>
  <c r="F7" i="69"/>
  <c r="A37" i="69" s="1"/>
  <c r="A38" i="69" s="1"/>
  <c r="A39" i="69" s="1"/>
  <c r="A40" i="69" s="1"/>
  <c r="A41" i="69" s="1"/>
  <c r="A42" i="69" s="1"/>
  <c r="A43" i="69" s="1"/>
  <c r="A44" i="69" s="1"/>
  <c r="A45" i="69" s="1"/>
  <c r="A46" i="69" s="1"/>
  <c r="A47" i="69" s="1"/>
  <c r="A7" i="69"/>
  <c r="A6" i="69"/>
  <c r="A4" i="69"/>
  <c r="A3" i="69"/>
  <c r="G50" i="68"/>
  <c r="G48" i="68"/>
  <c r="F48" i="68"/>
  <c r="C48" i="68"/>
  <c r="G47" i="68"/>
  <c r="F47" i="68"/>
  <c r="D47" i="68"/>
  <c r="C47" i="68"/>
  <c r="G46" i="68"/>
  <c r="F46" i="68"/>
  <c r="D46" i="68"/>
  <c r="C46" i="68"/>
  <c r="G45" i="68"/>
  <c r="F45" i="68"/>
  <c r="D45" i="68"/>
  <c r="C45" i="68"/>
  <c r="G44" i="68"/>
  <c r="F44" i="68"/>
  <c r="D44" i="68"/>
  <c r="C44" i="68"/>
  <c r="G43" i="68"/>
  <c r="F43" i="68"/>
  <c r="D43" i="68"/>
  <c r="C43" i="68"/>
  <c r="G42" i="68"/>
  <c r="F42" i="68"/>
  <c r="D42" i="68"/>
  <c r="C42" i="68"/>
  <c r="G41" i="68"/>
  <c r="F41" i="68"/>
  <c r="D41" i="68"/>
  <c r="C41" i="68"/>
  <c r="G40" i="68"/>
  <c r="F40" i="68"/>
  <c r="D40" i="68"/>
  <c r="C40" i="68"/>
  <c r="G39" i="68"/>
  <c r="F39" i="68"/>
  <c r="D39" i="68"/>
  <c r="C39" i="68"/>
  <c r="G38" i="68"/>
  <c r="F38" i="68"/>
  <c r="D38" i="68"/>
  <c r="C38" i="68"/>
  <c r="G37" i="68"/>
  <c r="F37" i="68"/>
  <c r="D37" i="68"/>
  <c r="C37" i="68"/>
  <c r="G36" i="68"/>
  <c r="F36" i="68"/>
  <c r="D36" i="68"/>
  <c r="C36" i="68"/>
  <c r="K29" i="68"/>
  <c r="G29" i="68"/>
  <c r="F29" i="68"/>
  <c r="E29" i="68"/>
  <c r="C29" i="68"/>
  <c r="B29" i="68"/>
  <c r="G28" i="68"/>
  <c r="F28" i="68"/>
  <c r="E28" i="68"/>
  <c r="D28" i="68"/>
  <c r="C28" i="68"/>
  <c r="B28" i="68"/>
  <c r="G27" i="68"/>
  <c r="F27" i="68"/>
  <c r="E27" i="68"/>
  <c r="D27" i="68"/>
  <c r="C27" i="68"/>
  <c r="B27" i="68"/>
  <c r="G26" i="68"/>
  <c r="F26" i="68"/>
  <c r="E26" i="68"/>
  <c r="D26" i="68"/>
  <c r="C26" i="68"/>
  <c r="B26" i="68"/>
  <c r="G25" i="68"/>
  <c r="F25" i="68"/>
  <c r="E25" i="68"/>
  <c r="D25" i="68"/>
  <c r="C25" i="68"/>
  <c r="B25" i="68"/>
  <c r="G24" i="68"/>
  <c r="F24" i="68"/>
  <c r="E24" i="68"/>
  <c r="D24" i="68"/>
  <c r="C24" i="68"/>
  <c r="B24" i="68"/>
  <c r="G23" i="68"/>
  <c r="F23" i="68"/>
  <c r="E23" i="68"/>
  <c r="D23" i="68"/>
  <c r="C23" i="68"/>
  <c r="B23" i="68"/>
  <c r="G22" i="68"/>
  <c r="F22" i="68"/>
  <c r="E22" i="68"/>
  <c r="D22" i="68"/>
  <c r="C22" i="68"/>
  <c r="B22" i="68"/>
  <c r="G21" i="68"/>
  <c r="F21" i="68"/>
  <c r="E21" i="68"/>
  <c r="D21" i="68"/>
  <c r="C21" i="68"/>
  <c r="B21" i="68"/>
  <c r="G20" i="68"/>
  <c r="F20" i="68"/>
  <c r="E20" i="68"/>
  <c r="D20" i="68"/>
  <c r="C20" i="68"/>
  <c r="B20" i="68"/>
  <c r="G19" i="68"/>
  <c r="F19" i="68"/>
  <c r="E19" i="68"/>
  <c r="D19" i="68"/>
  <c r="C19" i="68"/>
  <c r="B19" i="68"/>
  <c r="G18" i="68"/>
  <c r="F18" i="68"/>
  <c r="E18" i="68"/>
  <c r="D18" i="68"/>
  <c r="C18" i="68"/>
  <c r="B18" i="68"/>
  <c r="G17" i="68"/>
  <c r="F17" i="68"/>
  <c r="E17" i="68"/>
  <c r="D17" i="68"/>
  <c r="C17" i="68"/>
  <c r="B17" i="68"/>
  <c r="G14" i="68"/>
  <c r="F14" i="68"/>
  <c r="E14" i="68"/>
  <c r="D14" i="68"/>
  <c r="C14" i="68"/>
  <c r="B14" i="68"/>
  <c r="F7" i="68"/>
  <c r="D34" i="68" s="1"/>
  <c r="A7" i="68"/>
  <c r="A6" i="68"/>
  <c r="A4" i="68"/>
  <c r="A3" i="68"/>
  <c r="G51" i="67"/>
  <c r="G49" i="67"/>
  <c r="F49" i="67"/>
  <c r="C49" i="67"/>
  <c r="G29" i="67"/>
  <c r="F29" i="67"/>
  <c r="E29" i="67"/>
  <c r="C29" i="67"/>
  <c r="B29" i="67"/>
  <c r="G14" i="67"/>
  <c r="F14" i="67"/>
  <c r="E14" i="67"/>
  <c r="D14" i="67"/>
  <c r="C14" i="67"/>
  <c r="B14" i="67"/>
  <c r="F7" i="67"/>
  <c r="D35" i="67" s="1"/>
  <c r="A7" i="67"/>
  <c r="A6" i="67"/>
  <c r="A4" i="67"/>
  <c r="A3" i="67"/>
  <c r="G51" i="66"/>
  <c r="G49" i="66"/>
  <c r="F49" i="66"/>
  <c r="C49" i="66"/>
  <c r="G29" i="66"/>
  <c r="F29" i="66"/>
  <c r="E29" i="66"/>
  <c r="C29" i="66"/>
  <c r="B29" i="66"/>
  <c r="G14" i="66"/>
  <c r="F14" i="66"/>
  <c r="E14" i="66"/>
  <c r="D14" i="66"/>
  <c r="C14" i="66"/>
  <c r="B14" i="66"/>
  <c r="F7" i="66"/>
  <c r="D35" i="66" s="1"/>
  <c r="A7" i="66"/>
  <c r="A6" i="66"/>
  <c r="A4" i="66"/>
  <c r="A3" i="66"/>
  <c r="G51" i="65"/>
  <c r="G49" i="65"/>
  <c r="F49" i="65"/>
  <c r="C49" i="65"/>
  <c r="G29" i="65"/>
  <c r="F29" i="65"/>
  <c r="E29" i="65"/>
  <c r="C29" i="65"/>
  <c r="B29" i="65"/>
  <c r="G14" i="65"/>
  <c r="F14" i="65"/>
  <c r="E14" i="65"/>
  <c r="D14" i="65"/>
  <c r="C14" i="65"/>
  <c r="B14" i="65"/>
  <c r="F7" i="65"/>
  <c r="F35" i="65" s="1"/>
  <c r="A7" i="65"/>
  <c r="A6" i="65"/>
  <c r="A4" i="65"/>
  <c r="A3" i="65"/>
  <c r="G51" i="64"/>
  <c r="G49" i="64"/>
  <c r="F49" i="64"/>
  <c r="C49" i="64"/>
  <c r="G29" i="64"/>
  <c r="F29" i="64"/>
  <c r="E29" i="64"/>
  <c r="C29" i="64"/>
  <c r="B29" i="64"/>
  <c r="G14" i="64"/>
  <c r="F14" i="64"/>
  <c r="E14" i="64"/>
  <c r="D14" i="64"/>
  <c r="C14" i="64"/>
  <c r="B14" i="64"/>
  <c r="F7" i="64"/>
  <c r="D35" i="64" s="1"/>
  <c r="A7" i="64"/>
  <c r="A6" i="64"/>
  <c r="A4" i="64"/>
  <c r="A3" i="64"/>
  <c r="G71" i="63"/>
  <c r="G69" i="63"/>
  <c r="F69" i="63"/>
  <c r="C69" i="63"/>
  <c r="F49" i="63"/>
  <c r="C49" i="63"/>
  <c r="G29" i="63"/>
  <c r="F29" i="63"/>
  <c r="E29" i="63"/>
  <c r="C29" i="63"/>
  <c r="B29" i="63"/>
  <c r="G14" i="63"/>
  <c r="F14" i="63"/>
  <c r="E14" i="63"/>
  <c r="D14" i="63"/>
  <c r="C14" i="63"/>
  <c r="B14" i="63"/>
  <c r="F7" i="63"/>
  <c r="G55" i="63" s="1"/>
  <c r="A7" i="63"/>
  <c r="A6" i="63"/>
  <c r="A4" i="63"/>
  <c r="A3" i="63"/>
  <c r="G51" i="62"/>
  <c r="G49" i="62"/>
  <c r="F49" i="62"/>
  <c r="C49" i="62"/>
  <c r="G29" i="62"/>
  <c r="F29" i="62"/>
  <c r="E29" i="62"/>
  <c r="C29" i="62"/>
  <c r="B29" i="62"/>
  <c r="G14" i="62"/>
  <c r="F14" i="62"/>
  <c r="E14" i="62"/>
  <c r="D14" i="62"/>
  <c r="C14" i="62"/>
  <c r="B14" i="62"/>
  <c r="F7" i="62"/>
  <c r="C35" i="62" s="1"/>
  <c r="A7" i="62"/>
  <c r="A6" i="62"/>
  <c r="A4" i="62"/>
  <c r="A3" i="62"/>
  <c r="G51" i="61"/>
  <c r="G49" i="61"/>
  <c r="F49" i="61"/>
  <c r="C49" i="61"/>
  <c r="G29" i="61"/>
  <c r="F29" i="61"/>
  <c r="E29" i="61"/>
  <c r="C29" i="61"/>
  <c r="B29" i="61"/>
  <c r="G14" i="61"/>
  <c r="F14" i="61"/>
  <c r="E14" i="61"/>
  <c r="D14" i="61"/>
  <c r="C14" i="61"/>
  <c r="B14" i="61"/>
  <c r="F7" i="61"/>
  <c r="F35" i="61" s="1"/>
  <c r="A7" i="61"/>
  <c r="A6" i="61"/>
  <c r="A4" i="61"/>
  <c r="A3" i="61"/>
  <c r="G50" i="60"/>
  <c r="G48" i="60"/>
  <c r="F48" i="60"/>
  <c r="C48" i="60"/>
  <c r="G47" i="60"/>
  <c r="F47" i="60"/>
  <c r="D47" i="60"/>
  <c r="C47" i="60"/>
  <c r="G46" i="60"/>
  <c r="F46" i="60"/>
  <c r="D46" i="60"/>
  <c r="C46" i="60"/>
  <c r="G45" i="60"/>
  <c r="F45" i="60"/>
  <c r="D45" i="60"/>
  <c r="C45" i="60"/>
  <c r="G44" i="60"/>
  <c r="F44" i="60"/>
  <c r="D44" i="60"/>
  <c r="C44" i="60"/>
  <c r="G43" i="60"/>
  <c r="F43" i="60"/>
  <c r="D43" i="60"/>
  <c r="C43" i="60"/>
  <c r="G42" i="60"/>
  <c r="F42" i="60"/>
  <c r="D42" i="60"/>
  <c r="C42" i="60"/>
  <c r="G41" i="60"/>
  <c r="F41" i="60"/>
  <c r="D41" i="60"/>
  <c r="C41" i="60"/>
  <c r="G40" i="60"/>
  <c r="F40" i="60"/>
  <c r="D40" i="60"/>
  <c r="C40" i="60"/>
  <c r="G39" i="60"/>
  <c r="F39" i="60"/>
  <c r="D39" i="60"/>
  <c r="C39" i="60"/>
  <c r="G38" i="60"/>
  <c r="F38" i="60"/>
  <c r="D38" i="60"/>
  <c r="C38" i="60"/>
  <c r="G37" i="60"/>
  <c r="F37" i="60"/>
  <c r="D37" i="60"/>
  <c r="C37" i="60"/>
  <c r="G36" i="60"/>
  <c r="F36" i="60"/>
  <c r="D36" i="60"/>
  <c r="C36" i="60"/>
  <c r="G29" i="60"/>
  <c r="F29" i="60"/>
  <c r="C29" i="60"/>
  <c r="B29" i="60"/>
  <c r="G28" i="60"/>
  <c r="F28" i="60"/>
  <c r="E28" i="60"/>
  <c r="D28" i="60"/>
  <c r="C28" i="60"/>
  <c r="B28" i="60"/>
  <c r="G27" i="60"/>
  <c r="F27" i="60"/>
  <c r="E27" i="60"/>
  <c r="D27" i="60"/>
  <c r="C27" i="60"/>
  <c r="B27" i="60"/>
  <c r="G26" i="60"/>
  <c r="F26" i="60"/>
  <c r="E26" i="60"/>
  <c r="E29" i="60" s="1"/>
  <c r="D26" i="60"/>
  <c r="C26" i="60"/>
  <c r="B26" i="60"/>
  <c r="G25" i="60"/>
  <c r="F25" i="60"/>
  <c r="E25" i="60"/>
  <c r="D25" i="60"/>
  <c r="C25" i="60"/>
  <c r="B25" i="60"/>
  <c r="G24" i="60"/>
  <c r="F24" i="60"/>
  <c r="E24" i="60"/>
  <c r="D24" i="60"/>
  <c r="C24" i="60"/>
  <c r="B24" i="60"/>
  <c r="G23" i="60"/>
  <c r="F23" i="60"/>
  <c r="E23" i="60"/>
  <c r="D23" i="60"/>
  <c r="C23" i="60"/>
  <c r="B23" i="60"/>
  <c r="G22" i="60"/>
  <c r="F22" i="60"/>
  <c r="E22" i="60"/>
  <c r="D22" i="60"/>
  <c r="C22" i="60"/>
  <c r="B22" i="60"/>
  <c r="G21" i="60"/>
  <c r="F21" i="60"/>
  <c r="E21" i="60"/>
  <c r="D21" i="60"/>
  <c r="C21" i="60"/>
  <c r="B21" i="60"/>
  <c r="G20" i="60"/>
  <c r="F20" i="60"/>
  <c r="E20" i="60"/>
  <c r="D20" i="60"/>
  <c r="C20" i="60"/>
  <c r="B20" i="60"/>
  <c r="G19" i="60"/>
  <c r="F19" i="60"/>
  <c r="E19" i="60"/>
  <c r="D19" i="60"/>
  <c r="C19" i="60"/>
  <c r="B19" i="60"/>
  <c r="G18" i="60"/>
  <c r="F18" i="60"/>
  <c r="E18" i="60"/>
  <c r="D18" i="60"/>
  <c r="C18" i="60"/>
  <c r="B18" i="60"/>
  <c r="G17" i="60"/>
  <c r="F17" i="60"/>
  <c r="E17" i="60"/>
  <c r="D17" i="60"/>
  <c r="C17" i="60"/>
  <c r="B17" i="60"/>
  <c r="G14" i="60"/>
  <c r="F14" i="60"/>
  <c r="E14" i="60"/>
  <c r="D14" i="60"/>
  <c r="C14" i="60"/>
  <c r="B14" i="60"/>
  <c r="G7" i="60"/>
  <c r="D34" i="60" s="1"/>
  <c r="A7" i="60"/>
  <c r="A6" i="60"/>
  <c r="A4" i="60"/>
  <c r="A3" i="60"/>
  <c r="S77" i="58"/>
  <c r="D43" i="58"/>
  <c r="S41" i="58"/>
  <c r="S40" i="58"/>
  <c r="R39" i="58"/>
  <c r="R42" i="58" s="1"/>
  <c r="R43" i="58" s="1"/>
  <c r="Q39" i="58"/>
  <c r="Q42" i="58" s="1"/>
  <c r="Q43" i="58" s="1"/>
  <c r="P39" i="58"/>
  <c r="P42" i="58" s="1"/>
  <c r="P43" i="58" s="1"/>
  <c r="O39" i="58"/>
  <c r="O42" i="58" s="1"/>
  <c r="O43" i="58" s="1"/>
  <c r="N39" i="58"/>
  <c r="N42" i="58" s="1"/>
  <c r="N43" i="58" s="1"/>
  <c r="M39" i="58"/>
  <c r="M42" i="58" s="1"/>
  <c r="M43" i="58" s="1"/>
  <c r="L39" i="58"/>
  <c r="L42" i="58" s="1"/>
  <c r="L43" i="58" s="1"/>
  <c r="K39" i="58"/>
  <c r="K42" i="58" s="1"/>
  <c r="K43" i="58" s="1"/>
  <c r="J39" i="58"/>
  <c r="J42" i="58" s="1"/>
  <c r="J43" i="58" s="1"/>
  <c r="I39" i="58"/>
  <c r="I42" i="58" s="1"/>
  <c r="I43" i="58" s="1"/>
  <c r="H39" i="58"/>
  <c r="H42" i="58" s="1"/>
  <c r="H43" i="58" s="1"/>
  <c r="G39" i="58"/>
  <c r="G42" i="58" s="1"/>
  <c r="G43" i="58" s="1"/>
  <c r="F39" i="58"/>
  <c r="F42" i="58" s="1"/>
  <c r="F43" i="58" s="1"/>
  <c r="E39" i="58"/>
  <c r="E42" i="58" s="1"/>
  <c r="D39" i="58"/>
  <c r="S38" i="58"/>
  <c r="S37" i="58"/>
  <c r="S36" i="58"/>
  <c r="S35" i="58"/>
  <c r="S34" i="58"/>
  <c r="R31" i="58"/>
  <c r="Q31" i="58"/>
  <c r="P31" i="58"/>
  <c r="O31" i="58"/>
  <c r="N31" i="58"/>
  <c r="M31" i="58"/>
  <c r="L31" i="58"/>
  <c r="K31" i="58"/>
  <c r="J31" i="58"/>
  <c r="I31" i="58"/>
  <c r="H31" i="58"/>
  <c r="G31" i="58"/>
  <c r="F31" i="58"/>
  <c r="E31" i="58"/>
  <c r="D31" i="58"/>
  <c r="S29" i="58"/>
  <c r="S27" i="58"/>
  <c r="S25" i="58"/>
  <c r="S23" i="58"/>
  <c r="S21" i="58"/>
  <c r="S19" i="58"/>
  <c r="S17" i="58"/>
  <c r="S8" i="58"/>
  <c r="A7" i="58"/>
  <c r="A6" i="58"/>
  <c r="A4" i="58"/>
  <c r="A3" i="58"/>
  <c r="S56" i="57"/>
  <c r="R7" i="57"/>
  <c r="R10" i="57" s="1"/>
  <c r="S10" i="57" s="1"/>
  <c r="A7" i="57"/>
  <c r="A6" i="57"/>
  <c r="A4" i="57"/>
  <c r="A3" i="57"/>
  <c r="P64" i="56"/>
  <c r="P61" i="56"/>
  <c r="O61" i="56"/>
  <c r="N61" i="56"/>
  <c r="M61" i="56"/>
  <c r="L61" i="56"/>
  <c r="K61" i="56"/>
  <c r="J61" i="56"/>
  <c r="I61" i="56"/>
  <c r="H61" i="56"/>
  <c r="G61" i="56"/>
  <c r="F61" i="56"/>
  <c r="E61" i="56"/>
  <c r="D61" i="56"/>
  <c r="C61" i="56"/>
  <c r="O60" i="56"/>
  <c r="J60" i="56"/>
  <c r="P58" i="56"/>
  <c r="O58" i="56"/>
  <c r="N58" i="56"/>
  <c r="M58" i="56"/>
  <c r="L58" i="56"/>
  <c r="K58" i="56"/>
  <c r="J58" i="56"/>
  <c r="I58" i="56"/>
  <c r="H58" i="56"/>
  <c r="G58" i="56"/>
  <c r="F58" i="56"/>
  <c r="E58" i="56"/>
  <c r="D58" i="56"/>
  <c r="C58" i="56"/>
  <c r="O57" i="56"/>
  <c r="J57" i="56"/>
  <c r="O56" i="56"/>
  <c r="J56" i="56"/>
  <c r="O55" i="56"/>
  <c r="J55" i="56"/>
  <c r="O54" i="56"/>
  <c r="J54" i="56"/>
  <c r="O53" i="56"/>
  <c r="J53" i="56"/>
  <c r="O51" i="56"/>
  <c r="P50" i="56"/>
  <c r="O50" i="56"/>
  <c r="N50" i="56"/>
  <c r="M50" i="56"/>
  <c r="L50" i="56"/>
  <c r="K50" i="56"/>
  <c r="J50" i="56"/>
  <c r="I50" i="56"/>
  <c r="H50" i="56"/>
  <c r="G50" i="56"/>
  <c r="F50" i="56"/>
  <c r="E50" i="56"/>
  <c r="D50" i="56"/>
  <c r="C50" i="56"/>
  <c r="O49" i="56"/>
  <c r="J49" i="56"/>
  <c r="P48" i="56"/>
  <c r="O48" i="56"/>
  <c r="N48" i="56"/>
  <c r="M48" i="56"/>
  <c r="L48" i="56"/>
  <c r="K48" i="56"/>
  <c r="J48" i="56"/>
  <c r="I48" i="56"/>
  <c r="H48" i="56"/>
  <c r="G48" i="56"/>
  <c r="F48" i="56"/>
  <c r="E48" i="56"/>
  <c r="D48" i="56"/>
  <c r="C48" i="56"/>
  <c r="O47" i="56"/>
  <c r="J47" i="56"/>
  <c r="O46" i="56"/>
  <c r="J46" i="56"/>
  <c r="O45" i="56"/>
  <c r="J45" i="56"/>
  <c r="O44" i="56"/>
  <c r="J44" i="56"/>
  <c r="O43" i="56"/>
  <c r="J43" i="56"/>
  <c r="O42" i="56"/>
  <c r="J42" i="56"/>
  <c r="P40" i="56"/>
  <c r="O40" i="56"/>
  <c r="N40" i="56"/>
  <c r="M40" i="56"/>
  <c r="L40" i="56"/>
  <c r="K40" i="56"/>
  <c r="J40" i="56"/>
  <c r="I40" i="56"/>
  <c r="H40" i="56"/>
  <c r="G40" i="56"/>
  <c r="F40" i="56"/>
  <c r="E40" i="56"/>
  <c r="D40" i="56"/>
  <c r="C40" i="56"/>
  <c r="O39" i="56"/>
  <c r="J39" i="56"/>
  <c r="O38" i="56"/>
  <c r="J38" i="56"/>
  <c r="O37" i="56"/>
  <c r="J37" i="56"/>
  <c r="I37" i="56"/>
  <c r="H37" i="56"/>
  <c r="G37" i="56"/>
  <c r="F37" i="56"/>
  <c r="E37" i="56"/>
  <c r="D37" i="56"/>
  <c r="C37" i="56"/>
  <c r="O36" i="56"/>
  <c r="J36" i="56"/>
  <c r="O35" i="56"/>
  <c r="J35" i="56"/>
  <c r="I35" i="56"/>
  <c r="H35" i="56"/>
  <c r="G35" i="56"/>
  <c r="F35" i="56"/>
  <c r="E35" i="56"/>
  <c r="D35" i="56"/>
  <c r="C35" i="56"/>
  <c r="P33" i="56"/>
  <c r="O33" i="56"/>
  <c r="N33" i="56"/>
  <c r="M33" i="56"/>
  <c r="L33" i="56"/>
  <c r="K33" i="56"/>
  <c r="J33" i="56"/>
  <c r="I33" i="56"/>
  <c r="H33" i="56"/>
  <c r="G33" i="56"/>
  <c r="F33" i="56"/>
  <c r="E33" i="56"/>
  <c r="D33" i="56"/>
  <c r="C33" i="56"/>
  <c r="O32" i="56"/>
  <c r="J32" i="56"/>
  <c r="P31" i="56"/>
  <c r="O31" i="56"/>
  <c r="N31" i="56"/>
  <c r="M31" i="56"/>
  <c r="L31" i="56"/>
  <c r="K31" i="56"/>
  <c r="J31" i="56"/>
  <c r="I31" i="56"/>
  <c r="H31" i="56"/>
  <c r="G31" i="56"/>
  <c r="F31" i="56"/>
  <c r="E31" i="56"/>
  <c r="D31" i="56"/>
  <c r="C31" i="56"/>
  <c r="P29" i="56"/>
  <c r="O29" i="56"/>
  <c r="N29" i="56"/>
  <c r="M29" i="56"/>
  <c r="L29" i="56"/>
  <c r="K29" i="56"/>
  <c r="J29" i="56"/>
  <c r="I29" i="56"/>
  <c r="H29" i="56"/>
  <c r="G29" i="56"/>
  <c r="F29" i="56"/>
  <c r="E29" i="56"/>
  <c r="D29" i="56"/>
  <c r="C29" i="56"/>
  <c r="P28" i="56"/>
  <c r="O28" i="56"/>
  <c r="N28" i="56"/>
  <c r="M28" i="56"/>
  <c r="L28" i="56"/>
  <c r="K28" i="56"/>
  <c r="J28" i="56"/>
  <c r="I28" i="56"/>
  <c r="H28" i="56"/>
  <c r="G28" i="56"/>
  <c r="F28" i="56"/>
  <c r="E28" i="56"/>
  <c r="D28" i="56"/>
  <c r="C28" i="56"/>
  <c r="O27" i="56"/>
  <c r="J27" i="56"/>
  <c r="O26" i="56"/>
  <c r="J26" i="56"/>
  <c r="O25" i="56"/>
  <c r="J25" i="56"/>
  <c r="P24" i="56"/>
  <c r="O24" i="56"/>
  <c r="N24" i="56"/>
  <c r="M24" i="56"/>
  <c r="L24" i="56"/>
  <c r="K24" i="56"/>
  <c r="J24" i="56"/>
  <c r="I24" i="56"/>
  <c r="H24" i="56"/>
  <c r="G24" i="56"/>
  <c r="F24" i="56"/>
  <c r="E24" i="56"/>
  <c r="D24" i="56"/>
  <c r="C24" i="56"/>
  <c r="O23" i="56"/>
  <c r="J23" i="56"/>
  <c r="O22" i="56"/>
  <c r="J22" i="56"/>
  <c r="O21" i="56"/>
  <c r="J21" i="56"/>
  <c r="P19" i="56"/>
  <c r="O19" i="56"/>
  <c r="N19" i="56"/>
  <c r="M19" i="56"/>
  <c r="L19" i="56"/>
  <c r="K19" i="56"/>
  <c r="J19" i="56"/>
  <c r="I19" i="56"/>
  <c r="H19" i="56"/>
  <c r="G19" i="56"/>
  <c r="F19" i="56"/>
  <c r="E19" i="56"/>
  <c r="D19" i="56"/>
  <c r="C19" i="56"/>
  <c r="O18" i="56"/>
  <c r="J18" i="56"/>
  <c r="P17" i="56"/>
  <c r="O17" i="56"/>
  <c r="N17" i="56"/>
  <c r="M17" i="56"/>
  <c r="L17" i="56"/>
  <c r="K17" i="56"/>
  <c r="J17" i="56"/>
  <c r="I17" i="56"/>
  <c r="H17" i="56"/>
  <c r="G17" i="56"/>
  <c r="F17" i="56"/>
  <c r="E17" i="56"/>
  <c r="D17" i="56"/>
  <c r="C17" i="56"/>
  <c r="O16" i="56"/>
  <c r="J16" i="56"/>
  <c r="O15" i="56"/>
  <c r="J15" i="56"/>
  <c r="O7" i="56"/>
  <c r="O11" i="56" s="1"/>
  <c r="P11" i="56" s="1"/>
  <c r="A7" i="56"/>
  <c r="A6" i="56"/>
  <c r="A4" i="56"/>
  <c r="A3" i="56"/>
  <c r="P64" i="55"/>
  <c r="P61" i="55"/>
  <c r="O61" i="55"/>
  <c r="N61" i="55"/>
  <c r="M61" i="55"/>
  <c r="L61" i="55"/>
  <c r="K61" i="55"/>
  <c r="J61" i="55"/>
  <c r="I61" i="55"/>
  <c r="H61" i="55"/>
  <c r="G61" i="55"/>
  <c r="F61" i="55"/>
  <c r="E61" i="55"/>
  <c r="D61" i="55"/>
  <c r="C61" i="55"/>
  <c r="O60" i="55"/>
  <c r="J60" i="55"/>
  <c r="P58" i="55"/>
  <c r="O58" i="55"/>
  <c r="N58" i="55"/>
  <c r="M58" i="55"/>
  <c r="L58" i="55"/>
  <c r="K58" i="55"/>
  <c r="J58" i="55"/>
  <c r="I58" i="55"/>
  <c r="H58" i="55"/>
  <c r="G58" i="55"/>
  <c r="F58" i="55"/>
  <c r="E58" i="55"/>
  <c r="D58" i="55"/>
  <c r="C58" i="55"/>
  <c r="O57" i="55"/>
  <c r="J57" i="55"/>
  <c r="O56" i="55"/>
  <c r="J56" i="55"/>
  <c r="O55" i="55"/>
  <c r="J55" i="55"/>
  <c r="O54" i="55"/>
  <c r="J54" i="55"/>
  <c r="O53" i="55"/>
  <c r="J53" i="55"/>
  <c r="O51" i="55"/>
  <c r="P50" i="55"/>
  <c r="O50" i="55"/>
  <c r="N50" i="55"/>
  <c r="M50" i="55"/>
  <c r="L50" i="55"/>
  <c r="K50" i="55"/>
  <c r="J50" i="55"/>
  <c r="I50" i="55"/>
  <c r="H50" i="55"/>
  <c r="G50" i="55"/>
  <c r="F50" i="55"/>
  <c r="E50" i="55"/>
  <c r="D50" i="55"/>
  <c r="C50" i="55"/>
  <c r="O49" i="55"/>
  <c r="J49" i="55"/>
  <c r="P48" i="55"/>
  <c r="O48" i="55"/>
  <c r="N48" i="55"/>
  <c r="M48" i="55"/>
  <c r="L48" i="55"/>
  <c r="K48" i="55"/>
  <c r="J48" i="55"/>
  <c r="I48" i="55"/>
  <c r="H48" i="55"/>
  <c r="G48" i="55"/>
  <c r="F48" i="55"/>
  <c r="E48" i="55"/>
  <c r="D48" i="55"/>
  <c r="C48" i="55"/>
  <c r="O47" i="55"/>
  <c r="J47" i="55"/>
  <c r="O46" i="55"/>
  <c r="J46" i="55"/>
  <c r="O45" i="55"/>
  <c r="J45" i="55"/>
  <c r="O44" i="55"/>
  <c r="J44" i="55"/>
  <c r="O43" i="55"/>
  <c r="J43" i="55"/>
  <c r="O42" i="55"/>
  <c r="J42" i="55"/>
  <c r="P40" i="55"/>
  <c r="O40" i="55"/>
  <c r="N40" i="55"/>
  <c r="M40" i="55"/>
  <c r="L40" i="55"/>
  <c r="K40" i="55"/>
  <c r="J40" i="55"/>
  <c r="I40" i="55"/>
  <c r="H40" i="55"/>
  <c r="G40" i="55"/>
  <c r="F40" i="55"/>
  <c r="E40" i="55"/>
  <c r="D40" i="55"/>
  <c r="C40" i="55"/>
  <c r="O39" i="55"/>
  <c r="J39" i="55"/>
  <c r="O38" i="55"/>
  <c r="J38" i="55"/>
  <c r="O37" i="55"/>
  <c r="J37" i="55"/>
  <c r="I37" i="55"/>
  <c r="H37" i="55"/>
  <c r="G37" i="55"/>
  <c r="F37" i="55"/>
  <c r="E37" i="55"/>
  <c r="D37" i="55"/>
  <c r="C37" i="55"/>
  <c r="O36" i="55"/>
  <c r="J36" i="55"/>
  <c r="O35" i="55"/>
  <c r="J35" i="55"/>
  <c r="I35" i="55"/>
  <c r="H35" i="55"/>
  <c r="G35" i="55"/>
  <c r="F35" i="55"/>
  <c r="E35" i="55"/>
  <c r="D35" i="55"/>
  <c r="C35" i="55"/>
  <c r="P33" i="55"/>
  <c r="O33" i="55"/>
  <c r="N33" i="55"/>
  <c r="M33" i="55"/>
  <c r="L33" i="55"/>
  <c r="K33" i="55"/>
  <c r="J33" i="55"/>
  <c r="I33" i="55"/>
  <c r="H33" i="55"/>
  <c r="G33" i="55"/>
  <c r="F33" i="55"/>
  <c r="E33" i="55"/>
  <c r="D33" i="55"/>
  <c r="C33" i="55"/>
  <c r="O32" i="55"/>
  <c r="J32" i="55"/>
  <c r="P31" i="55"/>
  <c r="O31" i="55"/>
  <c r="N31" i="55"/>
  <c r="M31" i="55"/>
  <c r="L31" i="55"/>
  <c r="K31" i="55"/>
  <c r="J31" i="55"/>
  <c r="I31" i="55"/>
  <c r="H31" i="55"/>
  <c r="G31" i="55"/>
  <c r="F31" i="55"/>
  <c r="E31" i="55"/>
  <c r="D31" i="55"/>
  <c r="C31" i="55"/>
  <c r="P29" i="55"/>
  <c r="O29" i="55"/>
  <c r="N29" i="55"/>
  <c r="M29" i="55"/>
  <c r="L29" i="55"/>
  <c r="K29" i="55"/>
  <c r="J29" i="55"/>
  <c r="I29" i="55"/>
  <c r="H29" i="55"/>
  <c r="G29" i="55"/>
  <c r="F29" i="55"/>
  <c r="E29" i="55"/>
  <c r="D29" i="55"/>
  <c r="C29" i="55"/>
  <c r="P28" i="55"/>
  <c r="O28" i="55"/>
  <c r="N28" i="55"/>
  <c r="M28" i="55"/>
  <c r="L28" i="55"/>
  <c r="K28" i="55"/>
  <c r="J28" i="55"/>
  <c r="I28" i="55"/>
  <c r="H28" i="55"/>
  <c r="G28" i="55"/>
  <c r="F28" i="55"/>
  <c r="E28" i="55"/>
  <c r="D28" i="55"/>
  <c r="C28" i="55"/>
  <c r="O27" i="55"/>
  <c r="J27" i="55"/>
  <c r="O26" i="55"/>
  <c r="J26" i="55"/>
  <c r="O25" i="55"/>
  <c r="J25" i="55"/>
  <c r="P24" i="55"/>
  <c r="O24" i="55"/>
  <c r="N24" i="55"/>
  <c r="M24" i="55"/>
  <c r="L24" i="55"/>
  <c r="K24" i="55"/>
  <c r="J24" i="55"/>
  <c r="I24" i="55"/>
  <c r="H24" i="55"/>
  <c r="G24" i="55"/>
  <c r="F24" i="55"/>
  <c r="E24" i="55"/>
  <c r="D24" i="55"/>
  <c r="C24" i="55"/>
  <c r="O23" i="55"/>
  <c r="J23" i="55"/>
  <c r="O22" i="55"/>
  <c r="J22" i="55"/>
  <c r="O21" i="55"/>
  <c r="J21" i="55"/>
  <c r="P19" i="55"/>
  <c r="O19" i="55"/>
  <c r="N19" i="55"/>
  <c r="M19" i="55"/>
  <c r="L19" i="55"/>
  <c r="K19" i="55"/>
  <c r="J19" i="55"/>
  <c r="I19" i="55"/>
  <c r="H19" i="55"/>
  <c r="G19" i="55"/>
  <c r="F19" i="55"/>
  <c r="E19" i="55"/>
  <c r="D19" i="55"/>
  <c r="C19" i="55"/>
  <c r="O18" i="55"/>
  <c r="J18" i="55"/>
  <c r="P17" i="55"/>
  <c r="O17" i="55"/>
  <c r="N17" i="55"/>
  <c r="M17" i="55"/>
  <c r="L17" i="55"/>
  <c r="K17" i="55"/>
  <c r="J17" i="55"/>
  <c r="I17" i="55"/>
  <c r="H17" i="55"/>
  <c r="G17" i="55"/>
  <c r="F17" i="55"/>
  <c r="E17" i="55"/>
  <c r="D17" i="55"/>
  <c r="C17" i="55"/>
  <c r="O16" i="55"/>
  <c r="J16" i="55"/>
  <c r="O15" i="55"/>
  <c r="J15" i="55"/>
  <c r="L7" i="55"/>
  <c r="O11" i="55" s="1"/>
  <c r="P11" i="55" s="1"/>
  <c r="A7" i="55"/>
  <c r="A6" i="55"/>
  <c r="A4" i="55"/>
  <c r="A3" i="55"/>
  <c r="E43" i="107"/>
  <c r="E37" i="107"/>
  <c r="E31" i="107"/>
  <c r="D31" i="107"/>
  <c r="E30" i="107"/>
  <c r="D30" i="107"/>
  <c r="E29" i="107"/>
  <c r="D29" i="107"/>
  <c r="E28" i="107"/>
  <c r="D28" i="107"/>
  <c r="E27" i="107"/>
  <c r="D27" i="107"/>
  <c r="E26" i="107"/>
  <c r="D26" i="107"/>
  <c r="E25" i="107"/>
  <c r="D25" i="107"/>
  <c r="E21" i="107"/>
  <c r="E19" i="107"/>
  <c r="E18" i="107"/>
  <c r="E17" i="107"/>
  <c r="E15" i="107"/>
  <c r="F7" i="107"/>
  <c r="D7" i="107"/>
  <c r="A7" i="107"/>
  <c r="A6" i="107"/>
  <c r="A4" i="107"/>
  <c r="A3" i="107"/>
  <c r="H170" i="106"/>
  <c r="H166" i="106"/>
  <c r="E166" i="106"/>
  <c r="H165" i="106"/>
  <c r="E165" i="106"/>
  <c r="H164" i="106"/>
  <c r="E164" i="106"/>
  <c r="H163" i="106"/>
  <c r="E163" i="106"/>
  <c r="H162" i="106"/>
  <c r="E162" i="106"/>
  <c r="H161" i="106"/>
  <c r="E161" i="106"/>
  <c r="H160" i="106"/>
  <c r="E160" i="106"/>
  <c r="H159" i="106"/>
  <c r="E159" i="106"/>
  <c r="H158" i="106"/>
  <c r="E158" i="106"/>
  <c r="H157" i="106"/>
  <c r="E157" i="106"/>
  <c r="H156" i="106"/>
  <c r="E156" i="106"/>
  <c r="H155" i="106"/>
  <c r="E155" i="106"/>
  <c r="H154" i="106"/>
  <c r="E154" i="106"/>
  <c r="H153" i="106"/>
  <c r="E153" i="106"/>
  <c r="H152" i="106"/>
  <c r="E152" i="106"/>
  <c r="H151" i="106"/>
  <c r="E151" i="106"/>
  <c r="H150" i="106"/>
  <c r="E150" i="106"/>
  <c r="H149" i="106"/>
  <c r="E149" i="106"/>
  <c r="H148" i="106"/>
  <c r="E148" i="106"/>
  <c r="H147" i="106"/>
  <c r="E147" i="106"/>
  <c r="H146" i="106"/>
  <c r="E146" i="106"/>
  <c r="H145" i="106"/>
  <c r="E145" i="106"/>
  <c r="H144" i="106"/>
  <c r="E144" i="106"/>
  <c r="H143" i="106"/>
  <c r="E143" i="106"/>
  <c r="H142" i="106"/>
  <c r="E142" i="106"/>
  <c r="H141" i="106"/>
  <c r="E141" i="106"/>
  <c r="H140" i="106"/>
  <c r="E140" i="106"/>
  <c r="H139" i="106"/>
  <c r="E139" i="106"/>
  <c r="H138" i="106"/>
  <c r="E138" i="106"/>
  <c r="H137" i="106"/>
  <c r="E137" i="106"/>
  <c r="H136" i="106"/>
  <c r="E136" i="106"/>
  <c r="H135" i="106"/>
  <c r="E135" i="106"/>
  <c r="H134" i="106"/>
  <c r="E134" i="106"/>
  <c r="H133" i="106"/>
  <c r="E133" i="106"/>
  <c r="H132" i="106"/>
  <c r="E132" i="106"/>
  <c r="H131" i="106"/>
  <c r="E131" i="106"/>
  <c r="H130" i="106"/>
  <c r="E130" i="106"/>
  <c r="H129" i="106"/>
  <c r="E129" i="106"/>
  <c r="H128" i="106"/>
  <c r="E128" i="106"/>
  <c r="H127" i="106"/>
  <c r="E127" i="106"/>
  <c r="H126" i="106"/>
  <c r="E126" i="106"/>
  <c r="H125" i="106"/>
  <c r="E125" i="106"/>
  <c r="H124" i="106"/>
  <c r="E124" i="106"/>
  <c r="H123" i="106"/>
  <c r="E123" i="106"/>
  <c r="H122" i="106"/>
  <c r="E122" i="106"/>
  <c r="H121" i="106"/>
  <c r="E121" i="106"/>
  <c r="H120" i="106"/>
  <c r="E120" i="106"/>
  <c r="H119" i="106"/>
  <c r="E119" i="106"/>
  <c r="H118" i="106"/>
  <c r="E118" i="106"/>
  <c r="H117" i="106"/>
  <c r="E117" i="106"/>
  <c r="H116" i="106"/>
  <c r="E116" i="106"/>
  <c r="H115" i="106"/>
  <c r="E115" i="106"/>
  <c r="H114" i="106"/>
  <c r="E114" i="106"/>
  <c r="H113" i="106"/>
  <c r="E113" i="106"/>
  <c r="H112" i="106"/>
  <c r="E112" i="106"/>
  <c r="H111" i="106"/>
  <c r="E111" i="106"/>
  <c r="H110" i="106"/>
  <c r="E110" i="106"/>
  <c r="H109" i="106"/>
  <c r="E109" i="106"/>
  <c r="H108" i="106"/>
  <c r="E108" i="106"/>
  <c r="H107" i="106"/>
  <c r="E107" i="106"/>
  <c r="H106" i="106"/>
  <c r="E106" i="106"/>
  <c r="H105" i="106"/>
  <c r="E105" i="106"/>
  <c r="H104" i="106"/>
  <c r="E104" i="106"/>
  <c r="H103" i="106"/>
  <c r="E103" i="106"/>
  <c r="H102" i="106"/>
  <c r="E102" i="106"/>
  <c r="H101" i="106"/>
  <c r="E101" i="106"/>
  <c r="H100" i="106"/>
  <c r="E100" i="106"/>
  <c r="H99" i="106"/>
  <c r="E99" i="106"/>
  <c r="H98" i="106"/>
  <c r="E98" i="106"/>
  <c r="H97" i="106"/>
  <c r="E97" i="106"/>
  <c r="H96" i="106"/>
  <c r="E96" i="106"/>
  <c r="H95" i="106"/>
  <c r="E95" i="106"/>
  <c r="H94" i="106"/>
  <c r="E94" i="106"/>
  <c r="H93" i="106"/>
  <c r="E93" i="106"/>
  <c r="H92" i="106"/>
  <c r="E92" i="106"/>
  <c r="H91" i="106"/>
  <c r="E91" i="106"/>
  <c r="H90" i="106"/>
  <c r="E90" i="106"/>
  <c r="H89" i="106"/>
  <c r="E89" i="106"/>
  <c r="H88" i="106"/>
  <c r="E88" i="106"/>
  <c r="H87" i="106"/>
  <c r="E87" i="106"/>
  <c r="H86" i="106"/>
  <c r="E86" i="106"/>
  <c r="H85" i="106"/>
  <c r="E85" i="106"/>
  <c r="H84" i="106"/>
  <c r="E84" i="106"/>
  <c r="H83" i="106"/>
  <c r="E83" i="106"/>
  <c r="H82" i="106"/>
  <c r="E82" i="106"/>
  <c r="H81" i="106"/>
  <c r="E81" i="106"/>
  <c r="H80" i="106"/>
  <c r="E80" i="106"/>
  <c r="H79" i="106"/>
  <c r="E79" i="106"/>
  <c r="H78" i="106"/>
  <c r="E78" i="106"/>
  <c r="H77" i="106"/>
  <c r="E77" i="106"/>
  <c r="H76" i="106"/>
  <c r="E76" i="106"/>
  <c r="H75" i="106"/>
  <c r="E75" i="106"/>
  <c r="H74" i="106"/>
  <c r="E74" i="106"/>
  <c r="H73" i="106"/>
  <c r="E73" i="106"/>
  <c r="H72" i="106"/>
  <c r="E72" i="106"/>
  <c r="H71" i="106"/>
  <c r="E71" i="106"/>
  <c r="H70" i="106"/>
  <c r="E70" i="106"/>
  <c r="H69" i="106"/>
  <c r="E69" i="106"/>
  <c r="H68" i="106"/>
  <c r="E68" i="106"/>
  <c r="H67" i="106"/>
  <c r="E67" i="106"/>
  <c r="H66" i="106"/>
  <c r="E66" i="106"/>
  <c r="H65" i="106"/>
  <c r="E65" i="106"/>
  <c r="H64" i="106"/>
  <c r="E64" i="106"/>
  <c r="H63" i="106"/>
  <c r="E63" i="106"/>
  <c r="H62" i="106"/>
  <c r="E62" i="106"/>
  <c r="H61" i="106"/>
  <c r="E61" i="106"/>
  <c r="H60" i="106"/>
  <c r="E60" i="106"/>
  <c r="H59" i="106"/>
  <c r="E59" i="106"/>
  <c r="H58" i="106"/>
  <c r="E58" i="106"/>
  <c r="H57" i="106"/>
  <c r="E57" i="106"/>
  <c r="H56" i="106"/>
  <c r="E56" i="106"/>
  <c r="H55" i="106"/>
  <c r="E55" i="106"/>
  <c r="H54" i="106"/>
  <c r="E54" i="106"/>
  <c r="H53" i="106"/>
  <c r="E53" i="106"/>
  <c r="H52" i="106"/>
  <c r="E52" i="106"/>
  <c r="H51" i="106"/>
  <c r="E51" i="106"/>
  <c r="H50" i="106"/>
  <c r="E50" i="106"/>
  <c r="H49" i="106"/>
  <c r="E49" i="106"/>
  <c r="H48" i="106"/>
  <c r="E48" i="106"/>
  <c r="H47" i="106"/>
  <c r="E47" i="106"/>
  <c r="H46" i="106"/>
  <c r="E46" i="106"/>
  <c r="H45" i="106"/>
  <c r="E45" i="106"/>
  <c r="H44" i="106"/>
  <c r="E44" i="106"/>
  <c r="H43" i="106"/>
  <c r="E43" i="106"/>
  <c r="H42" i="106"/>
  <c r="E42" i="106"/>
  <c r="H41" i="106"/>
  <c r="E41" i="106"/>
  <c r="H40" i="106"/>
  <c r="E40" i="106"/>
  <c r="H39" i="106"/>
  <c r="E39" i="106"/>
  <c r="H38" i="106"/>
  <c r="E38" i="106"/>
  <c r="H37" i="106"/>
  <c r="E37" i="106"/>
  <c r="H36" i="106"/>
  <c r="E36" i="106"/>
  <c r="H35" i="106"/>
  <c r="E35" i="106"/>
  <c r="H34" i="106"/>
  <c r="E34" i="106"/>
  <c r="H33" i="106"/>
  <c r="E33" i="106"/>
  <c r="H32" i="106"/>
  <c r="E32" i="106"/>
  <c r="H31" i="106"/>
  <c r="E31" i="106"/>
  <c r="H30" i="106"/>
  <c r="E30" i="106"/>
  <c r="H29" i="106"/>
  <c r="E29" i="106"/>
  <c r="H28" i="106"/>
  <c r="E28" i="106"/>
  <c r="H27" i="106"/>
  <c r="E27" i="106"/>
  <c r="H26" i="106"/>
  <c r="E26" i="106"/>
  <c r="H25" i="106"/>
  <c r="E25" i="106"/>
  <c r="H24" i="106"/>
  <c r="E24" i="106"/>
  <c r="H23" i="106"/>
  <c r="E23" i="106"/>
  <c r="H22" i="106"/>
  <c r="E22" i="106"/>
  <c r="H21" i="106"/>
  <c r="E21" i="106"/>
  <c r="H20" i="106"/>
  <c r="E20" i="106"/>
  <c r="H19" i="106"/>
  <c r="E19" i="106"/>
  <c r="H18" i="106"/>
  <c r="E18" i="106"/>
  <c r="H17" i="106"/>
  <c r="E17" i="106"/>
  <c r="E7" i="106"/>
  <c r="A7" i="106"/>
  <c r="A6" i="106"/>
  <c r="A4" i="106"/>
  <c r="A3" i="106"/>
  <c r="F168" i="105"/>
  <c r="F166" i="105"/>
  <c r="D166" i="105"/>
  <c r="F7" i="105"/>
  <c r="A7" i="105"/>
  <c r="A6" i="105"/>
  <c r="A4" i="105"/>
  <c r="A3" i="105"/>
  <c r="H51" i="104"/>
  <c r="H46" i="104"/>
  <c r="H45" i="104"/>
  <c r="H44" i="104"/>
  <c r="H43" i="104"/>
  <c r="H42" i="104"/>
  <c r="H41" i="104"/>
  <c r="H40" i="104"/>
  <c r="H39" i="104"/>
  <c r="H38" i="104"/>
  <c r="H37" i="104"/>
  <c r="H36" i="104"/>
  <c r="H35" i="104"/>
  <c r="H34" i="104"/>
  <c r="H33" i="104"/>
  <c r="H32" i="104"/>
  <c r="H31" i="104"/>
  <c r="H30" i="104"/>
  <c r="H29" i="104"/>
  <c r="H28" i="104"/>
  <c r="H27" i="104"/>
  <c r="H26" i="104"/>
  <c r="H25" i="104"/>
  <c r="H24" i="104"/>
  <c r="H23" i="104"/>
  <c r="H22" i="104"/>
  <c r="H21" i="104"/>
  <c r="H20" i="104"/>
  <c r="H19" i="104"/>
  <c r="H18" i="104"/>
  <c r="H17" i="104"/>
  <c r="F7" i="104"/>
  <c r="A7" i="104"/>
  <c r="A6" i="104"/>
  <c r="A4" i="104"/>
  <c r="A3" i="104"/>
  <c r="B39" i="103"/>
  <c r="B33" i="103"/>
  <c r="B30" i="103"/>
  <c r="B29" i="103"/>
  <c r="B28" i="103"/>
  <c r="B19" i="103"/>
  <c r="F7" i="103"/>
  <c r="D7" i="103"/>
  <c r="B7" i="103"/>
  <c r="A7" i="103"/>
  <c r="A6" i="103"/>
  <c r="A4" i="103"/>
  <c r="A3" i="103"/>
  <c r="D33" i="102"/>
  <c r="D24" i="102"/>
  <c r="B23" i="102"/>
  <c r="D22" i="102"/>
  <c r="B22" i="102"/>
  <c r="D21" i="102"/>
  <c r="B21" i="102"/>
  <c r="D20" i="102"/>
  <c r="B20" i="102"/>
  <c r="D19" i="102"/>
  <c r="B19" i="102"/>
  <c r="D18" i="102"/>
  <c r="B18" i="102"/>
  <c r="D17" i="102"/>
  <c r="B17" i="102"/>
  <c r="D16" i="102"/>
  <c r="B16" i="102"/>
  <c r="F7" i="102"/>
  <c r="D7" i="102"/>
  <c r="A7" i="102"/>
  <c r="A6" i="102"/>
  <c r="A4" i="102"/>
  <c r="A3" i="102"/>
  <c r="D33" i="101"/>
  <c r="D24" i="101"/>
  <c r="B23" i="101"/>
  <c r="D22" i="101"/>
  <c r="B22" i="101"/>
  <c r="D21" i="101"/>
  <c r="B21" i="101"/>
  <c r="D20" i="101"/>
  <c r="B20" i="101"/>
  <c r="D19" i="101"/>
  <c r="B19" i="101"/>
  <c r="D18" i="101"/>
  <c r="B18" i="101"/>
  <c r="D17" i="101"/>
  <c r="B17" i="101"/>
  <c r="D16" i="101"/>
  <c r="B16" i="101"/>
  <c r="F7" i="101"/>
  <c r="D7" i="101"/>
  <c r="A7" i="101"/>
  <c r="A6" i="101"/>
  <c r="A4" i="101"/>
  <c r="A3" i="101"/>
  <c r="D23" i="100"/>
  <c r="D19" i="100"/>
  <c r="D18" i="100"/>
  <c r="D17" i="100"/>
  <c r="F7" i="100"/>
  <c r="D7" i="100"/>
  <c r="A7" i="100"/>
  <c r="A6" i="100"/>
  <c r="A4" i="100"/>
  <c r="A3" i="100"/>
  <c r="D20" i="99"/>
  <c r="D17" i="99"/>
  <c r="D16" i="99"/>
  <c r="F7" i="99"/>
  <c r="D7" i="99"/>
  <c r="A7" i="99"/>
  <c r="A6" i="99"/>
  <c r="A4" i="99"/>
  <c r="A3" i="99"/>
  <c r="D22" i="98"/>
  <c r="D20" i="98"/>
  <c r="B19" i="98"/>
  <c r="D18" i="98"/>
  <c r="D17" i="98"/>
  <c r="D16" i="98"/>
  <c r="F7" i="98"/>
  <c r="D7" i="98"/>
  <c r="A7" i="98"/>
  <c r="A6" i="98"/>
  <c r="A4" i="98"/>
  <c r="A3" i="98"/>
  <c r="E30" i="97"/>
  <c r="E19" i="97"/>
  <c r="D18" i="97"/>
  <c r="C18" i="97"/>
  <c r="E17" i="97"/>
  <c r="E16" i="97"/>
  <c r="F7" i="97"/>
  <c r="D7" i="97"/>
  <c r="A7" i="97"/>
  <c r="A6" i="97"/>
  <c r="A4" i="97"/>
  <c r="A3" i="97"/>
  <c r="H55" i="96"/>
  <c r="H53" i="96"/>
  <c r="H52" i="96"/>
  <c r="G52" i="96"/>
  <c r="E52" i="96"/>
  <c r="D52" i="96"/>
  <c r="B52" i="96"/>
  <c r="H51" i="96"/>
  <c r="G51" i="96"/>
  <c r="D51" i="96"/>
  <c r="H50" i="96"/>
  <c r="G50" i="96"/>
  <c r="D50" i="96"/>
  <c r="H49" i="96"/>
  <c r="G49" i="96"/>
  <c r="D49" i="96"/>
  <c r="H48" i="96"/>
  <c r="G48" i="96"/>
  <c r="D48" i="96"/>
  <c r="H47" i="96"/>
  <c r="G47" i="96"/>
  <c r="D47" i="96"/>
  <c r="H45" i="96"/>
  <c r="G45" i="96"/>
  <c r="D45" i="96"/>
  <c r="H44" i="96"/>
  <c r="G44" i="96"/>
  <c r="D44" i="96"/>
  <c r="H43" i="96"/>
  <c r="G43" i="96"/>
  <c r="D43" i="96"/>
  <c r="H41" i="96"/>
  <c r="G41" i="96"/>
  <c r="D41" i="96"/>
  <c r="H40" i="96"/>
  <c r="G40" i="96"/>
  <c r="D40" i="96"/>
  <c r="H39" i="96"/>
  <c r="G39" i="96"/>
  <c r="D39" i="96"/>
  <c r="H30" i="96"/>
  <c r="G30" i="96"/>
  <c r="E30" i="96"/>
  <c r="D30" i="96"/>
  <c r="B30" i="96"/>
  <c r="H29" i="96"/>
  <c r="G29" i="96"/>
  <c r="E29" i="96"/>
  <c r="D29" i="96"/>
  <c r="B29" i="96"/>
  <c r="H28" i="96"/>
  <c r="G28" i="96"/>
  <c r="D28" i="96"/>
  <c r="H27" i="96"/>
  <c r="G27" i="96"/>
  <c r="D27" i="96"/>
  <c r="H26" i="96"/>
  <c r="G26" i="96"/>
  <c r="E26" i="96"/>
  <c r="D26" i="96"/>
  <c r="B26" i="96"/>
  <c r="H25" i="96"/>
  <c r="G25" i="96"/>
  <c r="D25" i="96"/>
  <c r="H24" i="96"/>
  <c r="G24" i="96"/>
  <c r="D24" i="96"/>
  <c r="H23" i="96"/>
  <c r="G23" i="96"/>
  <c r="D23" i="96"/>
  <c r="H21" i="96"/>
  <c r="G21" i="96"/>
  <c r="E21" i="96"/>
  <c r="D21" i="96"/>
  <c r="B21" i="96"/>
  <c r="H20" i="96"/>
  <c r="G20" i="96"/>
  <c r="D20" i="96"/>
  <c r="H19" i="96"/>
  <c r="G19" i="96"/>
  <c r="D19" i="96"/>
  <c r="H18" i="96"/>
  <c r="G18" i="96"/>
  <c r="D18" i="96"/>
  <c r="F7" i="96"/>
  <c r="A7" i="96"/>
  <c r="A6" i="96"/>
  <c r="A4" i="96"/>
  <c r="A3" i="96"/>
  <c r="M55" i="95"/>
  <c r="M53" i="95"/>
  <c r="M52" i="95"/>
  <c r="L52" i="95"/>
  <c r="J52" i="95"/>
  <c r="I52" i="95"/>
  <c r="H52" i="95"/>
  <c r="G52" i="95"/>
  <c r="E52" i="95"/>
  <c r="D52" i="95"/>
  <c r="C52" i="95"/>
  <c r="B52" i="95"/>
  <c r="M51" i="95"/>
  <c r="L51" i="95"/>
  <c r="J51" i="95"/>
  <c r="G51" i="95"/>
  <c r="D51" i="95"/>
  <c r="M50" i="95"/>
  <c r="L50" i="95"/>
  <c r="J50" i="95"/>
  <c r="G50" i="95"/>
  <c r="D50" i="95"/>
  <c r="M49" i="95"/>
  <c r="L49" i="95"/>
  <c r="J49" i="95"/>
  <c r="G49" i="95"/>
  <c r="D49" i="95"/>
  <c r="M46" i="95"/>
  <c r="L46" i="95"/>
  <c r="J46" i="95"/>
  <c r="I46" i="95"/>
  <c r="G46" i="95"/>
  <c r="E46" i="95"/>
  <c r="D46" i="95"/>
  <c r="C46" i="95"/>
  <c r="B46" i="95"/>
  <c r="M45" i="95"/>
  <c r="L45" i="95"/>
  <c r="J45" i="95"/>
  <c r="G45" i="95"/>
  <c r="D45" i="95"/>
  <c r="M44" i="95"/>
  <c r="L44" i="95"/>
  <c r="J44" i="95"/>
  <c r="G44" i="95"/>
  <c r="D44" i="95"/>
  <c r="M41" i="95"/>
  <c r="L41" i="95"/>
  <c r="J41" i="95"/>
  <c r="I41" i="95"/>
  <c r="H41" i="95"/>
  <c r="G41" i="95"/>
  <c r="E41" i="95"/>
  <c r="D41" i="95"/>
  <c r="C41" i="95"/>
  <c r="B41" i="95"/>
  <c r="M40" i="95"/>
  <c r="L40" i="95"/>
  <c r="J40" i="95"/>
  <c r="G40" i="95"/>
  <c r="D40" i="95"/>
  <c r="M39" i="95"/>
  <c r="L39" i="95"/>
  <c r="J39" i="95"/>
  <c r="G39" i="95"/>
  <c r="D39" i="95"/>
  <c r="M38" i="95"/>
  <c r="L38" i="95"/>
  <c r="J38" i="95"/>
  <c r="G38" i="95"/>
  <c r="D38" i="95"/>
  <c r="M36" i="95"/>
  <c r="L36" i="95"/>
  <c r="J36" i="95"/>
  <c r="G36" i="95"/>
  <c r="D36" i="95"/>
  <c r="M35" i="95"/>
  <c r="L35" i="95"/>
  <c r="J35" i="95"/>
  <c r="G35" i="95"/>
  <c r="D35" i="95"/>
  <c r="M34" i="95"/>
  <c r="L34" i="95"/>
  <c r="J34" i="95"/>
  <c r="G34" i="95"/>
  <c r="D34" i="95"/>
  <c r="M33" i="95"/>
  <c r="L33" i="95"/>
  <c r="J33" i="95"/>
  <c r="G33" i="95"/>
  <c r="D33" i="95"/>
  <c r="M29" i="95"/>
  <c r="L29" i="95"/>
  <c r="J29" i="95"/>
  <c r="I29" i="95"/>
  <c r="H29" i="95"/>
  <c r="G29" i="95"/>
  <c r="E29" i="95"/>
  <c r="D29" i="95"/>
  <c r="C29" i="95"/>
  <c r="B29" i="95"/>
  <c r="M28" i="95"/>
  <c r="L28" i="95"/>
  <c r="J28" i="95"/>
  <c r="G28" i="95"/>
  <c r="D28" i="95"/>
  <c r="M27" i="95"/>
  <c r="L27" i="95"/>
  <c r="J27" i="95"/>
  <c r="G27" i="95"/>
  <c r="D27" i="95"/>
  <c r="M26" i="95"/>
  <c r="L26" i="95"/>
  <c r="J26" i="95"/>
  <c r="G26" i="95"/>
  <c r="D26" i="95"/>
  <c r="M23" i="95"/>
  <c r="L23" i="95"/>
  <c r="J23" i="95"/>
  <c r="I23" i="95"/>
  <c r="H23" i="95"/>
  <c r="G23" i="95"/>
  <c r="E23" i="95"/>
  <c r="D23" i="95"/>
  <c r="C23" i="95"/>
  <c r="B23" i="95"/>
  <c r="M22" i="95"/>
  <c r="L22" i="95"/>
  <c r="J22" i="95"/>
  <c r="G22" i="95"/>
  <c r="D22" i="95"/>
  <c r="M21" i="95"/>
  <c r="L21" i="95"/>
  <c r="J21" i="95"/>
  <c r="G21" i="95"/>
  <c r="D21" i="95"/>
  <c r="M20" i="95"/>
  <c r="L20" i="95"/>
  <c r="J20" i="95"/>
  <c r="G20" i="95"/>
  <c r="D20" i="95"/>
  <c r="M19" i="95"/>
  <c r="L19" i="95"/>
  <c r="J19" i="95"/>
  <c r="G19" i="95"/>
  <c r="D19" i="95"/>
  <c r="F7" i="95"/>
  <c r="A7" i="95"/>
  <c r="A6" i="95"/>
  <c r="A4" i="95"/>
  <c r="A3" i="95"/>
  <c r="N36" i="111"/>
  <c r="N28" i="111"/>
  <c r="M28" i="111"/>
  <c r="L28" i="111"/>
  <c r="K28" i="111"/>
  <c r="J28" i="111"/>
  <c r="I28" i="111"/>
  <c r="H28" i="111"/>
  <c r="G28" i="111"/>
  <c r="E28" i="111"/>
  <c r="D28" i="111"/>
  <c r="C28" i="111"/>
  <c r="B28" i="111"/>
  <c r="N27" i="111"/>
  <c r="M27" i="111"/>
  <c r="L27" i="111"/>
  <c r="K27" i="111"/>
  <c r="G27" i="111"/>
  <c r="E27" i="111"/>
  <c r="N26" i="111"/>
  <c r="M26" i="111"/>
  <c r="L26" i="111"/>
  <c r="K26" i="111"/>
  <c r="G26" i="111"/>
  <c r="E26" i="111"/>
  <c r="N25" i="111"/>
  <c r="M25" i="111"/>
  <c r="L25" i="111"/>
  <c r="K25" i="111"/>
  <c r="G25" i="111"/>
  <c r="E25" i="111"/>
  <c r="N24" i="111"/>
  <c r="M24" i="111"/>
  <c r="L24" i="111"/>
  <c r="K24" i="111"/>
  <c r="G24" i="111"/>
  <c r="E24" i="111"/>
  <c r="N23" i="111"/>
  <c r="M23" i="111"/>
  <c r="L23" i="111"/>
  <c r="K23" i="111"/>
  <c r="G23" i="111"/>
  <c r="E23" i="111"/>
  <c r="N22" i="111"/>
  <c r="M22" i="111"/>
  <c r="L22" i="111"/>
  <c r="K22" i="111"/>
  <c r="G22" i="111"/>
  <c r="E22" i="111"/>
  <c r="N21" i="111"/>
  <c r="M21" i="111"/>
  <c r="L21" i="111"/>
  <c r="K21" i="111"/>
  <c r="G21" i="111"/>
  <c r="E21" i="111"/>
  <c r="N20" i="111"/>
  <c r="M20" i="111"/>
  <c r="L20" i="111"/>
  <c r="K20" i="111"/>
  <c r="G20" i="111"/>
  <c r="E20" i="111"/>
  <c r="N19" i="111"/>
  <c r="M19" i="111"/>
  <c r="L19" i="111"/>
  <c r="K19" i="111"/>
  <c r="G19" i="111"/>
  <c r="E19" i="111"/>
  <c r="N18" i="111"/>
  <c r="M18" i="111"/>
  <c r="L18" i="111"/>
  <c r="K18" i="111"/>
  <c r="G18" i="111"/>
  <c r="E18" i="111"/>
  <c r="N17" i="111"/>
  <c r="M17" i="111"/>
  <c r="L17" i="111"/>
  <c r="K17" i="111"/>
  <c r="G17" i="111"/>
  <c r="E17" i="111"/>
  <c r="F7" i="111"/>
  <c r="A7" i="111"/>
  <c r="A6" i="111"/>
  <c r="A4" i="111"/>
  <c r="A3" i="111"/>
  <c r="J45" i="93"/>
  <c r="J39" i="93"/>
  <c r="J38" i="93"/>
  <c r="H38" i="93"/>
  <c r="G38" i="93"/>
  <c r="E38" i="93"/>
  <c r="C38" i="93"/>
  <c r="B38" i="93"/>
  <c r="J37" i="93"/>
  <c r="E37" i="93"/>
  <c r="J36" i="93"/>
  <c r="E36" i="93"/>
  <c r="J35" i="93"/>
  <c r="E35" i="93"/>
  <c r="J34" i="93"/>
  <c r="E34" i="93"/>
  <c r="J33" i="93"/>
  <c r="E33" i="93"/>
  <c r="J32" i="93"/>
  <c r="E32" i="93"/>
  <c r="J30" i="93"/>
  <c r="E30" i="93"/>
  <c r="J29" i="93"/>
  <c r="E29" i="93"/>
  <c r="J28" i="93"/>
  <c r="E28" i="93"/>
  <c r="J27" i="93"/>
  <c r="E27" i="93"/>
  <c r="J26" i="93"/>
  <c r="E26" i="93"/>
  <c r="J25" i="93"/>
  <c r="E25" i="93"/>
  <c r="J24" i="93"/>
  <c r="E24" i="93"/>
  <c r="J23" i="93"/>
  <c r="E23" i="93"/>
  <c r="J22" i="93"/>
  <c r="E22" i="93"/>
  <c r="J21" i="93"/>
  <c r="E21" i="93"/>
  <c r="J20" i="93"/>
  <c r="E20" i="93"/>
  <c r="D7" i="93"/>
  <c r="A7" i="93"/>
  <c r="A6" i="93"/>
  <c r="A4" i="93"/>
  <c r="A3" i="93"/>
  <c r="D28" i="92"/>
  <c r="D23" i="92"/>
  <c r="C23" i="92"/>
  <c r="D22" i="92"/>
  <c r="D21" i="92"/>
  <c r="D20" i="92"/>
  <c r="D19" i="92"/>
  <c r="D18" i="92"/>
  <c r="D17" i="92"/>
  <c r="F7" i="92"/>
  <c r="D7" i="92"/>
  <c r="A7" i="92"/>
  <c r="A6" i="92"/>
  <c r="A4" i="92"/>
  <c r="A3" i="92"/>
  <c r="G58" i="91"/>
  <c r="G52" i="91"/>
  <c r="G51" i="91"/>
  <c r="F51" i="91"/>
  <c r="D51" i="91"/>
  <c r="C51" i="91"/>
  <c r="G49" i="91"/>
  <c r="F49" i="91"/>
  <c r="D49" i="91"/>
  <c r="C49" i="91"/>
  <c r="G48" i="91"/>
  <c r="D48" i="91"/>
  <c r="G47" i="91"/>
  <c r="D47" i="91"/>
  <c r="G46" i="91"/>
  <c r="D46" i="91"/>
  <c r="G45" i="91"/>
  <c r="D45" i="91"/>
  <c r="G44" i="91"/>
  <c r="D44" i="91"/>
  <c r="G43" i="91"/>
  <c r="D43" i="91"/>
  <c r="G42" i="91"/>
  <c r="D42" i="91"/>
  <c r="G41" i="91"/>
  <c r="D41" i="91"/>
  <c r="G40" i="91"/>
  <c r="D40" i="91"/>
  <c r="G39" i="91"/>
  <c r="D39" i="91"/>
  <c r="G35" i="91"/>
  <c r="F35" i="91"/>
  <c r="D35" i="91"/>
  <c r="C35" i="91"/>
  <c r="G34" i="91"/>
  <c r="D34" i="91"/>
  <c r="G33" i="91"/>
  <c r="D33" i="91"/>
  <c r="G30" i="91"/>
  <c r="F30" i="91"/>
  <c r="D30" i="91"/>
  <c r="C30" i="91"/>
  <c r="G29" i="91"/>
  <c r="D29" i="91"/>
  <c r="G28" i="91"/>
  <c r="D28" i="91"/>
  <c r="G27" i="91"/>
  <c r="D27" i="91"/>
  <c r="G26" i="91"/>
  <c r="D26" i="91"/>
  <c r="G23" i="91"/>
  <c r="F23" i="91"/>
  <c r="D23" i="91"/>
  <c r="C23" i="91"/>
  <c r="G22" i="91"/>
  <c r="D22" i="91"/>
  <c r="G21" i="91"/>
  <c r="D21" i="91"/>
  <c r="G20" i="91"/>
  <c r="D20" i="91"/>
  <c r="G19" i="91"/>
  <c r="F19" i="91"/>
  <c r="D19" i="91"/>
  <c r="C19" i="91"/>
  <c r="G18" i="91"/>
  <c r="D18" i="91"/>
  <c r="F7" i="91"/>
  <c r="A7" i="91"/>
  <c r="A6" i="91"/>
  <c r="A4" i="91"/>
  <c r="A3" i="91"/>
  <c r="G153" i="90"/>
  <c r="G138" i="90"/>
  <c r="G137" i="90"/>
  <c r="F137" i="90"/>
  <c r="D137" i="90"/>
  <c r="C137" i="90"/>
  <c r="G135" i="90"/>
  <c r="F135" i="90"/>
  <c r="D135" i="90"/>
  <c r="C135" i="90"/>
  <c r="G134" i="90"/>
  <c r="D134" i="90"/>
  <c r="G133" i="90"/>
  <c r="D133" i="90"/>
  <c r="G132" i="90"/>
  <c r="D132" i="90"/>
  <c r="G129" i="90"/>
  <c r="F129" i="90"/>
  <c r="D129" i="90"/>
  <c r="C129" i="90"/>
  <c r="G128" i="90"/>
  <c r="D128" i="90"/>
  <c r="G127" i="90"/>
  <c r="D127" i="90"/>
  <c r="G126" i="90"/>
  <c r="D126" i="90"/>
  <c r="G125" i="90"/>
  <c r="D125" i="90"/>
  <c r="G124" i="90"/>
  <c r="D124" i="90"/>
  <c r="G120" i="90"/>
  <c r="F120" i="90"/>
  <c r="D120" i="90"/>
  <c r="C120" i="90"/>
  <c r="G119" i="90"/>
  <c r="D119" i="90"/>
  <c r="G118" i="90"/>
  <c r="D118" i="90"/>
  <c r="G115" i="90"/>
  <c r="F115" i="90"/>
  <c r="D115" i="90"/>
  <c r="C115" i="90"/>
  <c r="G113" i="90"/>
  <c r="F113" i="90"/>
  <c r="D113" i="90"/>
  <c r="C113" i="90"/>
  <c r="G112" i="90"/>
  <c r="D112" i="90"/>
  <c r="G111" i="90"/>
  <c r="D111" i="90"/>
  <c r="G110" i="90"/>
  <c r="D110" i="90"/>
  <c r="G109" i="90"/>
  <c r="D109" i="90"/>
  <c r="G108" i="90"/>
  <c r="D108" i="90"/>
  <c r="G105" i="90"/>
  <c r="F105" i="90"/>
  <c r="D105" i="90"/>
  <c r="C105" i="90"/>
  <c r="G104" i="90"/>
  <c r="D104" i="90"/>
  <c r="G103" i="90"/>
  <c r="D103" i="90"/>
  <c r="G102" i="90"/>
  <c r="D102" i="90"/>
  <c r="G101" i="90"/>
  <c r="D101" i="90"/>
  <c r="G100" i="90"/>
  <c r="D100" i="90"/>
  <c r="G99" i="90"/>
  <c r="D99" i="90"/>
  <c r="G98" i="90"/>
  <c r="D98" i="90"/>
  <c r="G96" i="90"/>
  <c r="D96" i="90"/>
  <c r="G95" i="90"/>
  <c r="D95" i="90"/>
  <c r="G94" i="90"/>
  <c r="D94" i="90"/>
  <c r="G93" i="90"/>
  <c r="D93" i="90"/>
  <c r="G92" i="90"/>
  <c r="D92" i="90"/>
  <c r="G91" i="90"/>
  <c r="D91" i="90"/>
  <c r="G88" i="90"/>
  <c r="F88" i="90"/>
  <c r="D88" i="90"/>
  <c r="C88" i="90"/>
  <c r="G86" i="90"/>
  <c r="F86" i="90"/>
  <c r="D86" i="90"/>
  <c r="C86" i="90"/>
  <c r="G85" i="90"/>
  <c r="D85" i="90"/>
  <c r="G84" i="90"/>
  <c r="D84" i="90"/>
  <c r="G83" i="90"/>
  <c r="D83" i="90"/>
  <c r="G82" i="90"/>
  <c r="D82" i="90"/>
  <c r="G81" i="90"/>
  <c r="D81" i="90"/>
  <c r="G80" i="90"/>
  <c r="D80" i="90"/>
  <c r="G79" i="90"/>
  <c r="D79" i="90"/>
  <c r="G78" i="90"/>
  <c r="D78" i="90"/>
  <c r="G77" i="90"/>
  <c r="D77" i="90"/>
  <c r="G75" i="90"/>
  <c r="D75" i="90"/>
  <c r="G74" i="90"/>
  <c r="D74" i="90"/>
  <c r="G73" i="90"/>
  <c r="D73" i="90"/>
  <c r="G72" i="90"/>
  <c r="D72" i="90"/>
  <c r="G70" i="90"/>
  <c r="D70" i="90"/>
  <c r="G69" i="90"/>
  <c r="D69" i="90"/>
  <c r="G68" i="90"/>
  <c r="D68" i="90"/>
  <c r="G63" i="90"/>
  <c r="F63" i="90"/>
  <c r="D63" i="90"/>
  <c r="C63" i="90"/>
  <c r="G62" i="90"/>
  <c r="D62" i="90"/>
  <c r="G61" i="90"/>
  <c r="D61" i="90"/>
  <c r="G57" i="90"/>
  <c r="F57" i="90"/>
  <c r="D57" i="90"/>
  <c r="C57" i="90"/>
  <c r="G56" i="90"/>
  <c r="D56" i="90"/>
  <c r="G55" i="90"/>
  <c r="D55" i="90"/>
  <c r="G54" i="90"/>
  <c r="D54" i="90"/>
  <c r="G53" i="90"/>
  <c r="D53" i="90"/>
  <c r="G52" i="90"/>
  <c r="D52" i="90"/>
  <c r="G51" i="90"/>
  <c r="D51" i="90"/>
  <c r="G50" i="90"/>
  <c r="D50" i="90"/>
  <c r="G49" i="90"/>
  <c r="D49" i="90"/>
  <c r="G46" i="90"/>
  <c r="F46" i="90"/>
  <c r="D46" i="90"/>
  <c r="C46" i="90"/>
  <c r="G44" i="90"/>
  <c r="F44" i="90"/>
  <c r="D44" i="90"/>
  <c r="C44" i="90"/>
  <c r="G43" i="90"/>
  <c r="D43" i="90"/>
  <c r="G42" i="90"/>
  <c r="D42" i="90"/>
  <c r="G41" i="90"/>
  <c r="D41" i="90"/>
  <c r="G40" i="90"/>
  <c r="D40" i="90"/>
  <c r="G37" i="90"/>
  <c r="F37" i="90"/>
  <c r="D37" i="90"/>
  <c r="C37" i="90"/>
  <c r="G36" i="90"/>
  <c r="F36" i="90"/>
  <c r="D36" i="90"/>
  <c r="C36" i="90"/>
  <c r="G35" i="90"/>
  <c r="D35" i="90"/>
  <c r="G34" i="90"/>
  <c r="D34" i="90"/>
  <c r="G33" i="90"/>
  <c r="D33" i="90"/>
  <c r="G32" i="90"/>
  <c r="D32" i="90"/>
  <c r="G31" i="90"/>
  <c r="D31" i="90"/>
  <c r="G30" i="90"/>
  <c r="D30" i="90"/>
  <c r="G29" i="90"/>
  <c r="D29" i="90"/>
  <c r="G28" i="90"/>
  <c r="D28" i="90"/>
  <c r="G27" i="90"/>
  <c r="D27" i="90"/>
  <c r="G26" i="90"/>
  <c r="D26" i="90"/>
  <c r="G22" i="90"/>
  <c r="F22" i="90"/>
  <c r="D22" i="90"/>
  <c r="C22" i="90"/>
  <c r="G21" i="90"/>
  <c r="D21" i="90"/>
  <c r="G20" i="90"/>
  <c r="D20" i="90"/>
  <c r="G19" i="90"/>
  <c r="D19" i="90"/>
  <c r="G18" i="90"/>
  <c r="D18" i="90"/>
  <c r="G17" i="90"/>
  <c r="D17" i="90"/>
  <c r="F7" i="90"/>
  <c r="A7" i="90"/>
  <c r="A6" i="90"/>
  <c r="A4" i="90"/>
  <c r="A3" i="90"/>
  <c r="D103" i="89"/>
  <c r="D90" i="89"/>
  <c r="D70" i="89"/>
  <c r="D64" i="89"/>
  <c r="D63" i="89"/>
  <c r="D58" i="89"/>
  <c r="D48" i="89"/>
  <c r="D44" i="89"/>
  <c r="D33" i="89"/>
  <c r="D41" i="89" s="1"/>
  <c r="D30" i="89"/>
  <c r="D21" i="89"/>
  <c r="D19" i="89"/>
  <c r="D16" i="89"/>
  <c r="D7" i="89"/>
  <c r="A7" i="89"/>
  <c r="A6" i="89"/>
  <c r="A4" i="89"/>
  <c r="A3" i="89"/>
  <c r="D41" i="88"/>
  <c r="D34" i="88"/>
  <c r="D33" i="88"/>
  <c r="D32" i="88"/>
  <c r="D31" i="88"/>
  <c r="D29" i="88"/>
  <c r="D28" i="88"/>
  <c r="D27" i="88"/>
  <c r="D26" i="88"/>
  <c r="D25" i="88"/>
  <c r="D24" i="88"/>
  <c r="D23" i="88"/>
  <c r="D21" i="88"/>
  <c r="D20" i="88"/>
  <c r="D19" i="88"/>
  <c r="D18" i="88"/>
  <c r="F7" i="88"/>
  <c r="D7" i="88"/>
  <c r="A7" i="88"/>
  <c r="A6" i="88"/>
  <c r="A4" i="88"/>
  <c r="A3" i="88"/>
  <c r="F61" i="36"/>
  <c r="C59" i="36"/>
  <c r="F57" i="36"/>
  <c r="E57" i="36"/>
  <c r="D57" i="36"/>
  <c r="E56" i="36"/>
  <c r="E55" i="36"/>
  <c r="E54" i="36"/>
  <c r="E53" i="36"/>
  <c r="E52" i="36"/>
  <c r="E51" i="36"/>
  <c r="E50" i="36"/>
  <c r="E49" i="36"/>
  <c r="E48" i="36"/>
  <c r="E47" i="36"/>
  <c r="E46" i="36"/>
  <c r="E45" i="36"/>
  <c r="E44" i="36"/>
  <c r="E43" i="36"/>
  <c r="E42" i="36"/>
  <c r="E41" i="36"/>
  <c r="E40" i="36"/>
  <c r="E39" i="36"/>
  <c r="E38" i="36"/>
  <c r="E37" i="36"/>
  <c r="E36" i="36"/>
  <c r="E35" i="36"/>
  <c r="E34" i="36"/>
  <c r="E33" i="36"/>
  <c r="E32" i="36"/>
  <c r="F30" i="36"/>
  <c r="H56" i="31" s="1"/>
  <c r="D30" i="36"/>
  <c r="F56" i="31" s="1"/>
  <c r="E56" i="31"/>
  <c r="E29" i="36"/>
  <c r="E28" i="36"/>
  <c r="E27" i="36"/>
  <c r="E26" i="36"/>
  <c r="E25" i="36"/>
  <c r="E24" i="36"/>
  <c r="E23" i="36"/>
  <c r="E22" i="36"/>
  <c r="E21" i="36"/>
  <c r="E20" i="36"/>
  <c r="E30" i="36" s="1"/>
  <c r="E19" i="36"/>
  <c r="E18" i="36"/>
  <c r="E17" i="36"/>
  <c r="E16" i="36"/>
  <c r="E15" i="36"/>
  <c r="F7" i="36"/>
  <c r="D12" i="36" s="1"/>
  <c r="A7" i="36"/>
  <c r="A6" i="36"/>
  <c r="A4" i="36"/>
  <c r="A3" i="36"/>
  <c r="R111" i="30"/>
  <c r="Q102" i="30"/>
  <c r="Q110" i="30" s="1"/>
  <c r="Q96" i="30"/>
  <c r="Q95" i="30"/>
  <c r="Q94" i="30"/>
  <c r="Q92" i="30"/>
  <c r="R90" i="30"/>
  <c r="Q90" i="30"/>
  <c r="P90" i="30"/>
  <c r="O90" i="30"/>
  <c r="N90" i="30"/>
  <c r="M90" i="30"/>
  <c r="L90" i="30"/>
  <c r="K90" i="30"/>
  <c r="J90" i="30"/>
  <c r="I90" i="30"/>
  <c r="H90" i="30"/>
  <c r="G90" i="30"/>
  <c r="F90" i="30"/>
  <c r="E90" i="30"/>
  <c r="D90" i="30"/>
  <c r="C90" i="30"/>
  <c r="Q89" i="30"/>
  <c r="Q88" i="30"/>
  <c r="Q87" i="30"/>
  <c r="Q85" i="30"/>
  <c r="R83" i="30"/>
  <c r="Q83" i="30"/>
  <c r="P83" i="30"/>
  <c r="O83" i="30"/>
  <c r="N83" i="30"/>
  <c r="M83" i="30"/>
  <c r="L83" i="30"/>
  <c r="K83" i="30"/>
  <c r="J83" i="30"/>
  <c r="I83" i="30"/>
  <c r="H83" i="30"/>
  <c r="G83" i="30"/>
  <c r="F83" i="30"/>
  <c r="E83" i="30"/>
  <c r="D83" i="30"/>
  <c r="C83" i="30"/>
  <c r="Q82" i="30"/>
  <c r="Q81" i="30"/>
  <c r="Q79" i="30"/>
  <c r="Q77" i="30"/>
  <c r="R75" i="30"/>
  <c r="Q75" i="30"/>
  <c r="P75" i="30"/>
  <c r="O75" i="30"/>
  <c r="N75" i="30"/>
  <c r="M75" i="30"/>
  <c r="L75" i="30"/>
  <c r="K75" i="30"/>
  <c r="J75" i="30"/>
  <c r="I75" i="30"/>
  <c r="H75" i="30"/>
  <c r="G75" i="30"/>
  <c r="F75" i="30"/>
  <c r="E75" i="30"/>
  <c r="D75" i="30"/>
  <c r="C75" i="30"/>
  <c r="Q74" i="30"/>
  <c r="Q73" i="30"/>
  <c r="Q72" i="30"/>
  <c r="Q71" i="30"/>
  <c r="R69" i="30"/>
  <c r="Q69" i="30"/>
  <c r="P69" i="30"/>
  <c r="O69" i="30"/>
  <c r="N69" i="30"/>
  <c r="M69" i="30"/>
  <c r="L69" i="30"/>
  <c r="K69" i="30"/>
  <c r="J69" i="30"/>
  <c r="I69" i="30"/>
  <c r="H69" i="30"/>
  <c r="G69" i="30"/>
  <c r="F69" i="30"/>
  <c r="E69" i="30"/>
  <c r="D69" i="30"/>
  <c r="C69" i="30"/>
  <c r="Q68" i="30"/>
  <c r="Q67" i="30"/>
  <c r="Q66" i="30"/>
  <c r="Q65" i="30"/>
  <c r="Q63" i="30"/>
  <c r="R61" i="30"/>
  <c r="Q61" i="30"/>
  <c r="P61" i="30"/>
  <c r="O61" i="30"/>
  <c r="N61" i="30"/>
  <c r="M61" i="30"/>
  <c r="L61" i="30"/>
  <c r="K61" i="30"/>
  <c r="J61" i="30"/>
  <c r="I61" i="30"/>
  <c r="H61" i="30"/>
  <c r="G61" i="30"/>
  <c r="F61" i="30"/>
  <c r="E61" i="30"/>
  <c r="D61" i="30"/>
  <c r="C61" i="30"/>
  <c r="Q60" i="30"/>
  <c r="Q59" i="30"/>
  <c r="R57" i="30"/>
  <c r="Q57" i="30"/>
  <c r="P57" i="30"/>
  <c r="O57" i="30"/>
  <c r="N57" i="30"/>
  <c r="M57" i="30"/>
  <c r="L57" i="30"/>
  <c r="K57" i="30"/>
  <c r="J57" i="30"/>
  <c r="I57" i="30"/>
  <c r="H57" i="30"/>
  <c r="G57" i="30"/>
  <c r="F57" i="30"/>
  <c r="E57" i="30"/>
  <c r="D57" i="30"/>
  <c r="C57" i="30"/>
  <c r="R56" i="30"/>
  <c r="Q56" i="30"/>
  <c r="P56" i="30"/>
  <c r="O56" i="30"/>
  <c r="N56" i="30"/>
  <c r="M56" i="30"/>
  <c r="L56" i="30"/>
  <c r="K56" i="30"/>
  <c r="J56" i="30"/>
  <c r="I56" i="30"/>
  <c r="H56" i="30"/>
  <c r="G56" i="30"/>
  <c r="F56" i="30"/>
  <c r="E56" i="30"/>
  <c r="D56" i="30"/>
  <c r="C56" i="30"/>
  <c r="Q55" i="30"/>
  <c r="Q54" i="30"/>
  <c r="Q53" i="30"/>
  <c r="R52" i="30"/>
  <c r="Q52" i="30"/>
  <c r="P52" i="30"/>
  <c r="O52" i="30"/>
  <c r="N52" i="30"/>
  <c r="M52" i="30"/>
  <c r="L52" i="30"/>
  <c r="K52" i="30"/>
  <c r="J52" i="30"/>
  <c r="I52" i="30"/>
  <c r="H52" i="30"/>
  <c r="G52" i="30"/>
  <c r="F52" i="30"/>
  <c r="E52" i="30"/>
  <c r="D52" i="30"/>
  <c r="C52" i="30"/>
  <c r="Q51" i="30"/>
  <c r="Q50" i="30"/>
  <c r="Q49" i="30"/>
  <c r="Q48" i="30"/>
  <c r="Q47" i="30"/>
  <c r="R45" i="30"/>
  <c r="Q45" i="30"/>
  <c r="P45" i="30"/>
  <c r="O45" i="30"/>
  <c r="N45" i="30"/>
  <c r="M45" i="30"/>
  <c r="L45" i="30"/>
  <c r="K45" i="30"/>
  <c r="J45" i="30"/>
  <c r="I45" i="30"/>
  <c r="H45" i="30"/>
  <c r="G45" i="30"/>
  <c r="F45" i="30"/>
  <c r="E45" i="30"/>
  <c r="D45" i="30"/>
  <c r="C45" i="30"/>
  <c r="Q44" i="30"/>
  <c r="Q43" i="30"/>
  <c r="Q42" i="30"/>
  <c r="Q41" i="30"/>
  <c r="Q40" i="30"/>
  <c r="Q39" i="30"/>
  <c r="R37" i="30"/>
  <c r="Q37" i="30"/>
  <c r="P37" i="30"/>
  <c r="O37" i="30"/>
  <c r="N37" i="30"/>
  <c r="M37" i="30"/>
  <c r="L37" i="30"/>
  <c r="K37" i="30"/>
  <c r="J37" i="30"/>
  <c r="I37" i="30"/>
  <c r="H37" i="30"/>
  <c r="G37" i="30"/>
  <c r="F37" i="30"/>
  <c r="E37" i="30"/>
  <c r="D37" i="30"/>
  <c r="C37" i="30"/>
  <c r="Q36" i="30"/>
  <c r="Q35" i="30"/>
  <c r="Q34" i="30"/>
  <c r="R32" i="30"/>
  <c r="Q32" i="30"/>
  <c r="P32" i="30"/>
  <c r="O32" i="30"/>
  <c r="N32" i="30"/>
  <c r="M32" i="30"/>
  <c r="L32" i="30"/>
  <c r="K32" i="30"/>
  <c r="J32" i="30"/>
  <c r="I32" i="30"/>
  <c r="H32" i="30"/>
  <c r="G32" i="30"/>
  <c r="F32" i="30"/>
  <c r="E32" i="30"/>
  <c r="D32" i="30"/>
  <c r="C32" i="30"/>
  <c r="Q31" i="30"/>
  <c r="Q30" i="30"/>
  <c r="Q29" i="30"/>
  <c r="Q28" i="30"/>
  <c r="Q27" i="30"/>
  <c r="Q26" i="30"/>
  <c r="Q25" i="30"/>
  <c r="Q24" i="30"/>
  <c r="Q23" i="30"/>
  <c r="Q20" i="30"/>
  <c r="Q19" i="30"/>
  <c r="Q18" i="30"/>
  <c r="Q17" i="30"/>
  <c r="Q16" i="30"/>
  <c r="Q15" i="30"/>
  <c r="R14" i="30"/>
  <c r="Q14" i="30"/>
  <c r="P14" i="30"/>
  <c r="O14" i="30"/>
  <c r="N14" i="30"/>
  <c r="M14" i="30"/>
  <c r="L14" i="30"/>
  <c r="K14" i="30"/>
  <c r="J14" i="30"/>
  <c r="I14" i="30"/>
  <c r="H14" i="30"/>
  <c r="G14" i="30"/>
  <c r="F14" i="30"/>
  <c r="E14" i="30"/>
  <c r="D14" i="30"/>
  <c r="C14" i="30"/>
  <c r="Q12" i="30"/>
  <c r="Q7" i="30"/>
  <c r="Q10" i="30" s="1"/>
  <c r="R10" i="30" s="1"/>
  <c r="A7" i="30"/>
  <c r="A6" i="30"/>
  <c r="A3" i="30"/>
  <c r="G114" i="29"/>
  <c r="E103" i="29"/>
  <c r="E111" i="29" s="1"/>
  <c r="H51" i="82" s="1"/>
  <c r="F101" i="29"/>
  <c r="E101" i="29"/>
  <c r="F99" i="29"/>
  <c r="E99" i="29"/>
  <c r="F97" i="29"/>
  <c r="E97" i="29"/>
  <c r="G95" i="29"/>
  <c r="F95" i="29"/>
  <c r="E95" i="29"/>
  <c r="D95" i="29"/>
  <c r="C95" i="29"/>
  <c r="F94" i="29"/>
  <c r="E94" i="29"/>
  <c r="F93" i="29"/>
  <c r="E93" i="29"/>
  <c r="F92" i="29"/>
  <c r="E92" i="29"/>
  <c r="F90" i="29"/>
  <c r="E90" i="29"/>
  <c r="G88" i="29"/>
  <c r="F88" i="29"/>
  <c r="E88" i="29"/>
  <c r="D88" i="29"/>
  <c r="C88" i="29"/>
  <c r="F87" i="29"/>
  <c r="E87" i="29"/>
  <c r="F86" i="29"/>
  <c r="E86" i="29"/>
  <c r="F84" i="29"/>
  <c r="E84" i="29"/>
  <c r="F82" i="29"/>
  <c r="E82" i="29"/>
  <c r="G80" i="29"/>
  <c r="F80" i="29"/>
  <c r="E80" i="29"/>
  <c r="D80" i="29"/>
  <c r="C80" i="29"/>
  <c r="F79" i="29"/>
  <c r="E79" i="29"/>
  <c r="F78" i="29"/>
  <c r="E78" i="29"/>
  <c r="F77" i="29"/>
  <c r="E77" i="29"/>
  <c r="F76" i="29"/>
  <c r="E76" i="29"/>
  <c r="G74" i="29"/>
  <c r="F74" i="29"/>
  <c r="E74" i="29"/>
  <c r="D74" i="29"/>
  <c r="C74" i="29"/>
  <c r="F73" i="29"/>
  <c r="E73" i="29"/>
  <c r="F72" i="29"/>
  <c r="E72" i="29"/>
  <c r="F71" i="29"/>
  <c r="E71" i="29"/>
  <c r="F70" i="29"/>
  <c r="E70" i="29"/>
  <c r="F68" i="29"/>
  <c r="E68" i="29"/>
  <c r="G66" i="29"/>
  <c r="F66" i="29"/>
  <c r="E66" i="29"/>
  <c r="D66" i="29"/>
  <c r="C66" i="29"/>
  <c r="F65" i="29"/>
  <c r="E65" i="29"/>
  <c r="F64" i="29"/>
  <c r="E64" i="29"/>
  <c r="G62" i="29"/>
  <c r="F62" i="29"/>
  <c r="E62" i="29"/>
  <c r="D62" i="29"/>
  <c r="C62" i="29"/>
  <c r="G60" i="29"/>
  <c r="F60" i="29"/>
  <c r="E60" i="29"/>
  <c r="D60" i="29"/>
  <c r="C60" i="29"/>
  <c r="F59" i="29"/>
  <c r="E59" i="29"/>
  <c r="F58" i="29"/>
  <c r="E58" i="29"/>
  <c r="G55" i="29"/>
  <c r="F55" i="29"/>
  <c r="E55" i="29"/>
  <c r="D55" i="29"/>
  <c r="C55" i="29"/>
  <c r="F54" i="29"/>
  <c r="E54" i="29"/>
  <c r="F53" i="29"/>
  <c r="E53" i="29"/>
  <c r="F52" i="29"/>
  <c r="E52" i="29"/>
  <c r="F51" i="29"/>
  <c r="E51" i="29"/>
  <c r="F50" i="29"/>
  <c r="E50" i="29"/>
  <c r="G48" i="29"/>
  <c r="F48" i="29"/>
  <c r="E48" i="29"/>
  <c r="D48" i="29"/>
  <c r="C48" i="29"/>
  <c r="F47" i="29"/>
  <c r="E47" i="29"/>
  <c r="F46" i="29"/>
  <c r="E46" i="29"/>
  <c r="F45" i="29"/>
  <c r="E45" i="29"/>
  <c r="F44" i="29"/>
  <c r="E44" i="29"/>
  <c r="F43" i="29"/>
  <c r="E43" i="29"/>
  <c r="F42" i="29"/>
  <c r="E42" i="29"/>
  <c r="G40" i="29"/>
  <c r="F40" i="29"/>
  <c r="E40" i="29"/>
  <c r="D40" i="29"/>
  <c r="C40" i="29"/>
  <c r="F39" i="29"/>
  <c r="E39" i="29"/>
  <c r="F38" i="29"/>
  <c r="E38" i="29"/>
  <c r="F37" i="29"/>
  <c r="E37" i="29"/>
  <c r="G35" i="29"/>
  <c r="F35" i="29"/>
  <c r="E35" i="29"/>
  <c r="D35" i="29"/>
  <c r="C35" i="29"/>
  <c r="F34" i="29"/>
  <c r="E34" i="29"/>
  <c r="F33" i="29"/>
  <c r="E33" i="29"/>
  <c r="F32" i="29"/>
  <c r="E32" i="29"/>
  <c r="F31" i="29"/>
  <c r="E31" i="29"/>
  <c r="F30" i="29"/>
  <c r="E30" i="29"/>
  <c r="F29" i="29"/>
  <c r="E29" i="29"/>
  <c r="F28" i="29"/>
  <c r="E28" i="29"/>
  <c r="F27" i="29"/>
  <c r="E27" i="29"/>
  <c r="F26" i="29"/>
  <c r="E26" i="29"/>
  <c r="F23" i="29"/>
  <c r="E23" i="29"/>
  <c r="F22" i="29"/>
  <c r="E22" i="29"/>
  <c r="F21" i="29"/>
  <c r="E21" i="29"/>
  <c r="F20" i="29"/>
  <c r="E20" i="29"/>
  <c r="F19" i="29"/>
  <c r="E19" i="29"/>
  <c r="F18" i="29"/>
  <c r="E18" i="29"/>
  <c r="G17" i="29"/>
  <c r="F17" i="29"/>
  <c r="E17" i="29"/>
  <c r="D17" i="29"/>
  <c r="C17" i="29"/>
  <c r="F15" i="29"/>
  <c r="E15" i="29"/>
  <c r="F7" i="29"/>
  <c r="F12" i="29" s="1"/>
  <c r="G12" i="29" s="1"/>
  <c r="A7" i="29"/>
  <c r="A6" i="29"/>
  <c r="A4" i="29"/>
  <c r="A3" i="29"/>
  <c r="D85" i="38"/>
  <c r="D81" i="38"/>
  <c r="C81" i="38"/>
  <c r="A81" i="38"/>
  <c r="D79" i="38"/>
  <c r="C79" i="38"/>
  <c r="D73" i="38"/>
  <c r="D71" i="38"/>
  <c r="D69" i="38"/>
  <c r="D62" i="38"/>
  <c r="D58" i="38"/>
  <c r="D56" i="38"/>
  <c r="D53" i="38"/>
  <c r="C53" i="38"/>
  <c r="C51" i="38"/>
  <c r="C56" i="38" s="1"/>
  <c r="C58" i="38" s="1"/>
  <c r="C62" i="38" s="1"/>
  <c r="C69" i="38" s="1"/>
  <c r="D48" i="38"/>
  <c r="C48" i="38"/>
  <c r="C45" i="38"/>
  <c r="C44" i="38"/>
  <c r="C43" i="38"/>
  <c r="C42" i="38"/>
  <c r="D38" i="38"/>
  <c r="D36" i="38"/>
  <c r="D32" i="38"/>
  <c r="D30" i="38"/>
  <c r="C30" i="38"/>
  <c r="D23" i="38"/>
  <c r="C22" i="38"/>
  <c r="E83" i="82" s="1"/>
  <c r="I83" i="82" s="1"/>
  <c r="C21" i="38"/>
  <c r="E82" i="82" s="1"/>
  <c r="I82" i="82" s="1"/>
  <c r="C20" i="38"/>
  <c r="C23" i="38" s="1"/>
  <c r="C32" i="38" s="1"/>
  <c r="C19" i="38"/>
  <c r="E80" i="82" s="1"/>
  <c r="I80" i="82" s="1"/>
  <c r="D7" i="38"/>
  <c r="C15" i="38" s="1"/>
  <c r="D15" i="38" s="1"/>
  <c r="A7" i="38"/>
  <c r="A6" i="38"/>
  <c r="A4" i="38"/>
  <c r="A3" i="38"/>
  <c r="D66" i="118"/>
  <c r="D64" i="118"/>
  <c r="C64" i="118"/>
  <c r="A58" i="118"/>
  <c r="C55" i="118"/>
  <c r="D51" i="118"/>
  <c r="C51" i="118"/>
  <c r="D49" i="118"/>
  <c r="C49" i="118"/>
  <c r="C43" i="118"/>
  <c r="D38" i="118"/>
  <c r="D34" i="118"/>
  <c r="C34" i="118"/>
  <c r="D30" i="118"/>
  <c r="C26" i="118"/>
  <c r="C24" i="118"/>
  <c r="C23" i="118"/>
  <c r="D22" i="118"/>
  <c r="D24" i="118" s="1"/>
  <c r="C22" i="118"/>
  <c r="C21" i="118"/>
  <c r="C20" i="118"/>
  <c r="D7" i="118"/>
  <c r="C15" i="118" s="1"/>
  <c r="D15" i="118" s="1"/>
  <c r="A7" i="118"/>
  <c r="A6" i="118"/>
  <c r="A4" i="118"/>
  <c r="A3" i="118"/>
  <c r="E61" i="112"/>
  <c r="F60" i="112"/>
  <c r="G59" i="112"/>
  <c r="F59" i="112"/>
  <c r="D59" i="112"/>
  <c r="G57" i="112"/>
  <c r="F57" i="112"/>
  <c r="D57" i="112"/>
  <c r="G56" i="112"/>
  <c r="F56" i="112"/>
  <c r="D56" i="112"/>
  <c r="S47" i="112"/>
  <c r="Q47" i="112"/>
  <c r="M47" i="112"/>
  <c r="L47" i="112"/>
  <c r="K47" i="112"/>
  <c r="J47" i="112"/>
  <c r="I47" i="112"/>
  <c r="H47" i="112"/>
  <c r="G47" i="112"/>
  <c r="G58" i="112" s="1"/>
  <c r="G61" i="112" s="1"/>
  <c r="F47" i="112"/>
  <c r="E47" i="112"/>
  <c r="E15" i="112" s="1"/>
  <c r="E30" i="112" s="1"/>
  <c r="D47" i="112"/>
  <c r="R46" i="112"/>
  <c r="T46" i="112" s="1"/>
  <c r="R45" i="112"/>
  <c r="T45" i="112" s="1"/>
  <c r="R44" i="112"/>
  <c r="T44" i="112" s="1"/>
  <c r="R43" i="112"/>
  <c r="T43" i="112" s="1"/>
  <c r="R42" i="112"/>
  <c r="T42" i="112" s="1"/>
  <c r="S41" i="112"/>
  <c r="R41" i="112"/>
  <c r="Q41" i="112"/>
  <c r="M41" i="112"/>
  <c r="L41" i="112"/>
  <c r="K41" i="112"/>
  <c r="J41" i="112"/>
  <c r="I41" i="112"/>
  <c r="H41" i="112"/>
  <c r="F41" i="112"/>
  <c r="E41" i="112"/>
  <c r="D41" i="112"/>
  <c r="R40" i="112"/>
  <c r="T40" i="112" s="1"/>
  <c r="T39" i="112"/>
  <c r="R39" i="112"/>
  <c r="R38" i="112"/>
  <c r="T38" i="112" s="1"/>
  <c r="R37" i="112"/>
  <c r="T37" i="112" s="1"/>
  <c r="T36" i="112"/>
  <c r="R36" i="112"/>
  <c r="R35" i="112"/>
  <c r="T35" i="112" s="1"/>
  <c r="T34" i="112"/>
  <c r="R34" i="112"/>
  <c r="T33" i="112"/>
  <c r="R33" i="112"/>
  <c r="R32" i="112"/>
  <c r="S30" i="112"/>
  <c r="Q30" i="112"/>
  <c r="M30" i="112"/>
  <c r="L30" i="112"/>
  <c r="K30" i="112"/>
  <c r="J30" i="112"/>
  <c r="I30" i="112"/>
  <c r="H30" i="112"/>
  <c r="T29" i="112"/>
  <c r="R29" i="112"/>
  <c r="T28" i="112"/>
  <c r="R28" i="112"/>
  <c r="T27" i="112"/>
  <c r="R27" i="112"/>
  <c r="T26" i="112"/>
  <c r="R26" i="112"/>
  <c r="T25" i="112"/>
  <c r="R25" i="112"/>
  <c r="T24" i="112"/>
  <c r="S24" i="112"/>
  <c r="R24" i="112"/>
  <c r="Q24" i="112"/>
  <c r="M24" i="112"/>
  <c r="L24" i="112"/>
  <c r="K24" i="112"/>
  <c r="J24" i="112"/>
  <c r="I24" i="112"/>
  <c r="H24" i="112"/>
  <c r="F24" i="112"/>
  <c r="E24" i="112"/>
  <c r="D24" i="112"/>
  <c r="T23" i="112"/>
  <c r="R23" i="112"/>
  <c r="T22" i="112"/>
  <c r="R22" i="112"/>
  <c r="T21" i="112"/>
  <c r="R21" i="112"/>
  <c r="R20" i="112"/>
  <c r="T20" i="112" s="1"/>
  <c r="T19" i="112"/>
  <c r="R19" i="112"/>
  <c r="R18" i="112"/>
  <c r="T18" i="112" s="1"/>
  <c r="T17" i="112"/>
  <c r="R17" i="112"/>
  <c r="R16" i="112"/>
  <c r="T16" i="112" s="1"/>
  <c r="S15" i="112"/>
  <c r="Q15" i="112"/>
  <c r="M15" i="112"/>
  <c r="L15" i="112"/>
  <c r="K15" i="112"/>
  <c r="J15" i="112"/>
  <c r="I15" i="112"/>
  <c r="H15" i="112"/>
  <c r="G15" i="112"/>
  <c r="G30" i="112" s="1"/>
  <c r="D58" i="112" s="1"/>
  <c r="F15" i="112"/>
  <c r="F30" i="112" s="1"/>
  <c r="E72" i="31" s="1"/>
  <c r="G72" i="31" s="1"/>
  <c r="D15" i="112"/>
  <c r="D30" i="112" s="1"/>
  <c r="E69" i="31" s="1"/>
  <c r="R6" i="112"/>
  <c r="E54" i="112" s="1"/>
  <c r="H111" i="33"/>
  <c r="H103" i="33"/>
  <c r="G103" i="33"/>
  <c r="F103" i="33"/>
  <c r="E103" i="33"/>
  <c r="H101" i="33"/>
  <c r="G101" i="33"/>
  <c r="F101" i="33"/>
  <c r="E101" i="33"/>
  <c r="G100" i="33"/>
  <c r="G99" i="33"/>
  <c r="G98" i="33"/>
  <c r="G97" i="33"/>
  <c r="H96" i="33"/>
  <c r="G96" i="33"/>
  <c r="F96" i="33"/>
  <c r="E96" i="33"/>
  <c r="G95" i="33"/>
  <c r="G94" i="33"/>
  <c r="G93" i="33"/>
  <c r="G92" i="33"/>
  <c r="H89" i="33"/>
  <c r="G89" i="33"/>
  <c r="F89" i="33"/>
  <c r="E89" i="33"/>
  <c r="G88" i="33"/>
  <c r="G87" i="33"/>
  <c r="G86" i="33"/>
  <c r="G85" i="33"/>
  <c r="H84" i="33"/>
  <c r="G84" i="33"/>
  <c r="F84" i="33"/>
  <c r="E84" i="33"/>
  <c r="G81" i="33"/>
  <c r="G80" i="33"/>
  <c r="G79" i="33"/>
  <c r="G78" i="33"/>
  <c r="G77" i="33"/>
  <c r="G76" i="33"/>
  <c r="G75" i="33"/>
  <c r="H67" i="33"/>
  <c r="G61" i="33"/>
  <c r="H59" i="33"/>
  <c r="H57" i="33"/>
  <c r="G57" i="33"/>
  <c r="F57" i="33"/>
  <c r="E57" i="33"/>
  <c r="H56" i="33"/>
  <c r="G56" i="33"/>
  <c r="F56" i="33"/>
  <c r="E56" i="33"/>
  <c r="G55" i="33"/>
  <c r="G54" i="33"/>
  <c r="G53" i="33"/>
  <c r="G52" i="33"/>
  <c r="H51" i="33"/>
  <c r="G51" i="33"/>
  <c r="F51" i="33"/>
  <c r="E51" i="33"/>
  <c r="G50" i="33"/>
  <c r="G49" i="33"/>
  <c r="G48" i="33"/>
  <c r="G47" i="33"/>
  <c r="G46" i="33"/>
  <c r="H42" i="33"/>
  <c r="G42" i="33"/>
  <c r="F42" i="33"/>
  <c r="E42" i="33"/>
  <c r="G41" i="33"/>
  <c r="G40" i="33"/>
  <c r="G39" i="33"/>
  <c r="G38" i="33"/>
  <c r="H37" i="33"/>
  <c r="G37" i="33"/>
  <c r="F37" i="33"/>
  <c r="E37" i="33"/>
  <c r="G34" i="33"/>
  <c r="G33" i="33"/>
  <c r="G31" i="33"/>
  <c r="G30" i="33"/>
  <c r="G29" i="33"/>
  <c r="G28" i="33"/>
  <c r="G27" i="33"/>
  <c r="G26" i="33"/>
  <c r="G25" i="33"/>
  <c r="G22" i="33"/>
  <c r="G21" i="33"/>
  <c r="G20" i="33"/>
  <c r="G19" i="33"/>
  <c r="G7" i="33"/>
  <c r="G70" i="33" s="1"/>
  <c r="H70" i="33" s="1"/>
  <c r="A7" i="33"/>
  <c r="A6" i="33"/>
  <c r="A4" i="33"/>
  <c r="A3" i="33"/>
  <c r="G75" i="32"/>
  <c r="F71" i="32"/>
  <c r="G69" i="32"/>
  <c r="F69" i="32"/>
  <c r="E69" i="32"/>
  <c r="D69" i="32"/>
  <c r="F68" i="32"/>
  <c r="F67" i="32"/>
  <c r="F66" i="32"/>
  <c r="F60" i="32"/>
  <c r="F59" i="32"/>
  <c r="F58" i="32"/>
  <c r="F57" i="32"/>
  <c r="G56" i="32"/>
  <c r="F56" i="32"/>
  <c r="E56" i="32"/>
  <c r="D56" i="32"/>
  <c r="G55" i="32"/>
  <c r="F55" i="32"/>
  <c r="D55" i="32"/>
  <c r="E54" i="32"/>
  <c r="H107" i="82" s="1"/>
  <c r="I107" i="82" s="1"/>
  <c r="G52" i="32"/>
  <c r="G61" i="32" s="1"/>
  <c r="G63" i="32" s="1"/>
  <c r="G70" i="32" s="1"/>
  <c r="G72" i="32" s="1"/>
  <c r="E52" i="32"/>
  <c r="D52" i="32"/>
  <c r="E73" i="82" s="1"/>
  <c r="G49" i="32"/>
  <c r="E48" i="32"/>
  <c r="H106" i="82" s="1"/>
  <c r="F47" i="32"/>
  <c r="F46" i="32"/>
  <c r="F45" i="32"/>
  <c r="G42" i="32"/>
  <c r="F42" i="32"/>
  <c r="E42" i="32"/>
  <c r="D42" i="32"/>
  <c r="G41" i="32"/>
  <c r="F41" i="32"/>
  <c r="E41" i="32"/>
  <c r="D41" i="32"/>
  <c r="G40" i="32"/>
  <c r="F40" i="32"/>
  <c r="E40" i="32"/>
  <c r="D40" i="32"/>
  <c r="G39" i="32"/>
  <c r="F39" i="32"/>
  <c r="E39" i="32"/>
  <c r="D39" i="32"/>
  <c r="G38" i="32"/>
  <c r="F38" i="32"/>
  <c r="E38" i="32"/>
  <c r="D38" i="32"/>
  <c r="G37" i="32"/>
  <c r="F37" i="32"/>
  <c r="E37" i="32"/>
  <c r="D37" i="32"/>
  <c r="G36" i="32"/>
  <c r="F36" i="32"/>
  <c r="E36" i="32"/>
  <c r="D36" i="32"/>
  <c r="G35" i="32"/>
  <c r="F35" i="32"/>
  <c r="E35" i="32"/>
  <c r="D35" i="32"/>
  <c r="G33" i="32"/>
  <c r="F33" i="32"/>
  <c r="E33" i="32"/>
  <c r="D33" i="32"/>
  <c r="G32" i="32"/>
  <c r="F32" i="32"/>
  <c r="E32" i="32"/>
  <c r="D32" i="32"/>
  <c r="G31" i="32"/>
  <c r="F31" i="32"/>
  <c r="E31" i="32"/>
  <c r="D31" i="32"/>
  <c r="G30" i="32"/>
  <c r="F30" i="32"/>
  <c r="E30" i="32"/>
  <c r="D30" i="32"/>
  <c r="G29" i="32"/>
  <c r="F29" i="32"/>
  <c r="E29" i="32"/>
  <c r="D29" i="32"/>
  <c r="G26" i="32"/>
  <c r="F26" i="32"/>
  <c r="E26" i="32"/>
  <c r="D26" i="32"/>
  <c r="G25" i="32"/>
  <c r="F25" i="32"/>
  <c r="E25" i="32"/>
  <c r="D25" i="32"/>
  <c r="G23" i="32"/>
  <c r="F23" i="32"/>
  <c r="E23" i="32"/>
  <c r="D23" i="32"/>
  <c r="G21" i="32"/>
  <c r="F21" i="32"/>
  <c r="E21" i="32"/>
  <c r="D21" i="32"/>
  <c r="G20" i="32"/>
  <c r="F20" i="32"/>
  <c r="E20" i="32"/>
  <c r="D20" i="32"/>
  <c r="G19" i="32"/>
  <c r="F19" i="32"/>
  <c r="E19" i="32"/>
  <c r="D19" i="32"/>
  <c r="G17" i="32"/>
  <c r="F17" i="32"/>
  <c r="E17" i="32"/>
  <c r="D17" i="32"/>
  <c r="G16" i="32"/>
  <c r="F16" i="32"/>
  <c r="E16" i="32"/>
  <c r="D16" i="32"/>
  <c r="G15" i="32"/>
  <c r="F15" i="32"/>
  <c r="E15" i="32"/>
  <c r="D15" i="32"/>
  <c r="F7" i="32"/>
  <c r="D12" i="32" s="1"/>
  <c r="A7" i="32"/>
  <c r="A6" i="32"/>
  <c r="A4" i="32"/>
  <c r="A3" i="32"/>
  <c r="L12" i="126"/>
  <c r="Q7" i="125"/>
  <c r="F12" i="125" s="1"/>
  <c r="L12" i="125" s="1"/>
  <c r="Q7" i="124"/>
  <c r="F12" i="124" s="1"/>
  <c r="L12" i="124" s="1"/>
  <c r="H75" i="31"/>
  <c r="F75" i="31"/>
  <c r="G74" i="31"/>
  <c r="G73" i="31"/>
  <c r="G71" i="31"/>
  <c r="G70" i="31"/>
  <c r="G64" i="31"/>
  <c r="G63" i="31"/>
  <c r="D14" i="89" s="1"/>
  <c r="G62" i="31"/>
  <c r="G61" i="31"/>
  <c r="G60" i="31"/>
  <c r="G59" i="31"/>
  <c r="G58" i="31"/>
  <c r="G57" i="31"/>
  <c r="G55" i="31"/>
  <c r="G54" i="31"/>
  <c r="G53" i="31"/>
  <c r="G52" i="31"/>
  <c r="G51" i="31"/>
  <c r="G50" i="31"/>
  <c r="G49" i="31"/>
  <c r="G45" i="31"/>
  <c r="G44" i="31"/>
  <c r="G43" i="31"/>
  <c r="G41" i="31"/>
  <c r="G40" i="31"/>
  <c r="H39" i="31"/>
  <c r="H66" i="31" s="1"/>
  <c r="H77" i="31" s="1"/>
  <c r="G39" i="31"/>
  <c r="F39" i="31"/>
  <c r="F66" i="31" s="1"/>
  <c r="E39" i="31"/>
  <c r="F35" i="31"/>
  <c r="E61" i="82"/>
  <c r="I61" i="82" s="1"/>
  <c r="U53" i="87"/>
  <c r="T50" i="87"/>
  <c r="E50" i="87"/>
  <c r="T49" i="87"/>
  <c r="E49" i="87"/>
  <c r="T48" i="87"/>
  <c r="E48" i="87"/>
  <c r="U45" i="87"/>
  <c r="T45" i="87"/>
  <c r="S45" i="87"/>
  <c r="R45" i="87"/>
  <c r="Q45" i="87"/>
  <c r="P45" i="87"/>
  <c r="O45" i="87"/>
  <c r="N45" i="87"/>
  <c r="M45" i="87"/>
  <c r="L45" i="87"/>
  <c r="K45" i="87"/>
  <c r="J45" i="87"/>
  <c r="I45" i="87"/>
  <c r="H45" i="87"/>
  <c r="G45" i="87"/>
  <c r="F45" i="87"/>
  <c r="E45" i="87"/>
  <c r="T44" i="87"/>
  <c r="E44" i="87"/>
  <c r="T43" i="87"/>
  <c r="E43" i="87"/>
  <c r="Q41" i="87"/>
  <c r="Q46" i="87" s="1"/>
  <c r="Q52" i="87" s="1"/>
  <c r="P41" i="87"/>
  <c r="P46" i="87" s="1"/>
  <c r="P52" i="87" s="1"/>
  <c r="I41" i="87"/>
  <c r="I46" i="87" s="1"/>
  <c r="I52" i="87" s="1"/>
  <c r="H41" i="87"/>
  <c r="H46" i="87" s="1"/>
  <c r="H52" i="87" s="1"/>
  <c r="T40" i="87"/>
  <c r="E40" i="87"/>
  <c r="T39" i="87"/>
  <c r="E39" i="87"/>
  <c r="U38" i="87"/>
  <c r="U41" i="87" s="1"/>
  <c r="S38" i="87"/>
  <c r="S41" i="87" s="1"/>
  <c r="S46" i="87" s="1"/>
  <c r="S52" i="87" s="1"/>
  <c r="R38" i="87"/>
  <c r="R41" i="87" s="1"/>
  <c r="R46" i="87" s="1"/>
  <c r="R52" i="87" s="1"/>
  <c r="Q38" i="87"/>
  <c r="P38" i="87"/>
  <c r="O38" i="87"/>
  <c r="O41" i="87" s="1"/>
  <c r="O46" i="87" s="1"/>
  <c r="O52" i="87" s="1"/>
  <c r="N38" i="87"/>
  <c r="N41" i="87" s="1"/>
  <c r="N46" i="87" s="1"/>
  <c r="N52" i="87" s="1"/>
  <c r="M38" i="87"/>
  <c r="M41" i="87" s="1"/>
  <c r="M46" i="87" s="1"/>
  <c r="M52" i="87" s="1"/>
  <c r="L38" i="87"/>
  <c r="L41" i="87" s="1"/>
  <c r="L46" i="87" s="1"/>
  <c r="L52" i="87" s="1"/>
  <c r="K38" i="87"/>
  <c r="K41" i="87" s="1"/>
  <c r="K46" i="87" s="1"/>
  <c r="K52" i="87" s="1"/>
  <c r="J38" i="87"/>
  <c r="J41" i="87" s="1"/>
  <c r="J46" i="87" s="1"/>
  <c r="J52" i="87" s="1"/>
  <c r="I38" i="87"/>
  <c r="H38" i="87"/>
  <c r="G38" i="87"/>
  <c r="G41" i="87" s="1"/>
  <c r="G46" i="87" s="1"/>
  <c r="G52" i="87" s="1"/>
  <c r="F38" i="87"/>
  <c r="F41" i="87" s="1"/>
  <c r="F46" i="87" s="1"/>
  <c r="F52" i="87" s="1"/>
  <c r="T37" i="87"/>
  <c r="E37" i="87"/>
  <c r="T36" i="87"/>
  <c r="E36" i="87"/>
  <c r="T35" i="87"/>
  <c r="E35" i="87"/>
  <c r="T34" i="87"/>
  <c r="E34" i="87"/>
  <c r="E38" i="87"/>
  <c r="E41" i="87" s="1"/>
  <c r="E46" i="87" s="1"/>
  <c r="E52" i="87" s="1"/>
  <c r="T31" i="87"/>
  <c r="E31" i="87"/>
  <c r="U29" i="87"/>
  <c r="T29" i="87"/>
  <c r="S29" i="87"/>
  <c r="R29" i="87"/>
  <c r="Q29" i="87"/>
  <c r="P29" i="87"/>
  <c r="O29" i="87"/>
  <c r="N29" i="87"/>
  <c r="M29" i="87"/>
  <c r="L29" i="87"/>
  <c r="K29" i="87"/>
  <c r="J29" i="87"/>
  <c r="I29" i="87"/>
  <c r="H29" i="87"/>
  <c r="G29" i="87"/>
  <c r="F29" i="87"/>
  <c r="E29" i="87"/>
  <c r="T28" i="87"/>
  <c r="E28" i="87"/>
  <c r="U27" i="87"/>
  <c r="T27" i="87"/>
  <c r="S27" i="87"/>
  <c r="R27" i="87"/>
  <c r="Q27" i="87"/>
  <c r="P27" i="87"/>
  <c r="O27" i="87"/>
  <c r="N27" i="87"/>
  <c r="M27" i="87"/>
  <c r="L27" i="87"/>
  <c r="K27" i="87"/>
  <c r="J27" i="87"/>
  <c r="I27" i="87"/>
  <c r="H27" i="87"/>
  <c r="G27" i="87"/>
  <c r="F27" i="87"/>
  <c r="E27" i="87"/>
  <c r="T26" i="87"/>
  <c r="E26" i="87"/>
  <c r="T25" i="87"/>
  <c r="E25" i="87"/>
  <c r="T24" i="87"/>
  <c r="E24" i="87"/>
  <c r="T23" i="87"/>
  <c r="E23" i="87"/>
  <c r="T22" i="87"/>
  <c r="E22" i="87"/>
  <c r="T21" i="87"/>
  <c r="E21" i="87"/>
  <c r="T19" i="87"/>
  <c r="E19" i="87"/>
  <c r="T16" i="87"/>
  <c r="E16" i="87"/>
  <c r="S7" i="87"/>
  <c r="T14" i="87" s="1"/>
  <c r="U14" i="87" s="1"/>
  <c r="A7" i="87"/>
  <c r="A6" i="87"/>
  <c r="A3" i="87"/>
  <c r="J55" i="83"/>
  <c r="G48" i="83"/>
  <c r="G47" i="83"/>
  <c r="G46" i="83"/>
  <c r="J43" i="83"/>
  <c r="I43" i="83"/>
  <c r="H43" i="83"/>
  <c r="G43" i="83"/>
  <c r="F43" i="83"/>
  <c r="E43" i="83"/>
  <c r="G42" i="83"/>
  <c r="G41" i="83"/>
  <c r="G38" i="83"/>
  <c r="J37" i="83"/>
  <c r="J39" i="83" s="1"/>
  <c r="J44" i="83" s="1"/>
  <c r="J50" i="83" s="1"/>
  <c r="J54" i="83" s="1"/>
  <c r="G36" i="83"/>
  <c r="J35" i="83"/>
  <c r="I35" i="83"/>
  <c r="I37" i="83" s="1"/>
  <c r="I39" i="83" s="1"/>
  <c r="I44" i="83" s="1"/>
  <c r="I50" i="83" s="1"/>
  <c r="I54" i="83" s="1"/>
  <c r="H35" i="83"/>
  <c r="H37" i="83" s="1"/>
  <c r="H39" i="83" s="1"/>
  <c r="H44" i="83" s="1"/>
  <c r="H50" i="83" s="1"/>
  <c r="H54" i="83" s="1"/>
  <c r="G35" i="83"/>
  <c r="G37" i="83" s="1"/>
  <c r="G39" i="83" s="1"/>
  <c r="G44" i="83" s="1"/>
  <c r="G50" i="83" s="1"/>
  <c r="F35" i="83"/>
  <c r="F37" i="83" s="1"/>
  <c r="F39" i="83" s="1"/>
  <c r="F44" i="83" s="1"/>
  <c r="F50" i="83" s="1"/>
  <c r="F54" i="83" s="1"/>
  <c r="E35" i="83"/>
  <c r="E37" i="83" s="1"/>
  <c r="E39" i="83" s="1"/>
  <c r="E44" i="83" s="1"/>
  <c r="E50" i="83" s="1"/>
  <c r="E54" i="83" s="1"/>
  <c r="G34" i="83"/>
  <c r="G33" i="83"/>
  <c r="G32" i="83"/>
  <c r="G31" i="83"/>
  <c r="G28" i="83"/>
  <c r="J26" i="83"/>
  <c r="I26" i="83"/>
  <c r="H26" i="83"/>
  <c r="G26" i="83"/>
  <c r="F26" i="83"/>
  <c r="E26" i="83"/>
  <c r="G25" i="83"/>
  <c r="J24" i="83"/>
  <c r="I24" i="83"/>
  <c r="H24" i="83"/>
  <c r="G24" i="83"/>
  <c r="F24" i="83"/>
  <c r="E24" i="83"/>
  <c r="G23" i="83"/>
  <c r="G22" i="83"/>
  <c r="G21" i="83"/>
  <c r="G20" i="83"/>
  <c r="G19" i="83"/>
  <c r="G18" i="83"/>
  <c r="G16" i="83"/>
  <c r="G14" i="83"/>
  <c r="J7" i="83"/>
  <c r="A7" i="83"/>
  <c r="A6" i="83"/>
  <c r="A3" i="83"/>
  <c r="T44" i="27"/>
  <c r="F80" i="137" s="1"/>
  <c r="R44" i="27"/>
  <c r="N44" i="27"/>
  <c r="M44" i="27"/>
  <c r="L44" i="27"/>
  <c r="K44" i="27"/>
  <c r="J44" i="27"/>
  <c r="E61" i="27" s="1"/>
  <c r="I44" i="27"/>
  <c r="E55" i="27" s="1"/>
  <c r="E64" i="27" s="1"/>
  <c r="F77" i="137" s="1"/>
  <c r="H44" i="27"/>
  <c r="E57" i="27" s="1"/>
  <c r="G44" i="27"/>
  <c r="E59" i="27" s="1"/>
  <c r="F44" i="27"/>
  <c r="F76" i="137" s="1"/>
  <c r="E44" i="27"/>
  <c r="D44" i="27"/>
  <c r="D16" i="27" s="1"/>
  <c r="U43" i="27"/>
  <c r="S43" i="27"/>
  <c r="U42" i="27"/>
  <c r="S42" i="27"/>
  <c r="U41" i="27"/>
  <c r="S41" i="27"/>
  <c r="U40" i="27"/>
  <c r="S40" i="27"/>
  <c r="U39" i="27"/>
  <c r="T39" i="27"/>
  <c r="S39" i="27"/>
  <c r="R39" i="27"/>
  <c r="N39" i="27"/>
  <c r="M39" i="27"/>
  <c r="L39" i="27"/>
  <c r="K39" i="27"/>
  <c r="J39" i="27"/>
  <c r="I39" i="27"/>
  <c r="H39" i="27"/>
  <c r="G39" i="27"/>
  <c r="F39" i="27"/>
  <c r="E39" i="27"/>
  <c r="D39" i="27"/>
  <c r="S38" i="27"/>
  <c r="U38" i="27" s="1"/>
  <c r="U37" i="27"/>
  <c r="S37" i="27"/>
  <c r="S35" i="27"/>
  <c r="U35" i="27" s="1"/>
  <c r="S34" i="27"/>
  <c r="S44" i="27" s="1"/>
  <c r="S33" i="27"/>
  <c r="U33" i="27" s="1"/>
  <c r="U32" i="27"/>
  <c r="S32" i="27"/>
  <c r="U31" i="27"/>
  <c r="S31" i="27"/>
  <c r="U28" i="27"/>
  <c r="S28" i="27"/>
  <c r="S27" i="27"/>
  <c r="U27" i="27" s="1"/>
  <c r="S26" i="27"/>
  <c r="U26" i="27" s="1"/>
  <c r="S25" i="27"/>
  <c r="U25" i="27" s="1"/>
  <c r="T24" i="27"/>
  <c r="R24" i="27"/>
  <c r="N24" i="27"/>
  <c r="M24" i="27"/>
  <c r="L24" i="27"/>
  <c r="K24" i="27"/>
  <c r="J24" i="27"/>
  <c r="I24" i="27"/>
  <c r="H24" i="27"/>
  <c r="G24" i="27"/>
  <c r="F24" i="27"/>
  <c r="E24" i="27"/>
  <c r="D24" i="27"/>
  <c r="S23" i="27"/>
  <c r="U23" i="27" s="1"/>
  <c r="S22" i="27"/>
  <c r="U22" i="27" s="1"/>
  <c r="S21" i="27"/>
  <c r="U21" i="27" s="1"/>
  <c r="S20" i="27"/>
  <c r="U20" i="27" s="1"/>
  <c r="S19" i="27"/>
  <c r="U19" i="27" s="1"/>
  <c r="S18" i="27"/>
  <c r="U18" i="27" s="1"/>
  <c r="U17" i="27"/>
  <c r="S17" i="27"/>
  <c r="T16" i="27"/>
  <c r="T29" i="27" s="1"/>
  <c r="E80" i="137" s="1"/>
  <c r="R16" i="27"/>
  <c r="R29" i="27" s="1"/>
  <c r="N16" i="27"/>
  <c r="M16" i="27"/>
  <c r="L16" i="27"/>
  <c r="K16" i="27"/>
  <c r="J16" i="27"/>
  <c r="I16" i="27"/>
  <c r="H16" i="27"/>
  <c r="G16" i="27"/>
  <c r="G29" i="27" s="1"/>
  <c r="D59" i="27" s="1"/>
  <c r="F16" i="27"/>
  <c r="F29" i="27" s="1"/>
  <c r="E16" i="27"/>
  <c r="E29" i="27" s="1"/>
  <c r="F97" i="26"/>
  <c r="F101" i="26" s="1"/>
  <c r="E97" i="26"/>
  <c r="E101" i="26" s="1"/>
  <c r="F86" i="26"/>
  <c r="F90" i="26" s="1"/>
  <c r="E86" i="26"/>
  <c r="E90" i="26" s="1"/>
  <c r="E72" i="26"/>
  <c r="F72" i="26" s="1"/>
  <c r="F50" i="26"/>
  <c r="F54" i="26" s="1"/>
  <c r="E50" i="26"/>
  <c r="E54" i="26" s="1"/>
  <c r="F38" i="26"/>
  <c r="F42" i="26" s="1"/>
  <c r="F56" i="26" s="1"/>
  <c r="F58" i="26" s="1"/>
  <c r="F61" i="26" s="1"/>
  <c r="E38" i="26"/>
  <c r="E42" i="26" s="1"/>
  <c r="E79" i="25"/>
  <c r="E77" i="25"/>
  <c r="D77" i="25"/>
  <c r="E73" i="25"/>
  <c r="D73" i="25"/>
  <c r="E70" i="25"/>
  <c r="D70" i="25"/>
  <c r="E68" i="25"/>
  <c r="D68" i="25"/>
  <c r="E62" i="25"/>
  <c r="D62" i="25"/>
  <c r="E60" i="25"/>
  <c r="D60" i="25"/>
  <c r="E58" i="25"/>
  <c r="D58" i="25"/>
  <c r="E47" i="25"/>
  <c r="D47" i="25"/>
  <c r="E43" i="25"/>
  <c r="D43" i="25"/>
  <c r="E35" i="25"/>
  <c r="D35" i="25"/>
  <c r="E32" i="25"/>
  <c r="D32" i="25"/>
  <c r="E27" i="25"/>
  <c r="D27" i="25"/>
  <c r="E23" i="25"/>
  <c r="D23" i="25"/>
  <c r="E21" i="25"/>
  <c r="D21" i="25"/>
  <c r="E18" i="25"/>
  <c r="D18" i="25"/>
  <c r="E7" i="25"/>
  <c r="D12" i="25" s="1"/>
  <c r="E12" i="25" s="1"/>
  <c r="A7" i="25"/>
  <c r="A6" i="25"/>
  <c r="A4" i="25"/>
  <c r="A3" i="25"/>
  <c r="K40" i="23"/>
  <c r="K38" i="23"/>
  <c r="J38" i="23"/>
  <c r="I38" i="23"/>
  <c r="G38" i="23"/>
  <c r="F38" i="23"/>
  <c r="E38" i="23"/>
  <c r="C38" i="23"/>
  <c r="K37" i="23"/>
  <c r="K36" i="23"/>
  <c r="I36" i="23"/>
  <c r="K35" i="23"/>
  <c r="I35" i="23"/>
  <c r="K34" i="23"/>
  <c r="I34" i="23"/>
  <c r="K33" i="23"/>
  <c r="I33" i="23"/>
  <c r="K32" i="23"/>
  <c r="I32" i="23"/>
  <c r="K31" i="23"/>
  <c r="I31" i="23"/>
  <c r="K30" i="23"/>
  <c r="I30" i="23"/>
  <c r="K26" i="23"/>
  <c r="J26" i="23"/>
  <c r="I26" i="23"/>
  <c r="G26" i="23"/>
  <c r="F26" i="23"/>
  <c r="E26" i="23"/>
  <c r="C26" i="23"/>
  <c r="K25" i="23"/>
  <c r="K24" i="23"/>
  <c r="I24" i="23"/>
  <c r="K23" i="23"/>
  <c r="I23" i="23"/>
  <c r="K22" i="23"/>
  <c r="I22" i="23"/>
  <c r="K21" i="23"/>
  <c r="I21" i="23"/>
  <c r="K20" i="23"/>
  <c r="I20" i="23"/>
  <c r="K19" i="23"/>
  <c r="I19" i="23"/>
  <c r="K18" i="23"/>
  <c r="I18" i="23"/>
  <c r="K17" i="23"/>
  <c r="I17" i="23"/>
  <c r="C7" i="23"/>
  <c r="A7" i="23"/>
  <c r="A6" i="23"/>
  <c r="A4" i="23"/>
  <c r="A3" i="23"/>
  <c r="D56" i="22"/>
  <c r="C7" i="22"/>
  <c r="A7" i="22"/>
  <c r="A6" i="22"/>
  <c r="A4" i="22"/>
  <c r="A3" i="22"/>
  <c r="E38" i="59"/>
  <c r="E36" i="59"/>
  <c r="D36" i="59"/>
  <c r="C36" i="59"/>
  <c r="B36" i="59"/>
  <c r="E35" i="59"/>
  <c r="D35" i="59"/>
  <c r="C35" i="59"/>
  <c r="B35" i="59"/>
  <c r="E27" i="59"/>
  <c r="D27" i="59"/>
  <c r="C27" i="59"/>
  <c r="B27" i="59"/>
  <c r="E24" i="59"/>
  <c r="D24" i="59"/>
  <c r="C24" i="59"/>
  <c r="B24" i="59"/>
  <c r="E16" i="59"/>
  <c r="D16" i="59"/>
  <c r="C16" i="59"/>
  <c r="B16" i="59"/>
  <c r="E7" i="59"/>
  <c r="D13" i="59" s="1"/>
  <c r="A7" i="59"/>
  <c r="A6" i="59"/>
  <c r="A4" i="59"/>
  <c r="A3" i="59"/>
  <c r="I64" i="21"/>
  <c r="I47" i="21"/>
  <c r="H47" i="21"/>
  <c r="G47" i="21"/>
  <c r="F47" i="21"/>
  <c r="E47" i="21"/>
  <c r="I46" i="21"/>
  <c r="H46" i="21"/>
  <c r="G46" i="21"/>
  <c r="F46" i="21"/>
  <c r="E46" i="21"/>
  <c r="I35" i="21"/>
  <c r="H35" i="21"/>
  <c r="G35" i="21"/>
  <c r="F35" i="21"/>
  <c r="E35" i="21"/>
  <c r="I32" i="21"/>
  <c r="H32" i="21"/>
  <c r="G32" i="21"/>
  <c r="F32" i="21"/>
  <c r="E32" i="21"/>
  <c r="I30" i="21"/>
  <c r="H30" i="21"/>
  <c r="G30" i="21"/>
  <c r="F30" i="21"/>
  <c r="E30" i="21"/>
  <c r="I28" i="21"/>
  <c r="H28" i="21"/>
  <c r="G28" i="21"/>
  <c r="F28" i="21"/>
  <c r="E28" i="21"/>
  <c r="I24" i="21"/>
  <c r="H24" i="21"/>
  <c r="G24" i="21"/>
  <c r="F24" i="21"/>
  <c r="E24" i="21"/>
  <c r="I7" i="21"/>
  <c r="I11" i="21" s="1"/>
  <c r="H11" i="21" s="1"/>
  <c r="G11" i="21" s="1"/>
  <c r="F11" i="21" s="1"/>
  <c r="E11" i="21" s="1"/>
  <c r="A7" i="21"/>
  <c r="A6" i="21"/>
  <c r="A4" i="21"/>
  <c r="A3" i="21"/>
  <c r="G66" i="19"/>
  <c r="E7" i="19"/>
  <c r="F14" i="19" s="1"/>
  <c r="G14" i="19" s="1"/>
  <c r="A7" i="19"/>
  <c r="A6" i="19"/>
  <c r="A4" i="19"/>
  <c r="A3" i="19"/>
  <c r="H50" i="20"/>
  <c r="G25" i="20"/>
  <c r="F25" i="20"/>
  <c r="H7" i="20"/>
  <c r="E28" i="20" s="1"/>
  <c r="G28" i="20" s="1"/>
  <c r="A7" i="20"/>
  <c r="A6" i="20"/>
  <c r="A4" i="20"/>
  <c r="A3" i="20"/>
  <c r="C39" i="77"/>
  <c r="C7" i="77"/>
  <c r="A7" i="77"/>
  <c r="A6" i="77"/>
  <c r="A4" i="77"/>
  <c r="A3" i="77"/>
  <c r="E45" i="18"/>
  <c r="A7" i="18"/>
  <c r="E6" i="18"/>
  <c r="A6" i="18"/>
  <c r="A4" i="18"/>
  <c r="A3" i="18"/>
  <c r="D33" i="17"/>
  <c r="A7" i="17"/>
  <c r="A6" i="17"/>
  <c r="A4" i="17"/>
  <c r="A3" i="17"/>
  <c r="F49" i="16"/>
  <c r="F7" i="16"/>
  <c r="F17" i="16" s="1"/>
  <c r="A7" i="16"/>
  <c r="A6" i="16"/>
  <c r="A4" i="16"/>
  <c r="A3" i="16"/>
  <c r="F55" i="15"/>
  <c r="F7" i="15"/>
  <c r="A7" i="15"/>
  <c r="A6" i="15"/>
  <c r="A4" i="15"/>
  <c r="A3" i="15"/>
  <c r="E61" i="14"/>
  <c r="E7" i="14"/>
  <c r="A7" i="14"/>
  <c r="A6" i="14"/>
  <c r="A4" i="14"/>
  <c r="A3" i="14"/>
  <c r="E36" i="13"/>
  <c r="E34" i="13"/>
  <c r="E7" i="13"/>
  <c r="E26" i="13" s="1"/>
  <c r="A7" i="13"/>
  <c r="A6" i="13"/>
  <c r="A4" i="13"/>
  <c r="A3" i="13"/>
  <c r="G55" i="12"/>
  <c r="D7" i="12"/>
  <c r="A7" i="12"/>
  <c r="A6" i="12"/>
  <c r="A4" i="12"/>
  <c r="A3" i="12"/>
  <c r="H77" i="11"/>
  <c r="G69" i="11"/>
  <c r="G68" i="11"/>
  <c r="G66" i="11"/>
  <c r="H63" i="11" s="1"/>
  <c r="H56" i="11"/>
  <c r="H24" i="11"/>
  <c r="H18" i="11"/>
  <c r="G7" i="11"/>
  <c r="A7" i="11"/>
  <c r="A6" i="11"/>
  <c r="A4" i="11"/>
  <c r="A3" i="11"/>
  <c r="H74" i="10"/>
  <c r="G68" i="10"/>
  <c r="G67" i="10"/>
  <c r="G65" i="10"/>
  <c r="G7" i="10"/>
  <c r="A7" i="10"/>
  <c r="A6" i="10"/>
  <c r="A4" i="10"/>
  <c r="A3" i="10"/>
  <c r="F50" i="9"/>
  <c r="F7" i="9"/>
  <c r="A7" i="9"/>
  <c r="A6" i="9"/>
  <c r="A4" i="9"/>
  <c r="A3" i="9"/>
  <c r="E51" i="8"/>
  <c r="E7" i="8"/>
  <c r="A7" i="8"/>
  <c r="A6" i="8"/>
  <c r="A4" i="8"/>
  <c r="A3" i="8"/>
  <c r="E79" i="7"/>
  <c r="E18" i="7"/>
  <c r="B18" i="7"/>
  <c r="B17" i="7"/>
  <c r="A7" i="7"/>
  <c r="A6" i="7"/>
  <c r="A4" i="7"/>
  <c r="A3" i="7"/>
  <c r="H63" i="6"/>
  <c r="F18" i="6"/>
  <c r="D18" i="6"/>
  <c r="B18" i="6"/>
  <c r="E7" i="6"/>
  <c r="E31" i="6" s="1"/>
  <c r="A7" i="6"/>
  <c r="A6" i="6"/>
  <c r="A4" i="6"/>
  <c r="A3" i="6"/>
  <c r="F16" i="6" s="1"/>
  <c r="G89" i="108"/>
  <c r="H88" i="108"/>
  <c r="G16" i="108"/>
  <c r="E16" i="108"/>
  <c r="B16" i="108"/>
  <c r="D7" i="108"/>
  <c r="B22" i="108" s="1"/>
  <c r="A7" i="108"/>
  <c r="A6" i="108"/>
  <c r="A4" i="108"/>
  <c r="A3" i="108"/>
  <c r="E21" i="108" s="1"/>
  <c r="G88" i="109"/>
  <c r="G49" i="109"/>
  <c r="E49" i="109"/>
  <c r="B49" i="109"/>
  <c r="E22" i="109"/>
  <c r="G16" i="109"/>
  <c r="E16" i="109"/>
  <c r="B16" i="109"/>
  <c r="E7" i="109"/>
  <c r="B23" i="109" s="1"/>
  <c r="A7" i="109"/>
  <c r="A6" i="109"/>
  <c r="A4" i="109"/>
  <c r="A3" i="109"/>
  <c r="E47" i="109" s="1"/>
  <c r="I60" i="78"/>
  <c r="D25" i="78"/>
  <c r="F32" i="78" s="1"/>
  <c r="H19" i="78"/>
  <c r="C19" i="78"/>
  <c r="G17" i="78"/>
  <c r="A7" i="78"/>
  <c r="A6" i="78"/>
  <c r="A4" i="78"/>
  <c r="A3" i="78"/>
  <c r="F24" i="78" s="1"/>
  <c r="F53" i="5"/>
  <c r="F16" i="5"/>
  <c r="D16" i="5"/>
  <c r="B16" i="5"/>
  <c r="C7" i="5"/>
  <c r="B37" i="5" s="1"/>
  <c r="A7" i="5"/>
  <c r="A6" i="5"/>
  <c r="A4" i="5"/>
  <c r="A3" i="5"/>
  <c r="D14" i="5" s="1"/>
  <c r="F51" i="115"/>
  <c r="B33" i="115"/>
  <c r="B27" i="115"/>
  <c r="F17" i="115"/>
  <c r="D17" i="115"/>
  <c r="B17" i="115"/>
  <c r="A7" i="115"/>
  <c r="A6" i="115"/>
  <c r="A4" i="115"/>
  <c r="A3" i="115"/>
  <c r="D15" i="115" s="1"/>
  <c r="I72" i="3"/>
  <c r="I24" i="3"/>
  <c r="D24" i="3"/>
  <c r="B24" i="3"/>
  <c r="C7" i="3"/>
  <c r="A7" i="3"/>
  <c r="A6" i="3"/>
  <c r="A4" i="3"/>
  <c r="A3" i="3"/>
  <c r="D22" i="3" s="1"/>
  <c r="C6" i="2"/>
  <c r="F7" i="115" s="1"/>
  <c r="C23" i="115" s="1"/>
  <c r="A2" i="2"/>
  <c r="A4" i="83" s="1"/>
  <c r="F19" i="137" l="1"/>
  <c r="U46" i="87"/>
  <c r="U52" i="87" s="1"/>
  <c r="H19" i="82"/>
  <c r="H46" i="82"/>
  <c r="E46" i="82"/>
  <c r="T38" i="87"/>
  <c r="T41" i="87" s="1"/>
  <c r="E76" i="137"/>
  <c r="H31" i="82"/>
  <c r="I31" i="82" s="1"/>
  <c r="M29" i="27"/>
  <c r="N29" i="27"/>
  <c r="H29" i="82"/>
  <c r="I29" i="82" s="1"/>
  <c r="E75" i="137"/>
  <c r="H29" i="27"/>
  <c r="D57" i="27" s="1"/>
  <c r="I29" i="27"/>
  <c r="D55" i="27" s="1"/>
  <c r="J29" i="27"/>
  <c r="D61" i="27" s="1"/>
  <c r="K29" i="27"/>
  <c r="H32" i="82"/>
  <c r="I32" i="82" s="1"/>
  <c r="L29" i="27"/>
  <c r="H28" i="82"/>
  <c r="I28" i="82" s="1"/>
  <c r="F75" i="137"/>
  <c r="C15" i="60"/>
  <c r="E59" i="36"/>
  <c r="F103" i="29"/>
  <c r="F111" i="29" s="1"/>
  <c r="H52" i="82" s="1"/>
  <c r="I52" i="82" s="1"/>
  <c r="I51" i="82"/>
  <c r="E75" i="31"/>
  <c r="E77" i="31" s="1"/>
  <c r="G69" i="31"/>
  <c r="T41" i="112"/>
  <c r="G56" i="31"/>
  <c r="E78" i="31"/>
  <c r="C38" i="38"/>
  <c r="C36" i="38"/>
  <c r="C71" i="38" s="1"/>
  <c r="G66" i="31"/>
  <c r="D15" i="89" s="1"/>
  <c r="D22" i="89" s="1"/>
  <c r="E81" i="82"/>
  <c r="I81" i="82" s="1"/>
  <c r="C73" i="38"/>
  <c r="A73" i="38" s="1"/>
  <c r="B20" i="3"/>
  <c r="U24" i="27"/>
  <c r="S24" i="27"/>
  <c r="D29" i="27"/>
  <c r="H27" i="82" s="1"/>
  <c r="I27" i="82" s="1"/>
  <c r="S16" i="27"/>
  <c r="H26" i="82"/>
  <c r="I26" i="82" s="1"/>
  <c r="U34" i="27"/>
  <c r="U44" i="27" s="1"/>
  <c r="I73" i="82"/>
  <c r="F52" i="32"/>
  <c r="D35" i="75"/>
  <c r="G15" i="70"/>
  <c r="S31" i="58"/>
  <c r="S39" i="58"/>
  <c r="S13" i="58"/>
  <c r="I49" i="58"/>
  <c r="S42" i="58"/>
  <c r="S43" i="58" s="1"/>
  <c r="E43" i="58"/>
  <c r="CJ58" i="116"/>
  <c r="CJ42" i="116" s="1"/>
  <c r="J55" i="116"/>
  <c r="J58" i="116" s="1"/>
  <c r="CJ31" i="116"/>
  <c r="CJ15" i="116" s="1"/>
  <c r="F59" i="36"/>
  <c r="D59" i="36"/>
  <c r="D26" i="118"/>
  <c r="D55" i="118"/>
  <c r="H29" i="11"/>
  <c r="H34" i="11"/>
  <c r="H40" i="11"/>
  <c r="H45" i="11"/>
  <c r="H50" i="11"/>
  <c r="H61" i="11"/>
  <c r="H20" i="11"/>
  <c r="H30" i="11"/>
  <c r="H41" i="11"/>
  <c r="H52" i="11"/>
  <c r="G67" i="11"/>
  <c r="G70" i="11" s="1"/>
  <c r="H68" i="11" s="1"/>
  <c r="H16" i="11"/>
  <c r="H21" i="11"/>
  <c r="H26" i="11"/>
  <c r="H32" i="11"/>
  <c r="H37" i="11"/>
  <c r="H42" i="11"/>
  <c r="H48" i="11"/>
  <c r="H53" i="11"/>
  <c r="H58" i="11"/>
  <c r="H64" i="11"/>
  <c r="H25" i="11"/>
  <c r="H36" i="11"/>
  <c r="H46" i="11"/>
  <c r="H57" i="11"/>
  <c r="H62" i="11"/>
  <c r="H17" i="11"/>
  <c r="H22" i="11"/>
  <c r="H28" i="11"/>
  <c r="H33" i="11"/>
  <c r="H38" i="11"/>
  <c r="H44" i="11"/>
  <c r="H49" i="11"/>
  <c r="H54" i="11"/>
  <c r="H60" i="11"/>
  <c r="H65" i="11"/>
  <c r="H69" i="11"/>
  <c r="H19" i="11"/>
  <c r="H23" i="11"/>
  <c r="H27" i="11"/>
  <c r="H31" i="11"/>
  <c r="H35" i="11"/>
  <c r="H39" i="11"/>
  <c r="H43" i="11"/>
  <c r="H47" i="11"/>
  <c r="H51" i="11"/>
  <c r="H55" i="11"/>
  <c r="H59" i="11"/>
  <c r="G66" i="10"/>
  <c r="G69" i="10" s="1"/>
  <c r="H67" i="10" s="1"/>
  <c r="H15" i="10"/>
  <c r="C8" i="116"/>
  <c r="BF46" i="116" s="1"/>
  <c r="BF47" i="116" s="1"/>
  <c r="BF48" i="116" s="1"/>
  <c r="BF49" i="116" s="1"/>
  <c r="BF50" i="116" s="1"/>
  <c r="BF51" i="116" s="1"/>
  <c r="BF52" i="116" s="1"/>
  <c r="BF53" i="116" s="1"/>
  <c r="BF54" i="116" s="1"/>
  <c r="BF55" i="116" s="1"/>
  <c r="BF56" i="116" s="1"/>
  <c r="E15" i="72"/>
  <c r="C15" i="61"/>
  <c r="C35" i="74"/>
  <c r="I1" i="116"/>
  <c r="K12" i="116"/>
  <c r="J12" i="116"/>
  <c r="G35" i="74"/>
  <c r="F15" i="75"/>
  <c r="C12" i="29"/>
  <c r="A37" i="64"/>
  <c r="A38" i="64" s="1"/>
  <c r="A39" i="64" s="1"/>
  <c r="A40" i="64" s="1"/>
  <c r="A41" i="64" s="1"/>
  <c r="A42" i="64" s="1"/>
  <c r="A43" i="64" s="1"/>
  <c r="A44" i="64" s="1"/>
  <c r="A45" i="64" s="1"/>
  <c r="A46" i="64" s="1"/>
  <c r="A47" i="64" s="1"/>
  <c r="B15" i="65"/>
  <c r="A35" i="72"/>
  <c r="C27" i="6"/>
  <c r="A17" i="64"/>
  <c r="A18" i="64" s="1"/>
  <c r="A19" i="64" s="1"/>
  <c r="A20" i="64" s="1"/>
  <c r="A21" i="64" s="1"/>
  <c r="A22" i="64" s="1"/>
  <c r="A23" i="64" s="1"/>
  <c r="A24" i="64" s="1"/>
  <c r="A25" i="64" s="1"/>
  <c r="A26" i="64" s="1"/>
  <c r="A27" i="64" s="1"/>
  <c r="C35" i="72"/>
  <c r="B15" i="76"/>
  <c r="AF46" i="117"/>
  <c r="AF47" i="117" s="1"/>
  <c r="AF48" i="117" s="1"/>
  <c r="AF49" i="117" s="1"/>
  <c r="AF50" i="117" s="1"/>
  <c r="AF51" i="117" s="1"/>
  <c r="AF52" i="117" s="1"/>
  <c r="AF53" i="117" s="1"/>
  <c r="AF54" i="117" s="1"/>
  <c r="AF55" i="117" s="1"/>
  <c r="AF56" i="117" s="1"/>
  <c r="CL39" i="117"/>
  <c r="BW39" i="117"/>
  <c r="BH39" i="117"/>
  <c r="AL39" i="117"/>
  <c r="W39" i="117"/>
  <c r="H39" i="117"/>
  <c r="F19" i="117"/>
  <c r="F20" i="117" s="1"/>
  <c r="F21" i="117" s="1"/>
  <c r="F22" i="117" s="1"/>
  <c r="F23" i="117" s="1"/>
  <c r="F24" i="117" s="1"/>
  <c r="F25" i="117" s="1"/>
  <c r="F26" i="117" s="1"/>
  <c r="F27" i="117" s="1"/>
  <c r="F28" i="117" s="1"/>
  <c r="F29" i="117" s="1"/>
  <c r="G12" i="117"/>
  <c r="AS46" i="117"/>
  <c r="AS47" i="117" s="1"/>
  <c r="AS48" i="117" s="1"/>
  <c r="AS49" i="117" s="1"/>
  <c r="AS50" i="117" s="1"/>
  <c r="AS51" i="117" s="1"/>
  <c r="AS52" i="117" s="1"/>
  <c r="AS53" i="117" s="1"/>
  <c r="AS54" i="117" s="1"/>
  <c r="AS55" i="117" s="1"/>
  <c r="AS56" i="117" s="1"/>
  <c r="CK39" i="117"/>
  <c r="BV39" i="117"/>
  <c r="BG39" i="117"/>
  <c r="AK39" i="117"/>
  <c r="V39" i="117"/>
  <c r="G39" i="117"/>
  <c r="S19" i="117"/>
  <c r="S20" i="117" s="1"/>
  <c r="S21" i="117" s="1"/>
  <c r="S22" i="117" s="1"/>
  <c r="S23" i="117" s="1"/>
  <c r="S24" i="117" s="1"/>
  <c r="S25" i="117" s="1"/>
  <c r="S26" i="117" s="1"/>
  <c r="S27" i="117" s="1"/>
  <c r="S28" i="117" s="1"/>
  <c r="S29" i="117" s="1"/>
  <c r="BF46" i="117"/>
  <c r="BF47" i="117" s="1"/>
  <c r="BF48" i="117" s="1"/>
  <c r="BF49" i="117" s="1"/>
  <c r="BF50" i="117" s="1"/>
  <c r="BF51" i="117" s="1"/>
  <c r="BF52" i="117" s="1"/>
  <c r="BF53" i="117" s="1"/>
  <c r="BF54" i="117" s="1"/>
  <c r="BF55" i="117" s="1"/>
  <c r="BF56" i="117" s="1"/>
  <c r="CY39" i="117"/>
  <c r="CJ39" i="117"/>
  <c r="BU39" i="117"/>
  <c r="AY39" i="117"/>
  <c r="AJ39" i="117"/>
  <c r="U39" i="117"/>
  <c r="AF19" i="117"/>
  <c r="AF20" i="117" s="1"/>
  <c r="AF21" i="117" s="1"/>
  <c r="AF22" i="117" s="1"/>
  <c r="AF23" i="117" s="1"/>
  <c r="AF24" i="117" s="1"/>
  <c r="AF25" i="117" s="1"/>
  <c r="AF26" i="117" s="1"/>
  <c r="AF27" i="117" s="1"/>
  <c r="AF28" i="117" s="1"/>
  <c r="AF29" i="117" s="1"/>
  <c r="BS46" i="117"/>
  <c r="BS47" i="117" s="1"/>
  <c r="BS48" i="117" s="1"/>
  <c r="BS49" i="117" s="1"/>
  <c r="BS50" i="117" s="1"/>
  <c r="BS51" i="117" s="1"/>
  <c r="BS52" i="117" s="1"/>
  <c r="BS53" i="117" s="1"/>
  <c r="BS54" i="117" s="1"/>
  <c r="BS55" i="117" s="1"/>
  <c r="BS56" i="117" s="1"/>
  <c r="CX39" i="117"/>
  <c r="CI39" i="117"/>
  <c r="BT39" i="117"/>
  <c r="AX39" i="117"/>
  <c r="AI39" i="117"/>
  <c r="T39" i="117"/>
  <c r="AS19" i="117"/>
  <c r="AS20" i="117" s="1"/>
  <c r="AS21" i="117" s="1"/>
  <c r="AS22" i="117" s="1"/>
  <c r="AS23" i="117" s="1"/>
  <c r="AS24" i="117" s="1"/>
  <c r="AS25" i="117" s="1"/>
  <c r="AS26" i="117" s="1"/>
  <c r="AS27" i="117" s="1"/>
  <c r="AS28" i="117" s="1"/>
  <c r="AS29" i="117" s="1"/>
  <c r="L12" i="117"/>
  <c r="X65" i="117"/>
  <c r="CF46" i="117"/>
  <c r="CF47" i="117" s="1"/>
  <c r="CF48" i="117" s="1"/>
  <c r="CF49" i="117" s="1"/>
  <c r="CF50" i="117" s="1"/>
  <c r="CF51" i="117" s="1"/>
  <c r="CF52" i="117" s="1"/>
  <c r="CF53" i="117" s="1"/>
  <c r="CF54" i="117" s="1"/>
  <c r="CF55" i="117" s="1"/>
  <c r="CF56" i="117" s="1"/>
  <c r="CW39" i="117"/>
  <c r="CH39" i="117"/>
  <c r="BL39" i="117"/>
  <c r="AW39" i="117"/>
  <c r="AH39" i="117"/>
  <c r="L39" i="117"/>
  <c r="BF19" i="117"/>
  <c r="BF20" i="117" s="1"/>
  <c r="BF21" i="117" s="1"/>
  <c r="BF22" i="117" s="1"/>
  <c r="BF23" i="117" s="1"/>
  <c r="BF24" i="117" s="1"/>
  <c r="BF25" i="117" s="1"/>
  <c r="BF26" i="117" s="1"/>
  <c r="BF27" i="117" s="1"/>
  <c r="BF28" i="117" s="1"/>
  <c r="BF29" i="117" s="1"/>
  <c r="K12" i="117"/>
  <c r="V65" i="117"/>
  <c r="CS46" i="117"/>
  <c r="CS47" i="117" s="1"/>
  <c r="CS48" i="117" s="1"/>
  <c r="CS49" i="117" s="1"/>
  <c r="CS50" i="117" s="1"/>
  <c r="CS51" i="117" s="1"/>
  <c r="CS52" i="117" s="1"/>
  <c r="CS53" i="117" s="1"/>
  <c r="CS54" i="117" s="1"/>
  <c r="CS55" i="117" s="1"/>
  <c r="CS56" i="117" s="1"/>
  <c r="CV39" i="117"/>
  <c r="CG39" i="117"/>
  <c r="BK39" i="117"/>
  <c r="AV39" i="117"/>
  <c r="AG39" i="117"/>
  <c r="K39" i="117"/>
  <c r="BS19" i="117"/>
  <c r="BS20" i="117" s="1"/>
  <c r="BS21" i="117" s="1"/>
  <c r="BS22" i="117" s="1"/>
  <c r="BS23" i="117" s="1"/>
  <c r="BS24" i="117" s="1"/>
  <c r="BS25" i="117" s="1"/>
  <c r="BS26" i="117" s="1"/>
  <c r="BS27" i="117" s="1"/>
  <c r="BS28" i="117" s="1"/>
  <c r="BS29" i="117" s="1"/>
  <c r="J12" i="117"/>
  <c r="U65" i="117"/>
  <c r="F46" i="117"/>
  <c r="F47" i="117" s="1"/>
  <c r="F48" i="117" s="1"/>
  <c r="F49" i="117" s="1"/>
  <c r="F50" i="117" s="1"/>
  <c r="F51" i="117" s="1"/>
  <c r="F52" i="117" s="1"/>
  <c r="F53" i="117" s="1"/>
  <c r="F54" i="117" s="1"/>
  <c r="F55" i="117" s="1"/>
  <c r="F56" i="117" s="1"/>
  <c r="CU39" i="117"/>
  <c r="BY39" i="117"/>
  <c r="BJ39" i="117"/>
  <c r="AU39" i="117"/>
  <c r="Y39" i="117"/>
  <c r="J39" i="117"/>
  <c r="CF19" i="117"/>
  <c r="CF20" i="117" s="1"/>
  <c r="CF21" i="117" s="1"/>
  <c r="CF22" i="117" s="1"/>
  <c r="CF23" i="117" s="1"/>
  <c r="CF24" i="117" s="1"/>
  <c r="CF25" i="117" s="1"/>
  <c r="CF26" i="117" s="1"/>
  <c r="CF27" i="117" s="1"/>
  <c r="CF28" i="117" s="1"/>
  <c r="CF29" i="117" s="1"/>
  <c r="I12" i="117"/>
  <c r="S46" i="117"/>
  <c r="CT39" i="117"/>
  <c r="BX39" i="117"/>
  <c r="BI39" i="117"/>
  <c r="AT39" i="117"/>
  <c r="X39" i="117"/>
  <c r="I39" i="117"/>
  <c r="CS19" i="117"/>
  <c r="CS20" i="117" s="1"/>
  <c r="CS21" i="117" s="1"/>
  <c r="CS22" i="117" s="1"/>
  <c r="CS23" i="117" s="1"/>
  <c r="CS24" i="117" s="1"/>
  <c r="CS25" i="117" s="1"/>
  <c r="CS26" i="117" s="1"/>
  <c r="CS27" i="117" s="1"/>
  <c r="CS28" i="117" s="1"/>
  <c r="CS29" i="117" s="1"/>
  <c r="H12" i="117"/>
  <c r="P8" i="117"/>
  <c r="B6" i="116"/>
  <c r="S19" i="116"/>
  <c r="S20" i="116" s="1"/>
  <c r="S21" i="116" s="1"/>
  <c r="S22" i="116" s="1"/>
  <c r="S23" i="116" s="1"/>
  <c r="S24" i="116" s="1"/>
  <c r="S25" i="116" s="1"/>
  <c r="S26" i="116" s="1"/>
  <c r="S27" i="116" s="1"/>
  <c r="S28" i="116" s="1"/>
  <c r="S29" i="116" s="1"/>
  <c r="G39" i="116"/>
  <c r="V39" i="116"/>
  <c r="AK39" i="116"/>
  <c r="BG39" i="116"/>
  <c r="BV39" i="116"/>
  <c r="CK39" i="116"/>
  <c r="AS46" i="116"/>
  <c r="AS47" i="116" s="1"/>
  <c r="AS48" i="116" s="1"/>
  <c r="AS49" i="116" s="1"/>
  <c r="AS50" i="116" s="1"/>
  <c r="AS51" i="116" s="1"/>
  <c r="AS52" i="116" s="1"/>
  <c r="AS53" i="116" s="1"/>
  <c r="AS54" i="116" s="1"/>
  <c r="AS55" i="116" s="1"/>
  <c r="AS56" i="116" s="1"/>
  <c r="G12" i="116"/>
  <c r="F19" i="116"/>
  <c r="F20" i="116" s="1"/>
  <c r="F21" i="116" s="1"/>
  <c r="F22" i="116" s="1"/>
  <c r="F23" i="116" s="1"/>
  <c r="F24" i="116" s="1"/>
  <c r="F25" i="116" s="1"/>
  <c r="F26" i="116" s="1"/>
  <c r="F27" i="116" s="1"/>
  <c r="F28" i="116" s="1"/>
  <c r="F29" i="116" s="1"/>
  <c r="H39" i="116"/>
  <c r="W39" i="116"/>
  <c r="AL39" i="116"/>
  <c r="BH39" i="116"/>
  <c r="BW39" i="116"/>
  <c r="CL39" i="116"/>
  <c r="AF46" i="116"/>
  <c r="AF47" i="116" s="1"/>
  <c r="AF48" i="116" s="1"/>
  <c r="AF49" i="116" s="1"/>
  <c r="AF50" i="116" s="1"/>
  <c r="AF51" i="116" s="1"/>
  <c r="AF52" i="116" s="1"/>
  <c r="AF53" i="116" s="1"/>
  <c r="AF54" i="116" s="1"/>
  <c r="AF55" i="116" s="1"/>
  <c r="AF56" i="116" s="1"/>
  <c r="F79" i="117"/>
  <c r="P8" i="116"/>
  <c r="H12" i="116"/>
  <c r="CS19" i="116"/>
  <c r="CS20" i="116" s="1"/>
  <c r="CS21" i="116" s="1"/>
  <c r="CS22" i="116" s="1"/>
  <c r="CS23" i="116" s="1"/>
  <c r="CS24" i="116" s="1"/>
  <c r="CS25" i="116" s="1"/>
  <c r="CS26" i="116" s="1"/>
  <c r="CS27" i="116" s="1"/>
  <c r="CS28" i="116" s="1"/>
  <c r="CS29" i="116" s="1"/>
  <c r="I39" i="116"/>
  <c r="X39" i="116"/>
  <c r="AT39" i="116"/>
  <c r="BI39" i="116"/>
  <c r="BX39" i="116"/>
  <c r="CT39" i="116"/>
  <c r="S46" i="116"/>
  <c r="I1" i="117"/>
  <c r="I12" i="116"/>
  <c r="CF19" i="116"/>
  <c r="CF20" i="116" s="1"/>
  <c r="CF21" i="116" s="1"/>
  <c r="CF22" i="116" s="1"/>
  <c r="CF23" i="116" s="1"/>
  <c r="CF24" i="116" s="1"/>
  <c r="CF25" i="116" s="1"/>
  <c r="CF26" i="116" s="1"/>
  <c r="CF27" i="116" s="1"/>
  <c r="CF28" i="116" s="1"/>
  <c r="CF29" i="116" s="1"/>
  <c r="J39" i="116"/>
  <c r="Y39" i="116"/>
  <c r="AU39" i="116"/>
  <c r="BJ39" i="116"/>
  <c r="BY39" i="116"/>
  <c r="CU39" i="116"/>
  <c r="F46" i="116"/>
  <c r="F47" i="116" s="1"/>
  <c r="F48" i="116" s="1"/>
  <c r="F49" i="116" s="1"/>
  <c r="F50" i="116" s="1"/>
  <c r="F51" i="116" s="1"/>
  <c r="F52" i="116" s="1"/>
  <c r="F53" i="116" s="1"/>
  <c r="F54" i="116" s="1"/>
  <c r="F55" i="116" s="1"/>
  <c r="F56" i="116" s="1"/>
  <c r="U65" i="116"/>
  <c r="BS19" i="116"/>
  <c r="BS20" i="116" s="1"/>
  <c r="BS21" i="116" s="1"/>
  <c r="BS22" i="116" s="1"/>
  <c r="BS23" i="116" s="1"/>
  <c r="BS24" i="116" s="1"/>
  <c r="BS25" i="116" s="1"/>
  <c r="BS26" i="116" s="1"/>
  <c r="BS27" i="116" s="1"/>
  <c r="BS28" i="116" s="1"/>
  <c r="BS29" i="116" s="1"/>
  <c r="K39" i="116"/>
  <c r="AG39" i="116"/>
  <c r="AV39" i="116"/>
  <c r="BK39" i="116"/>
  <c r="CG39" i="116"/>
  <c r="CV39" i="116"/>
  <c r="CS46" i="116"/>
  <c r="CS47" i="116" s="1"/>
  <c r="CS48" i="116" s="1"/>
  <c r="CS49" i="116" s="1"/>
  <c r="CS50" i="116" s="1"/>
  <c r="CS51" i="116" s="1"/>
  <c r="CS52" i="116" s="1"/>
  <c r="CS53" i="116" s="1"/>
  <c r="CS54" i="116" s="1"/>
  <c r="CS55" i="116" s="1"/>
  <c r="CS56" i="116" s="1"/>
  <c r="V65" i="116"/>
  <c r="BF19" i="116"/>
  <c r="BF20" i="116" s="1"/>
  <c r="BF21" i="116" s="1"/>
  <c r="BF22" i="116" s="1"/>
  <c r="BF23" i="116" s="1"/>
  <c r="BF24" i="116" s="1"/>
  <c r="BF25" i="116" s="1"/>
  <c r="BF26" i="116" s="1"/>
  <c r="BF27" i="116" s="1"/>
  <c r="BF28" i="116" s="1"/>
  <c r="BF29" i="116" s="1"/>
  <c r="L39" i="116"/>
  <c r="AH39" i="116"/>
  <c r="AW39" i="116"/>
  <c r="BL39" i="116"/>
  <c r="CH39" i="116"/>
  <c r="CW39" i="116"/>
  <c r="CF46" i="116"/>
  <c r="CF47" i="116" s="1"/>
  <c r="CF48" i="116" s="1"/>
  <c r="CF49" i="116" s="1"/>
  <c r="CF50" i="116" s="1"/>
  <c r="CF51" i="116" s="1"/>
  <c r="CF52" i="116" s="1"/>
  <c r="CF53" i="116" s="1"/>
  <c r="CF54" i="116" s="1"/>
  <c r="CF55" i="116" s="1"/>
  <c r="CF56" i="116" s="1"/>
  <c r="X65" i="116"/>
  <c r="L12" i="116"/>
  <c r="AS19" i="116"/>
  <c r="AS20" i="116" s="1"/>
  <c r="AS21" i="116" s="1"/>
  <c r="AS22" i="116" s="1"/>
  <c r="AS23" i="116" s="1"/>
  <c r="AS24" i="116" s="1"/>
  <c r="AS25" i="116" s="1"/>
  <c r="AS26" i="116" s="1"/>
  <c r="AS27" i="116" s="1"/>
  <c r="AS28" i="116" s="1"/>
  <c r="AS29" i="116" s="1"/>
  <c r="T39" i="116"/>
  <c r="AI39" i="116"/>
  <c r="AX39" i="116"/>
  <c r="BT39" i="116"/>
  <c r="CI39" i="116"/>
  <c r="CX39" i="116"/>
  <c r="BS46" i="116"/>
  <c r="BS47" i="116" s="1"/>
  <c r="BS48" i="116" s="1"/>
  <c r="BS49" i="116" s="1"/>
  <c r="BS50" i="116" s="1"/>
  <c r="BS51" i="116" s="1"/>
  <c r="BS52" i="116" s="1"/>
  <c r="BS53" i="116" s="1"/>
  <c r="BS54" i="116" s="1"/>
  <c r="BS55" i="116" s="1"/>
  <c r="BS56" i="116" s="1"/>
  <c r="B6" i="117"/>
  <c r="AF19" i="116"/>
  <c r="AF20" i="116" s="1"/>
  <c r="AF21" i="116" s="1"/>
  <c r="AF22" i="116" s="1"/>
  <c r="AF23" i="116" s="1"/>
  <c r="AF24" i="116" s="1"/>
  <c r="AF25" i="116" s="1"/>
  <c r="AF26" i="116" s="1"/>
  <c r="AF27" i="116" s="1"/>
  <c r="AF28" i="116" s="1"/>
  <c r="AF29" i="116" s="1"/>
  <c r="U39" i="116"/>
  <c r="AJ39" i="116"/>
  <c r="AY39" i="116"/>
  <c r="BU39" i="116"/>
  <c r="CJ39" i="116"/>
  <c r="CY39" i="116"/>
  <c r="E14" i="109"/>
  <c r="B19" i="3"/>
  <c r="E14" i="108"/>
  <c r="G15" i="65"/>
  <c r="E15" i="64"/>
  <c r="G35" i="64"/>
  <c r="D35" i="65"/>
  <c r="E15" i="66"/>
  <c r="G35" i="66"/>
  <c r="AF12" i="116"/>
  <c r="CF12" i="116"/>
  <c r="S39" i="116"/>
  <c r="BS39" i="116"/>
  <c r="S65" i="116"/>
  <c r="AF12" i="117"/>
  <c r="CF12" i="117"/>
  <c r="S39" i="117"/>
  <c r="BS39" i="117"/>
  <c r="S65" i="117"/>
  <c r="D31" i="76"/>
  <c r="S12" i="116"/>
  <c r="BS12" i="116"/>
  <c r="F39" i="116"/>
  <c r="BF39" i="116"/>
  <c r="S12" i="117"/>
  <c r="BS12" i="117"/>
  <c r="F39" i="117"/>
  <c r="BF39" i="117"/>
  <c r="F12" i="117"/>
  <c r="BF12" i="117"/>
  <c r="AS39" i="117"/>
  <c r="CS39" i="117"/>
  <c r="A17" i="66"/>
  <c r="A18" i="66" s="1"/>
  <c r="A19" i="66" s="1"/>
  <c r="A20" i="66" s="1"/>
  <c r="A21" i="66" s="1"/>
  <c r="A22" i="66" s="1"/>
  <c r="A23" i="66" s="1"/>
  <c r="A24" i="66" s="1"/>
  <c r="A25" i="66" s="1"/>
  <c r="A26" i="66" s="1"/>
  <c r="A27" i="66" s="1"/>
  <c r="F12" i="116"/>
  <c r="BF12" i="116"/>
  <c r="AS39" i="116"/>
  <c r="CS39" i="116"/>
  <c r="E12" i="32"/>
  <c r="E13" i="33"/>
  <c r="C15" i="63"/>
  <c r="D55" i="63"/>
  <c r="A15" i="64"/>
  <c r="C35" i="64"/>
  <c r="C35" i="66"/>
  <c r="A17" i="72"/>
  <c r="A18" i="72" s="1"/>
  <c r="A19" i="72" s="1"/>
  <c r="A20" i="72" s="1"/>
  <c r="A21" i="72" s="1"/>
  <c r="A22" i="72" s="1"/>
  <c r="A23" i="72" s="1"/>
  <c r="A24" i="72" s="1"/>
  <c r="A25" i="72" s="1"/>
  <c r="A26" i="72" s="1"/>
  <c r="A27" i="72" s="1"/>
  <c r="A17" i="74"/>
  <c r="A18" i="74" s="1"/>
  <c r="A19" i="74" s="1"/>
  <c r="A20" i="74" s="1"/>
  <c r="A21" i="74" s="1"/>
  <c r="A22" i="74" s="1"/>
  <c r="A23" i="74" s="1"/>
  <c r="A24" i="74" s="1"/>
  <c r="A25" i="74" s="1"/>
  <c r="A26" i="74" s="1"/>
  <c r="A27" i="74" s="1"/>
  <c r="A37" i="74"/>
  <c r="A38" i="74" s="1"/>
  <c r="A39" i="74" s="1"/>
  <c r="A40" i="74" s="1"/>
  <c r="A41" i="74" s="1"/>
  <c r="A42" i="74" s="1"/>
  <c r="A43" i="74" s="1"/>
  <c r="A44" i="74" s="1"/>
  <c r="A45" i="74" s="1"/>
  <c r="A46" i="74" s="1"/>
  <c r="A47" i="74" s="1"/>
  <c r="F35" i="75"/>
  <c r="C15" i="76"/>
  <c r="D4" i="116"/>
  <c r="AS12" i="116"/>
  <c r="CS12" i="116"/>
  <c r="AF39" i="116"/>
  <c r="D4" i="117"/>
  <c r="AS12" i="117"/>
  <c r="CS12" i="117"/>
  <c r="AF39" i="117"/>
  <c r="I35" i="82"/>
  <c r="E56" i="26"/>
  <c r="E58" i="26" s="1"/>
  <c r="E61" i="26" s="1"/>
  <c r="I36" i="82"/>
  <c r="E103" i="26"/>
  <c r="F103" i="26"/>
  <c r="E108" i="80"/>
  <c r="D52" i="89"/>
  <c r="F77" i="31"/>
  <c r="D15" i="68"/>
  <c r="D15" i="71"/>
  <c r="A35" i="71"/>
  <c r="E31" i="76"/>
  <c r="F55" i="63"/>
  <c r="G15" i="75"/>
  <c r="F15" i="76"/>
  <c r="E12" i="36"/>
  <c r="F12" i="36" s="1"/>
  <c r="D15" i="60"/>
  <c r="E15" i="61"/>
  <c r="E15" i="60"/>
  <c r="G15" i="61"/>
  <c r="F15" i="62"/>
  <c r="D15" i="63"/>
  <c r="E15" i="68"/>
  <c r="G15" i="71"/>
  <c r="F35" i="71"/>
  <c r="G15" i="60"/>
  <c r="A34" i="60"/>
  <c r="G15" i="63"/>
  <c r="A35" i="63"/>
  <c r="D15" i="64"/>
  <c r="A35" i="64"/>
  <c r="A37" i="66"/>
  <c r="A38" i="66" s="1"/>
  <c r="A39" i="66" s="1"/>
  <c r="A40" i="66" s="1"/>
  <c r="A41" i="66" s="1"/>
  <c r="A42" i="66" s="1"/>
  <c r="A43" i="66" s="1"/>
  <c r="A44" i="66" s="1"/>
  <c r="A45" i="66" s="1"/>
  <c r="A46" i="66" s="1"/>
  <c r="A47" i="66" s="1"/>
  <c r="A17" i="68"/>
  <c r="A18" i="68" s="1"/>
  <c r="A19" i="68" s="1"/>
  <c r="A20" i="68" s="1"/>
  <c r="A21" i="68" s="1"/>
  <c r="A22" i="68" s="1"/>
  <c r="A23" i="68" s="1"/>
  <c r="A24" i="68" s="1"/>
  <c r="A25" i="68" s="1"/>
  <c r="A26" i="68" s="1"/>
  <c r="A27" i="68" s="1"/>
  <c r="A34" i="68"/>
  <c r="A17" i="71"/>
  <c r="A18" i="71" s="1"/>
  <c r="A19" i="71" s="1"/>
  <c r="A20" i="71" s="1"/>
  <c r="A21" i="71" s="1"/>
  <c r="A22" i="71" s="1"/>
  <c r="A23" i="71" s="1"/>
  <c r="A24" i="71" s="1"/>
  <c r="A25" i="71" s="1"/>
  <c r="A26" i="71" s="1"/>
  <c r="A27" i="71" s="1"/>
  <c r="A37" i="71"/>
  <c r="A38" i="71" s="1"/>
  <c r="A39" i="71" s="1"/>
  <c r="A40" i="71" s="1"/>
  <c r="A41" i="71" s="1"/>
  <c r="A42" i="71" s="1"/>
  <c r="A43" i="71" s="1"/>
  <c r="A44" i="71" s="1"/>
  <c r="A45" i="71" s="1"/>
  <c r="A46" i="71" s="1"/>
  <c r="A47" i="71" s="1"/>
  <c r="G35" i="72"/>
  <c r="F35" i="73"/>
  <c r="A15" i="74"/>
  <c r="F55" i="112"/>
  <c r="G55" i="112" s="1"/>
  <c r="A17" i="60"/>
  <c r="A18" i="60" s="1"/>
  <c r="A19" i="60" s="1"/>
  <c r="A20" i="60" s="1"/>
  <c r="A21" i="60" s="1"/>
  <c r="A22" i="60" s="1"/>
  <c r="A23" i="60" s="1"/>
  <c r="A24" i="60" s="1"/>
  <c r="A25" i="60" s="1"/>
  <c r="A26" i="60" s="1"/>
  <c r="A27" i="60" s="1"/>
  <c r="C34" i="60"/>
  <c r="A17" i="63"/>
  <c r="A18" i="63" s="1"/>
  <c r="A19" i="63" s="1"/>
  <c r="A20" i="63" s="1"/>
  <c r="A21" i="63" s="1"/>
  <c r="A22" i="63" s="1"/>
  <c r="A23" i="63" s="1"/>
  <c r="A24" i="63" s="1"/>
  <c r="A25" i="63" s="1"/>
  <c r="A26" i="63" s="1"/>
  <c r="A27" i="63" s="1"/>
  <c r="F35" i="63"/>
  <c r="F34" i="68"/>
  <c r="A37" i="72"/>
  <c r="A38" i="72" s="1"/>
  <c r="A39" i="72" s="1"/>
  <c r="A40" i="72" s="1"/>
  <c r="A41" i="72" s="1"/>
  <c r="A42" i="72" s="1"/>
  <c r="A43" i="72" s="1"/>
  <c r="A44" i="72" s="1"/>
  <c r="A45" i="72" s="1"/>
  <c r="A46" i="72" s="1"/>
  <c r="A47" i="72" s="1"/>
  <c r="D15" i="74"/>
  <c r="A35" i="74"/>
  <c r="E15" i="62"/>
  <c r="F34" i="60"/>
  <c r="A37" i="63"/>
  <c r="A38" i="63" s="1"/>
  <c r="A39" i="63" s="1"/>
  <c r="A40" i="63" s="1"/>
  <c r="A41" i="63" s="1"/>
  <c r="A42" i="63" s="1"/>
  <c r="A43" i="63" s="1"/>
  <c r="A44" i="63" s="1"/>
  <c r="A45" i="63" s="1"/>
  <c r="A46" i="63" s="1"/>
  <c r="A47" i="63" s="1"/>
  <c r="G34" i="68"/>
  <c r="A15" i="69"/>
  <c r="E7" i="7"/>
  <c r="D35" i="62"/>
  <c r="G34" i="60"/>
  <c r="E15" i="69"/>
  <c r="A35" i="69"/>
  <c r="D55" i="71"/>
  <c r="A15" i="60"/>
  <c r="A36" i="60"/>
  <c r="A37" i="60" s="1"/>
  <c r="A38" i="60" s="1"/>
  <c r="A39" i="60" s="1"/>
  <c r="A40" i="60" s="1"/>
  <c r="A41" i="60" s="1"/>
  <c r="A42" i="60" s="1"/>
  <c r="A43" i="60" s="1"/>
  <c r="A44" i="60" s="1"/>
  <c r="A45" i="60" s="1"/>
  <c r="A46" i="60" s="1"/>
  <c r="A15" i="61"/>
  <c r="F15" i="65"/>
  <c r="A15" i="66"/>
  <c r="F15" i="69"/>
  <c r="G35" i="69"/>
  <c r="F55" i="71"/>
  <c r="A15" i="72"/>
  <c r="A15" i="62"/>
  <c r="D15" i="66"/>
  <c r="A35" i="66"/>
  <c r="A15" i="68"/>
  <c r="C15" i="71"/>
  <c r="D15" i="72"/>
  <c r="B17" i="78"/>
  <c r="E49" i="32"/>
  <c r="I106" i="82"/>
  <c r="E61" i="32"/>
  <c r="F53" i="32"/>
  <c r="E62" i="82"/>
  <c r="I62" i="82" s="1"/>
  <c r="G35" i="31"/>
  <c r="G75" i="31"/>
  <c r="R47" i="112"/>
  <c r="D61" i="112"/>
  <c r="F58" i="112"/>
  <c r="F61" i="112" s="1"/>
  <c r="R15" i="112"/>
  <c r="T32" i="112"/>
  <c r="T47" i="112" s="1"/>
  <c r="E13" i="59"/>
  <c r="F15" i="67"/>
  <c r="B13" i="59"/>
  <c r="F12" i="32"/>
  <c r="G12" i="32" s="1"/>
  <c r="F13" i="33"/>
  <c r="D12" i="29"/>
  <c r="A37" i="61"/>
  <c r="A38" i="61" s="1"/>
  <c r="A39" i="61" s="1"/>
  <c r="A40" i="61" s="1"/>
  <c r="A41" i="61" s="1"/>
  <c r="A42" i="61" s="1"/>
  <c r="A43" i="61" s="1"/>
  <c r="A44" i="61" s="1"/>
  <c r="A45" i="61" s="1"/>
  <c r="A46" i="61" s="1"/>
  <c r="A47" i="61" s="1"/>
  <c r="C35" i="61"/>
  <c r="D35" i="61"/>
  <c r="B15" i="61"/>
  <c r="F15" i="61"/>
  <c r="G35" i="61"/>
  <c r="G35" i="67"/>
  <c r="A35" i="67"/>
  <c r="A17" i="67"/>
  <c r="A18" i="67" s="1"/>
  <c r="A19" i="67" s="1"/>
  <c r="A20" i="67" s="1"/>
  <c r="A21" i="67" s="1"/>
  <c r="A22" i="67" s="1"/>
  <c r="A23" i="67" s="1"/>
  <c r="A24" i="67" s="1"/>
  <c r="A25" i="67" s="1"/>
  <c r="A26" i="67" s="1"/>
  <c r="A27" i="67" s="1"/>
  <c r="D15" i="67"/>
  <c r="F35" i="67"/>
  <c r="G15" i="67"/>
  <c r="C15" i="67"/>
  <c r="A37" i="67"/>
  <c r="A38" i="67" s="1"/>
  <c r="A39" i="67" s="1"/>
  <c r="A40" i="67" s="1"/>
  <c r="A41" i="67" s="1"/>
  <c r="A42" i="67" s="1"/>
  <c r="A43" i="67" s="1"/>
  <c r="A44" i="67" s="1"/>
  <c r="A45" i="67" s="1"/>
  <c r="A46" i="67" s="1"/>
  <c r="A47" i="67" s="1"/>
  <c r="C35" i="67"/>
  <c r="E15" i="67"/>
  <c r="A15" i="67"/>
  <c r="C13" i="59"/>
  <c r="G13" i="33"/>
  <c r="H13" i="33" s="1"/>
  <c r="D54" i="112"/>
  <c r="E12" i="29"/>
  <c r="C12" i="36"/>
  <c r="B15" i="60"/>
  <c r="F15" i="60"/>
  <c r="D15" i="61"/>
  <c r="A17" i="61"/>
  <c r="A18" i="61" s="1"/>
  <c r="A19" i="61" s="1"/>
  <c r="A20" i="61" s="1"/>
  <c r="A21" i="61" s="1"/>
  <c r="A22" i="61" s="1"/>
  <c r="A23" i="61" s="1"/>
  <c r="A24" i="61" s="1"/>
  <c r="A25" i="61" s="1"/>
  <c r="A26" i="61" s="1"/>
  <c r="A27" i="61" s="1"/>
  <c r="A35" i="61"/>
  <c r="F35" i="62"/>
  <c r="G15" i="62"/>
  <c r="C15" i="62"/>
  <c r="G35" i="62"/>
  <c r="A35" i="62"/>
  <c r="A17" i="62"/>
  <c r="A18" i="62" s="1"/>
  <c r="A19" i="62" s="1"/>
  <c r="A20" i="62" s="1"/>
  <c r="A21" i="62" s="1"/>
  <c r="A22" i="62" s="1"/>
  <c r="A23" i="62" s="1"/>
  <c r="A24" i="62" s="1"/>
  <c r="A25" i="62" s="1"/>
  <c r="A26" i="62" s="1"/>
  <c r="A27" i="62" s="1"/>
  <c r="D15" i="62"/>
  <c r="B15" i="62"/>
  <c r="A37" i="62"/>
  <c r="A38" i="62" s="1"/>
  <c r="A39" i="62" s="1"/>
  <c r="A40" i="62" s="1"/>
  <c r="A41" i="62" s="1"/>
  <c r="A42" i="62" s="1"/>
  <c r="A43" i="62" s="1"/>
  <c r="A44" i="62" s="1"/>
  <c r="A45" i="62" s="1"/>
  <c r="A46" i="62" s="1"/>
  <c r="A47" i="62" s="1"/>
  <c r="G35" i="65"/>
  <c r="A35" i="65"/>
  <c r="A17" i="65"/>
  <c r="A18" i="65" s="1"/>
  <c r="A19" i="65" s="1"/>
  <c r="A20" i="65" s="1"/>
  <c r="A21" i="65" s="1"/>
  <c r="A22" i="65" s="1"/>
  <c r="A23" i="65" s="1"/>
  <c r="A24" i="65" s="1"/>
  <c r="A25" i="65" s="1"/>
  <c r="A26" i="65" s="1"/>
  <c r="A27" i="65" s="1"/>
  <c r="D15" i="65"/>
  <c r="A37" i="65"/>
  <c r="A38" i="65" s="1"/>
  <c r="A39" i="65" s="1"/>
  <c r="A40" i="65" s="1"/>
  <c r="A41" i="65" s="1"/>
  <c r="A42" i="65" s="1"/>
  <c r="A43" i="65" s="1"/>
  <c r="A44" i="65" s="1"/>
  <c r="A45" i="65" s="1"/>
  <c r="A46" i="65" s="1"/>
  <c r="A47" i="65" s="1"/>
  <c r="C35" i="65"/>
  <c r="E15" i="65"/>
  <c r="A15" i="65"/>
  <c r="C15" i="65"/>
  <c r="B15" i="67"/>
  <c r="B15" i="63"/>
  <c r="F15" i="63"/>
  <c r="D35" i="63"/>
  <c r="C55" i="63"/>
  <c r="A57" i="63"/>
  <c r="A58" i="63" s="1"/>
  <c r="A59" i="63" s="1"/>
  <c r="A60" i="63" s="1"/>
  <c r="A61" i="63" s="1"/>
  <c r="A62" i="63" s="1"/>
  <c r="A63" i="63" s="1"/>
  <c r="A64" i="63" s="1"/>
  <c r="A65" i="63" s="1"/>
  <c r="A66" i="63" s="1"/>
  <c r="A67" i="63" s="1"/>
  <c r="C15" i="64"/>
  <c r="G15" i="64"/>
  <c r="F35" i="64"/>
  <c r="C15" i="66"/>
  <c r="G15" i="66"/>
  <c r="F35" i="66"/>
  <c r="G35" i="70"/>
  <c r="A35" i="70"/>
  <c r="E15" i="70"/>
  <c r="A15" i="70"/>
  <c r="F35" i="70"/>
  <c r="A17" i="70"/>
  <c r="A18" i="70" s="1"/>
  <c r="A19" i="70" s="1"/>
  <c r="A20" i="70" s="1"/>
  <c r="A21" i="70" s="1"/>
  <c r="A22" i="70" s="1"/>
  <c r="A23" i="70" s="1"/>
  <c r="A24" i="70" s="1"/>
  <c r="A25" i="70" s="1"/>
  <c r="A26" i="70" s="1"/>
  <c r="A27" i="70" s="1"/>
  <c r="D15" i="70"/>
  <c r="C15" i="70"/>
  <c r="A37" i="70"/>
  <c r="A38" i="70" s="1"/>
  <c r="A39" i="70" s="1"/>
  <c r="A40" i="70" s="1"/>
  <c r="A41" i="70" s="1"/>
  <c r="A42" i="70" s="1"/>
  <c r="A43" i="70" s="1"/>
  <c r="A44" i="70" s="1"/>
  <c r="A45" i="70" s="1"/>
  <c r="A46" i="70" s="1"/>
  <c r="A47" i="70" s="1"/>
  <c r="A37" i="73"/>
  <c r="A38" i="73" s="1"/>
  <c r="A39" i="73" s="1"/>
  <c r="A40" i="73" s="1"/>
  <c r="A41" i="73" s="1"/>
  <c r="A42" i="73" s="1"/>
  <c r="A43" i="73" s="1"/>
  <c r="A44" i="73" s="1"/>
  <c r="A45" i="73" s="1"/>
  <c r="A46" i="73" s="1"/>
  <c r="A47" i="73" s="1"/>
  <c r="C35" i="73"/>
  <c r="E15" i="73"/>
  <c r="A15" i="73"/>
  <c r="G35" i="73"/>
  <c r="A35" i="73"/>
  <c r="A17" i="73"/>
  <c r="A18" i="73" s="1"/>
  <c r="A19" i="73" s="1"/>
  <c r="A20" i="73" s="1"/>
  <c r="A21" i="73" s="1"/>
  <c r="A22" i="73" s="1"/>
  <c r="A23" i="73" s="1"/>
  <c r="A24" i="73" s="1"/>
  <c r="A25" i="73" s="1"/>
  <c r="A26" i="73" s="1"/>
  <c r="A27" i="73" s="1"/>
  <c r="D15" i="73"/>
  <c r="C15" i="73"/>
  <c r="F35" i="69"/>
  <c r="A17" i="69"/>
  <c r="A18" i="69" s="1"/>
  <c r="A19" i="69" s="1"/>
  <c r="A20" i="69" s="1"/>
  <c r="A21" i="69" s="1"/>
  <c r="A22" i="69" s="1"/>
  <c r="A23" i="69" s="1"/>
  <c r="A24" i="69" s="1"/>
  <c r="A25" i="69" s="1"/>
  <c r="A26" i="69" s="1"/>
  <c r="A27" i="69" s="1"/>
  <c r="D15" i="69"/>
  <c r="D35" i="69"/>
  <c r="G15" i="69"/>
  <c r="C15" i="69"/>
  <c r="B15" i="69"/>
  <c r="C35" i="69"/>
  <c r="F15" i="70"/>
  <c r="F15" i="73"/>
  <c r="D35" i="73"/>
  <c r="G12" i="80"/>
  <c r="H12" i="80" s="1"/>
  <c r="A37" i="75"/>
  <c r="A38" i="75" s="1"/>
  <c r="A39" i="75" s="1"/>
  <c r="A40" i="75" s="1"/>
  <c r="A41" i="75" s="1"/>
  <c r="A42" i="75" s="1"/>
  <c r="A43" i="75" s="1"/>
  <c r="A44" i="75" s="1"/>
  <c r="A45" i="75" s="1"/>
  <c r="A46" i="75" s="1"/>
  <c r="A47" i="75" s="1"/>
  <c r="C35" i="75"/>
  <c r="E15" i="75"/>
  <c r="A15" i="75"/>
  <c r="G35" i="75"/>
  <c r="A35" i="75"/>
  <c r="A17" i="75"/>
  <c r="A18" i="75" s="1"/>
  <c r="A19" i="75" s="1"/>
  <c r="A20" i="75" s="1"/>
  <c r="A21" i="75" s="1"/>
  <c r="A22" i="75" s="1"/>
  <c r="A23" i="75" s="1"/>
  <c r="A24" i="75" s="1"/>
  <c r="A25" i="75" s="1"/>
  <c r="A26" i="75" s="1"/>
  <c r="A27" i="75" s="1"/>
  <c r="D15" i="75"/>
  <c r="C15" i="75"/>
  <c r="C32" i="79"/>
  <c r="D32" i="79" s="1"/>
  <c r="A15" i="63"/>
  <c r="E15" i="63"/>
  <c r="C35" i="63"/>
  <c r="A55" i="63"/>
  <c r="B15" i="64"/>
  <c r="F15" i="64"/>
  <c r="B15" i="66"/>
  <c r="F15" i="66"/>
  <c r="B15" i="70"/>
  <c r="D35" i="70"/>
  <c r="B15" i="73"/>
  <c r="B15" i="68"/>
  <c r="F15" i="68"/>
  <c r="C34" i="68"/>
  <c r="A36" i="68"/>
  <c r="A37" i="68" s="1"/>
  <c r="A38" i="68" s="1"/>
  <c r="A39" i="68" s="1"/>
  <c r="A40" i="68" s="1"/>
  <c r="A41" i="68" s="1"/>
  <c r="A42" i="68" s="1"/>
  <c r="A43" i="68" s="1"/>
  <c r="A44" i="68" s="1"/>
  <c r="A45" i="68" s="1"/>
  <c r="A46" i="68" s="1"/>
  <c r="A15" i="71"/>
  <c r="E15" i="71"/>
  <c r="C35" i="71"/>
  <c r="A55" i="71"/>
  <c r="G55" i="71"/>
  <c r="B15" i="72"/>
  <c r="F15" i="72"/>
  <c r="D35" i="72"/>
  <c r="B15" i="74"/>
  <c r="F15" i="74"/>
  <c r="D35" i="74"/>
  <c r="D15" i="76"/>
  <c r="B31" i="76"/>
  <c r="F31" i="76"/>
  <c r="C15" i="68"/>
  <c r="G15" i="68"/>
  <c r="B15" i="71"/>
  <c r="F15" i="71"/>
  <c r="D35" i="71"/>
  <c r="C55" i="71"/>
  <c r="C15" i="72"/>
  <c r="G15" i="72"/>
  <c r="C15" i="74"/>
  <c r="G15" i="74"/>
  <c r="E15" i="76"/>
  <c r="I46" i="82" l="1"/>
  <c r="E19" i="82"/>
  <c r="I19" i="82" s="1"/>
  <c r="F41" i="137"/>
  <c r="E19" i="137"/>
  <c r="T46" i="87"/>
  <c r="T52" i="87" s="1"/>
  <c r="H18" i="82"/>
  <c r="E38" i="82"/>
  <c r="I38" i="82" s="1"/>
  <c r="F79" i="137"/>
  <c r="F81" i="137" s="1"/>
  <c r="F83" i="137" s="1"/>
  <c r="D64" i="27"/>
  <c r="E77" i="137" s="1"/>
  <c r="E79" i="137"/>
  <c r="E81" i="137" s="1"/>
  <c r="E83" i="137" s="1"/>
  <c r="E37" i="82"/>
  <c r="I37" i="82" s="1"/>
  <c r="G77" i="31"/>
  <c r="S29" i="27"/>
  <c r="U16" i="27"/>
  <c r="U29" i="27" s="1"/>
  <c r="E63" i="32"/>
  <c r="E70" i="32" s="1"/>
  <c r="E72" i="32" s="1"/>
  <c r="F14" i="33" s="1"/>
  <c r="F59" i="33" s="1"/>
  <c r="F67" i="33" s="1"/>
  <c r="H67" i="11"/>
  <c r="H70" i="11" s="1"/>
  <c r="H66" i="11"/>
  <c r="H66" i="10"/>
  <c r="H68" i="10"/>
  <c r="H64" i="10"/>
  <c r="H60" i="10"/>
  <c r="H56" i="10"/>
  <c r="H52" i="10"/>
  <c r="H48" i="10"/>
  <c r="H44" i="10"/>
  <c r="H40" i="10"/>
  <c r="H36" i="10"/>
  <c r="H32" i="10"/>
  <c r="H28" i="10"/>
  <c r="H24" i="10"/>
  <c r="H20" i="10"/>
  <c r="H16" i="10"/>
  <c r="H63" i="10"/>
  <c r="H59" i="10"/>
  <c r="H55" i="10"/>
  <c r="H51" i="10"/>
  <c r="H47" i="10"/>
  <c r="H43" i="10"/>
  <c r="H39" i="10"/>
  <c r="H35" i="10"/>
  <c r="H31" i="10"/>
  <c r="H27" i="10"/>
  <c r="H23" i="10"/>
  <c r="H19" i="10"/>
  <c r="H61" i="10"/>
  <c r="H57" i="10"/>
  <c r="H53" i="10"/>
  <c r="H49" i="10"/>
  <c r="H45" i="10"/>
  <c r="H41" i="10"/>
  <c r="H37" i="10"/>
  <c r="H33" i="10"/>
  <c r="H29" i="10"/>
  <c r="H25" i="10"/>
  <c r="H21" i="10"/>
  <c r="H17" i="10"/>
  <c r="H62" i="10"/>
  <c r="H58" i="10"/>
  <c r="H54" i="10"/>
  <c r="H50" i="10"/>
  <c r="H46" i="10"/>
  <c r="H42" i="10"/>
  <c r="H38" i="10"/>
  <c r="H34" i="10"/>
  <c r="H30" i="10"/>
  <c r="H26" i="10"/>
  <c r="H22" i="10"/>
  <c r="H18" i="10"/>
  <c r="S68" i="117"/>
  <c r="S47" i="117"/>
  <c r="T12" i="116"/>
  <c r="Y12" i="116"/>
  <c r="X12" i="116"/>
  <c r="AC8" i="116"/>
  <c r="W12" i="116"/>
  <c r="V12" i="116"/>
  <c r="U12" i="116"/>
  <c r="S68" i="116"/>
  <c r="S47" i="116"/>
  <c r="V12" i="117"/>
  <c r="U12" i="117"/>
  <c r="T12" i="117"/>
  <c r="Y12" i="117"/>
  <c r="X12" i="117"/>
  <c r="AC8" i="117"/>
  <c r="W12" i="117"/>
  <c r="D31" i="89"/>
  <c r="D35" i="89" s="1"/>
  <c r="D36" i="89"/>
  <c r="T15" i="112"/>
  <c r="T30" i="112" s="1"/>
  <c r="R30" i="112"/>
  <c r="H47" i="82" l="1"/>
  <c r="G52" i="83"/>
  <c r="G54" i="83" s="1"/>
  <c r="E47" i="82" s="1"/>
  <c r="I47" i="82" s="1"/>
  <c r="E18" i="82"/>
  <c r="I18" i="82" s="1"/>
  <c r="E41" i="137"/>
  <c r="H69" i="10"/>
  <c r="H65" i="10"/>
  <c r="AK12" i="117"/>
  <c r="AJ12" i="117"/>
  <c r="AI12" i="117"/>
  <c r="AH12" i="117"/>
  <c r="AG12" i="117"/>
  <c r="AP8" i="117"/>
  <c r="AL12" i="117"/>
  <c r="S69" i="117"/>
  <c r="S48" i="117"/>
  <c r="AI12" i="116"/>
  <c r="AH12" i="116"/>
  <c r="AG12" i="116"/>
  <c r="AP8" i="116"/>
  <c r="AL12" i="116"/>
  <c r="AK12" i="116"/>
  <c r="AJ12" i="116"/>
  <c r="S69" i="116"/>
  <c r="S48" i="116"/>
  <c r="D38" i="88"/>
  <c r="D39" i="88" s="1"/>
  <c r="D50" i="89"/>
  <c r="D59" i="89"/>
  <c r="D60" i="89" s="1"/>
  <c r="D71" i="89" s="1"/>
  <c r="D72" i="89" s="1"/>
  <c r="D73" i="89" s="1"/>
  <c r="D91" i="89" s="1"/>
  <c r="D35" i="88" s="1"/>
  <c r="S70" i="117" l="1"/>
  <c r="S49" i="117"/>
  <c r="S70" i="116"/>
  <c r="S49" i="116"/>
  <c r="AY12" i="117"/>
  <c r="AX12" i="117"/>
  <c r="AW12" i="117"/>
  <c r="AV12" i="117"/>
  <c r="BC8" i="117"/>
  <c r="AU12" i="117"/>
  <c r="AT12" i="117"/>
  <c r="AX12" i="116"/>
  <c r="AW12" i="116"/>
  <c r="AV12" i="116"/>
  <c r="BC8" i="116"/>
  <c r="AU12" i="116"/>
  <c r="AT12" i="116"/>
  <c r="AY12" i="116"/>
  <c r="D36" i="88"/>
  <c r="C28" i="118"/>
  <c r="C30" i="118" s="1"/>
  <c r="C38" i="118" s="1"/>
  <c r="BG12" i="117" l="1"/>
  <c r="BL12" i="117"/>
  <c r="BP8" i="117"/>
  <c r="BK12" i="117"/>
  <c r="BJ12" i="117"/>
  <c r="BI12" i="117"/>
  <c r="BH12" i="117"/>
  <c r="S71" i="117"/>
  <c r="S50" i="117"/>
  <c r="BL12" i="116"/>
  <c r="BP8" i="116"/>
  <c r="BK12" i="116"/>
  <c r="BJ12" i="116"/>
  <c r="BI12" i="116"/>
  <c r="BH12" i="116"/>
  <c r="BG12" i="116"/>
  <c r="S71" i="116"/>
  <c r="S50" i="116"/>
  <c r="E59" i="33"/>
  <c r="E67" i="33" s="1"/>
  <c r="G14" i="33"/>
  <c r="H76" i="82" s="1"/>
  <c r="S72" i="116" l="1"/>
  <c r="S51" i="116"/>
  <c r="S72" i="117"/>
  <c r="S51" i="117"/>
  <c r="BT12" i="116"/>
  <c r="CC8" i="116"/>
  <c r="BY12" i="116"/>
  <c r="BX12" i="116"/>
  <c r="BW12" i="116"/>
  <c r="BV12" i="116"/>
  <c r="BU12" i="116"/>
  <c r="BV12" i="117"/>
  <c r="BU12" i="117"/>
  <c r="BT12" i="117"/>
  <c r="CC8" i="117"/>
  <c r="BY12" i="117"/>
  <c r="BX12" i="117"/>
  <c r="BW12" i="117"/>
  <c r="G59" i="33"/>
  <c r="G67" i="33" s="1"/>
  <c r="C68" i="80"/>
  <c r="C92" i="80" s="1"/>
  <c r="CI12" i="116" l="1"/>
  <c r="CH12" i="116"/>
  <c r="CG12" i="116"/>
  <c r="CL12" i="116"/>
  <c r="CK12" i="116"/>
  <c r="CJ12" i="116"/>
  <c r="CP8" i="116"/>
  <c r="S73" i="117"/>
  <c r="S52" i="117"/>
  <c r="S73" i="116"/>
  <c r="S52" i="116"/>
  <c r="CK12" i="117"/>
  <c r="CJ12" i="117"/>
  <c r="CP8" i="117"/>
  <c r="CI12" i="117"/>
  <c r="CH12" i="117"/>
  <c r="CG12" i="117"/>
  <c r="CL12" i="117"/>
  <c r="E102" i="82"/>
  <c r="D54" i="32"/>
  <c r="S74" i="117" l="1"/>
  <c r="S53" i="117"/>
  <c r="CX12" i="116"/>
  <c r="CW12" i="116"/>
  <c r="CV12" i="116"/>
  <c r="CU12" i="116"/>
  <c r="CT12" i="116"/>
  <c r="CY12" i="116"/>
  <c r="CY12" i="117"/>
  <c r="CX12" i="117"/>
  <c r="CW12" i="117"/>
  <c r="CV12" i="117"/>
  <c r="CU12" i="117"/>
  <c r="CT12" i="117"/>
  <c r="S74" i="116"/>
  <c r="S53" i="116"/>
  <c r="F54" i="32"/>
  <c r="F61" i="32" s="1"/>
  <c r="H102" i="82"/>
  <c r="I102" i="82" s="1"/>
  <c r="D61" i="32"/>
  <c r="H68" i="80"/>
  <c r="H92" i="80"/>
  <c r="E92" i="80"/>
  <c r="E103" i="82" s="1"/>
  <c r="I103" i="82" s="1"/>
  <c r="E68" i="80"/>
  <c r="G68" i="80"/>
  <c r="G92" i="80"/>
  <c r="F68" i="80"/>
  <c r="F92" i="80"/>
  <c r="D68" i="80"/>
  <c r="D92" i="80"/>
  <c r="D48" i="32" s="1"/>
  <c r="D49" i="32" l="1"/>
  <c r="D63" i="32" s="1"/>
  <c r="D70" i="32" s="1"/>
  <c r="D72" i="32" s="1"/>
  <c r="H101" i="82"/>
  <c r="F48" i="32"/>
  <c r="F49" i="32" s="1"/>
  <c r="F63" i="32" s="1"/>
  <c r="F70" i="32" s="1"/>
  <c r="F72" i="32" s="1"/>
  <c r="E76" i="82" s="1"/>
  <c r="I76" i="82" s="1"/>
  <c r="E101" i="82"/>
  <c r="I101" i="82" s="1"/>
  <c r="S75" i="116"/>
  <c r="S54" i="116"/>
  <c r="S75" i="117"/>
  <c r="S54" i="117"/>
  <c r="K30" i="125"/>
  <c r="K35" i="125" s="1"/>
  <c r="K38" i="125" s="1"/>
  <c r="K45" i="125" s="1"/>
  <c r="S76" i="117" l="1"/>
  <c r="S55" i="117"/>
  <c r="S76" i="116"/>
  <c r="S55" i="116"/>
  <c r="S77" i="116" l="1"/>
  <c r="S78" i="116" s="1"/>
  <c r="S56" i="116"/>
  <c r="S77" i="117"/>
  <c r="S78" i="117" s="1"/>
  <c r="S56" i="117"/>
</calcChain>
</file>

<file path=xl/sharedStrings.xml><?xml version="1.0" encoding="utf-8"?>
<sst xmlns="http://schemas.openxmlformats.org/spreadsheetml/2006/main" count="6335" uniqueCount="2743">
  <si>
    <t xml:space="preserve"> INSURANCE ACT</t>
  </si>
  <si>
    <t>Annual Returns</t>
  </si>
  <si>
    <t>Of</t>
  </si>
  <si>
    <t>For The Year</t>
  </si>
  <si>
    <t>Report Date:</t>
  </si>
  <si>
    <t>Insurer/Financial Holding Company</t>
  </si>
  <si>
    <t>General Insurers Annual Return</t>
  </si>
  <si>
    <t>For Year Ended:</t>
  </si>
  <si>
    <t>TABLE OF CONTENTS</t>
  </si>
  <si>
    <t>Applies to:</t>
  </si>
  <si>
    <t>Notes</t>
  </si>
  <si>
    <t>Insurer</t>
  </si>
  <si>
    <t>Financial Holding Company</t>
  </si>
  <si>
    <t>10.00</t>
  </si>
  <si>
    <t>Corporate Information</t>
  </si>
  <si>
    <t>Annual Corporate Information</t>
  </si>
  <si>
    <t>Out of Trinidad and Tobago Operations</t>
  </si>
  <si>
    <t>10.10-.11</t>
  </si>
  <si>
    <t>10.20</t>
  </si>
  <si>
    <t>Other Information</t>
  </si>
  <si>
    <t>10.40</t>
  </si>
  <si>
    <t>Encumbered Assets</t>
  </si>
  <si>
    <t>Summary of Selected Financial Data for five years</t>
  </si>
  <si>
    <t>CONSOLIDATED FINANCIAL STATEMENTS AND EXHIBITS</t>
  </si>
  <si>
    <t>Financial Statements</t>
  </si>
  <si>
    <t>Statement of Assets and Liabilities</t>
  </si>
  <si>
    <t>20.10</t>
  </si>
  <si>
    <t>Statement of Comprehensive Income/(Loss)</t>
  </si>
  <si>
    <t>20.12</t>
  </si>
  <si>
    <t>Statement of Cash Flows</t>
  </si>
  <si>
    <t>20.20</t>
  </si>
  <si>
    <t>Investments</t>
  </si>
  <si>
    <t>21.10</t>
  </si>
  <si>
    <t>21.12</t>
  </si>
  <si>
    <t>NON-CONSOLIDATED STATEMENTS AND EXHIBITS</t>
  </si>
  <si>
    <t>30.10</t>
  </si>
  <si>
    <t>30.20</t>
  </si>
  <si>
    <t>30.21</t>
  </si>
  <si>
    <t>30.22</t>
  </si>
  <si>
    <t>Catastrophe Reserve Fund</t>
  </si>
  <si>
    <t>30.30</t>
  </si>
  <si>
    <t>30.31</t>
  </si>
  <si>
    <t>Capital Adequacy Exhibits</t>
  </si>
  <si>
    <t>Capital Adequacy Summary</t>
  </si>
  <si>
    <t>40.10</t>
  </si>
  <si>
    <t>Regulatory Capital Available</t>
  </si>
  <si>
    <t>Assets and Off Balance Sheet Items</t>
  </si>
  <si>
    <t>General Insurance Business Liability Items</t>
  </si>
  <si>
    <t>Valuation Forms</t>
  </si>
  <si>
    <t>50.20</t>
  </si>
  <si>
    <t>50.10</t>
  </si>
  <si>
    <t>50.11</t>
  </si>
  <si>
    <t>50.12</t>
  </si>
  <si>
    <t>50.15</t>
  </si>
  <si>
    <t>60.10</t>
  </si>
  <si>
    <t>60.11</t>
  </si>
  <si>
    <t>Validation Schedule</t>
  </si>
  <si>
    <t>75.10</t>
  </si>
  <si>
    <t>WE,</t>
  </si>
  <si>
    <t>OF THE</t>
  </si>
  <si>
    <t>OF</t>
  </si>
  <si>
    <t>IN THE CITY  OF</t>
  </si>
  <si>
    <t>CHIEF EXECUTIVE OFFICER</t>
  </si>
  <si>
    <t>CHIEF FINANCIAL OFFICER</t>
  </si>
  <si>
    <t>(Next page is 10.02)</t>
  </si>
  <si>
    <t>10.02</t>
  </si>
  <si>
    <t>DIRECTOR</t>
  </si>
  <si>
    <t>ANNUAL CORPORATE INFORMATION</t>
  </si>
  <si>
    <t>02</t>
  </si>
  <si>
    <t>Date of Last Annual General Meeting:</t>
  </si>
  <si>
    <t>(Trinidad &amp; Tobago only)</t>
  </si>
  <si>
    <t>(Day, Month, Year)</t>
  </si>
  <si>
    <t>04</t>
  </si>
  <si>
    <t>Head Office</t>
  </si>
  <si>
    <t>05</t>
  </si>
  <si>
    <t>Address:</t>
  </si>
  <si>
    <t>06</t>
  </si>
  <si>
    <t>07</t>
  </si>
  <si>
    <t>08</t>
  </si>
  <si>
    <t>Mailing Address:</t>
  </si>
  <si>
    <t>09</t>
  </si>
  <si>
    <t>(if different)</t>
  </si>
  <si>
    <t>10</t>
  </si>
  <si>
    <t>Telephone:</t>
  </si>
  <si>
    <t>11</t>
  </si>
  <si>
    <t>Website:</t>
  </si>
  <si>
    <t>12</t>
  </si>
  <si>
    <t>Email Address:</t>
  </si>
  <si>
    <t>(date of filing return)</t>
  </si>
  <si>
    <t>13</t>
  </si>
  <si>
    <r>
      <t>Officers as at (</t>
    </r>
    <r>
      <rPr>
        <b/>
        <i/>
        <sz val="11"/>
        <rFont val="Arial"/>
        <family val="2"/>
      </rPr>
      <t>date of filing return</t>
    </r>
    <r>
      <rPr>
        <b/>
        <sz val="11"/>
        <rFont val="Arial"/>
        <family val="2"/>
      </rPr>
      <t>)</t>
    </r>
  </si>
  <si>
    <t>14</t>
  </si>
  <si>
    <t>Principal Representative  in Trinidad &amp; Tobago</t>
  </si>
  <si>
    <t>Citizenship</t>
  </si>
  <si>
    <t>16</t>
  </si>
  <si>
    <t>Address</t>
  </si>
  <si>
    <t>17</t>
  </si>
  <si>
    <t>18</t>
  </si>
  <si>
    <t>President/Chief Executive Officer</t>
  </si>
  <si>
    <t>Chief Financial Officer</t>
  </si>
  <si>
    <t>24</t>
  </si>
  <si>
    <t>25</t>
  </si>
  <si>
    <t>26</t>
  </si>
  <si>
    <t>Secretary</t>
  </si>
  <si>
    <t>30</t>
  </si>
  <si>
    <t>External Auditor:</t>
  </si>
  <si>
    <t/>
  </si>
  <si>
    <t>31</t>
  </si>
  <si>
    <t>Audit Partner:</t>
  </si>
  <si>
    <t xml:space="preserve"> </t>
  </si>
  <si>
    <t>34</t>
  </si>
  <si>
    <t>35</t>
  </si>
  <si>
    <t>Fax:</t>
  </si>
  <si>
    <t>36</t>
  </si>
  <si>
    <t>37</t>
  </si>
  <si>
    <t>Appointed Actuary:</t>
  </si>
  <si>
    <t>Firm (if external):</t>
  </si>
  <si>
    <t>Name:</t>
  </si>
  <si>
    <t>Note:</t>
  </si>
  <si>
    <t>Insurer/ Financial Holding Company</t>
  </si>
  <si>
    <t>Principal Representative in Trinidad &amp; Tobago (if Head Office is not in Trinidad &amp; Tobago):</t>
  </si>
  <si>
    <t>03</t>
  </si>
  <si>
    <t>Mailing Address</t>
  </si>
  <si>
    <t>Telephone</t>
  </si>
  <si>
    <t>Fax</t>
  </si>
  <si>
    <t>E-mail</t>
  </si>
  <si>
    <t>Designated officer:</t>
  </si>
  <si>
    <t>OUT OF TRINIDAD AND TOBAGO OPERATIONS</t>
  </si>
  <si>
    <t>Foreign Jurisdiction</t>
  </si>
  <si>
    <t>Deposits Held
by Regulatory
Authorities</t>
  </si>
  <si>
    <t>(Next page is 10.10)</t>
  </si>
  <si>
    <t>10.10</t>
  </si>
  <si>
    <t>SHAREHOLDERS*  -  BY  CLASS  OF  SHARES</t>
  </si>
  <si>
    <t>Citizenship or - for Corporate Shareholders - Jurisdiction of Incorporation</t>
  </si>
  <si>
    <t>Number of Shares Held</t>
  </si>
  <si>
    <t>% of Voting Rights Held</t>
  </si>
  <si>
    <t>(01)</t>
  </si>
  <si>
    <t>(02)</t>
  </si>
  <si>
    <t>(03)</t>
  </si>
  <si>
    <t>(04)</t>
  </si>
  <si>
    <t>(05)</t>
  </si>
  <si>
    <t>(06)</t>
  </si>
  <si>
    <t>Part 1 - Common Shares</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</si>
  <si>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</si>
  <si>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</si>
  <si>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</si>
  <si>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</si>
  <si>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</si>
  <si>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</si>
  <si>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</si>
  <si>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</si>
  <si>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</si>
  <si>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</si>
  <si>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</si>
  <si>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</si>
  <si>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</si>
  <si>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</si>
  <si>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</si>
  <si>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</si>
  <si>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</si>
  <si>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</si>
  <si>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</si>
  <si>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</si>
  <si>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</si>
  <si>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</si>
  <si>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</si>
  <si>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</si>
  <si>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</si>
  <si>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</si>
  <si>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</si>
  <si>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</si>
  <si>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</si>
  <si>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</si>
  <si>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</si>
  <si>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</si>
  <si>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</si>
  <si>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</si>
  <si>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</si>
  <si>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</si>
  <si>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</si>
  <si>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</si>
  <si>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</si>
  <si>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TOTAL</t>
  </si>
  <si>
    <t>* Beneficial owners of at least 5% of any class.</t>
  </si>
  <si>
    <t>10.11</t>
  </si>
  <si>
    <t>% of
Voting Rights Held</t>
  </si>
  <si>
    <t>Part 2 - Preferred Shares**</t>
  </si>
  <si>
    <t>Provide a Description of the Class of Shares:</t>
  </si>
  <si>
    <t>* Beneficial owners of at least  5% of any class.</t>
  </si>
  <si>
    <t>**Provide a separate page for each series of preferred shares.</t>
  </si>
  <si>
    <t>10.12</t>
  </si>
  <si>
    <t>1.</t>
  </si>
  <si>
    <t>Date of Incorporation</t>
  </si>
  <si>
    <t>Jurisdiction of Incorporation</t>
  </si>
  <si>
    <t>If an amalgamated insurer, provide details regarding incorporation of predecessor companies.</t>
  </si>
  <si>
    <t>2.</t>
  </si>
  <si>
    <t>3.</t>
  </si>
  <si>
    <t>4.</t>
  </si>
  <si>
    <t>If mutual company, date when mutualization completed</t>
  </si>
  <si>
    <t>5.</t>
  </si>
  <si>
    <t>If formerly a mutual company, date when demutualization completed</t>
  </si>
  <si>
    <t>6.</t>
  </si>
  <si>
    <t>Instrument of incorporation and amendments, including continuance since date of last annual return.
(Instruments, Legislative Bodies and Dates)</t>
  </si>
  <si>
    <t>7.</t>
  </si>
  <si>
    <t>8.</t>
  </si>
  <si>
    <t>Has a copy of the latest report of examination / inspection conducted by the home jurisdiction been submitted to CBTT?</t>
  </si>
  <si>
    <t>9.</t>
  </si>
  <si>
    <t>Have there been any restrictions on the license/ registration, cease and desist orders, or other regulatory directions issued in the home jurisdiction since the last annual return was filed with CBTT?</t>
  </si>
  <si>
    <t>If yes, please provide details.</t>
  </si>
  <si>
    <t>Does the insurer  currently meet the minimum regulatory capital requirements of its home jurisdiction?</t>
  </si>
  <si>
    <t>If no, please provide details on the steps being taken to ensure that the minimum regulatory capital requirements are satisfied.</t>
  </si>
  <si>
    <t>Is the insurer rated by credit agencies?</t>
  </si>
  <si>
    <t>If yes, please provide details of the rating history below: *</t>
  </si>
  <si>
    <t>Rating as at December 31,</t>
  </si>
  <si>
    <t xml:space="preserve">Name of Rating Agency: </t>
  </si>
  <si>
    <t>CY</t>
  </si>
  <si>
    <t>CY-1</t>
  </si>
  <si>
    <t>CY-2</t>
  </si>
  <si>
    <t>CY-3</t>
  </si>
  <si>
    <t>CY-4</t>
  </si>
  <si>
    <t>* If rated for items other than "claims-paying ability" please provide details on a separate page and identify the purpose of each rating.</t>
  </si>
  <si>
    <t>10.30</t>
  </si>
  <si>
    <t>CONSOLIDATED</t>
  </si>
  <si>
    <t>INVESTMENT POLICIES/ CERTIFICATES-PORTFOLIO AND LONG TERM INVESTMENTS</t>
  </si>
  <si>
    <t>Other</t>
  </si>
  <si>
    <t>Total</t>
  </si>
  <si>
    <t>Does the insurer/ financial holding company and/or any of its subsidiaries enter into agreements to sell and repurchase securities (and purchase and resell securities)?</t>
  </si>
  <si>
    <t>Sell / Repurchase Securities</t>
  </si>
  <si>
    <t xml:space="preserve">If Yes, what was the highest outstanding month-end amount? </t>
  </si>
  <si>
    <t>What is the year end outstanding position in gross total value? ($'000)</t>
  </si>
  <si>
    <t>If Yes, also provide, as at year end, a list of all the institutions with which these transactions have been made and the total value of such transactions for each institution.</t>
  </si>
  <si>
    <t>Institution</t>
  </si>
  <si>
    <t>10.31</t>
  </si>
  <si>
    <t>CONTINGENT LIABILITIES/PROVISIONS</t>
  </si>
  <si>
    <t>2.1</t>
  </si>
  <si>
    <t>Has the Insurer/Financial Holding Company (including any of its subsidiaries) guaranteed the liabilities or other transactions (e.g. derivatives) of any member of a group?</t>
  </si>
  <si>
    <t>If Yes, please provide a list of the 10 largest guarantees including those provided by subsidiaries.</t>
  </si>
  <si>
    <t>Description of Guarantee</t>
  </si>
  <si>
    <t>Maturity Date</t>
  </si>
  <si>
    <t>Counterparty</t>
  </si>
  <si>
    <t>Amount</t>
  </si>
  <si>
    <t>(1)</t>
  </si>
  <si>
    <t>(2)</t>
  </si>
  <si>
    <t>(3)</t>
  </si>
  <si>
    <t>(4)</t>
  </si>
  <si>
    <t>2.2.</t>
  </si>
  <si>
    <t>If the answer is in the affirmative, elaborate:</t>
  </si>
  <si>
    <t>2.3</t>
  </si>
  <si>
    <t>2.4</t>
  </si>
  <si>
    <t>Does the insurer have any material contingent liabilities or contractual obligations or other off-balance sheet liabilities in Trinidad &amp; Tobago that have not otherwise been disclosed?</t>
  </si>
  <si>
    <t>Name</t>
  </si>
  <si>
    <t>Particulars</t>
  </si>
  <si>
    <t xml:space="preserve">Amount    </t>
  </si>
  <si>
    <t>10.32</t>
  </si>
  <si>
    <t>SOURCES OF BUSINESS</t>
  </si>
  <si>
    <t>3.1</t>
  </si>
  <si>
    <t>(a)</t>
  </si>
  <si>
    <t>sales or new business (NB)?</t>
  </si>
  <si>
    <t>(b)</t>
  </si>
  <si>
    <t>renewals (RB)?</t>
  </si>
  <si>
    <t>If Yes, please identify the individual(s) or organization(s) and related line of business.</t>
  </si>
  <si>
    <t>No.</t>
  </si>
  <si>
    <t>NB/RB</t>
  </si>
  <si>
    <t>Class of Business</t>
  </si>
  <si>
    <t>TRANSACTIONS WITH SUBSIDIARIES AND OTHER RELATED PARTIES</t>
  </si>
  <si>
    <t>4.1</t>
  </si>
  <si>
    <t>Does the insurer and/or any of its subsidiaries transact directly any non-insurance business, either for subsidiaries or other related parties?</t>
  </si>
  <si>
    <t>If Yes, please describe the nature of the service received/ provided and the amount of revenue derived from material transactions (from the non-insurance business only) from subsidiaries and other related parties.</t>
  </si>
  <si>
    <t>SR/SP</t>
  </si>
  <si>
    <r>
      <t>Material Non-Insurance Revenue from Subsidiarie</t>
    </r>
    <r>
      <rPr>
        <b/>
        <strike/>
        <sz val="11"/>
        <rFont val="Arial"/>
        <family val="2"/>
      </rPr>
      <t xml:space="preserve">s </t>
    </r>
    <r>
      <rPr>
        <b/>
        <sz val="11"/>
        <rFont val="Arial"/>
        <family val="2"/>
      </rPr>
      <t>and Other Related Parties</t>
    </r>
  </si>
  <si>
    <t>OTHER DISCLOSURE (continued)</t>
  </si>
  <si>
    <t>5.1</t>
  </si>
  <si>
    <t>Please list the 10 most significant outsourcing arrangements by type and counterparty.</t>
  </si>
  <si>
    <t>Type of Arrangement</t>
  </si>
  <si>
    <t>Name of Service Provider</t>
  </si>
  <si>
    <t>Location where Service is Provided</t>
  </si>
  <si>
    <t>5.2</t>
  </si>
  <si>
    <t>Information Technology</t>
  </si>
  <si>
    <t>Capital Software Cost</t>
  </si>
  <si>
    <t>5.3</t>
  </si>
  <si>
    <t>Have any limitations, restrictions, cease and desist orders, appropriations of surplus or other regulatory constraints been placed on the insurer and/or any of its subsidiaries by another jurisdiction?</t>
  </si>
  <si>
    <t>If Yes, please provide details.</t>
  </si>
  <si>
    <t>5.5</t>
  </si>
  <si>
    <t>5.6</t>
  </si>
  <si>
    <t>If items of extraordinary income have been reported, please provide details.</t>
  </si>
  <si>
    <t>5.7</t>
  </si>
  <si>
    <t>If there have been changes, please describe the nature of the changes.</t>
  </si>
  <si>
    <t>6.1</t>
  </si>
  <si>
    <t>Does the insurer have any unfunded liabilities in respect of pension plans for Trinidad &amp; Tobago employees?</t>
  </si>
  <si>
    <t>If yes, please provide the amounts and outline the manner in which the insurer will fund these liabilities over time.</t>
  </si>
  <si>
    <t>6.2</t>
  </si>
  <si>
    <t>6.3</t>
  </si>
  <si>
    <t>Has the insurer/financial holding company entered into any networking arrangements with other financial institutions to market, service, distribute or supply products in Trinidad &amp; Tobago?</t>
  </si>
  <si>
    <t>If Yes provide the following:</t>
  </si>
  <si>
    <t>Type of Currency</t>
  </si>
  <si>
    <t>Type</t>
  </si>
  <si>
    <t>Class of insurance</t>
  </si>
  <si>
    <t>Total 
Insured Value (TIV)</t>
  </si>
  <si>
    <t>Policy        Limit</t>
  </si>
  <si>
    <t>A</t>
  </si>
  <si>
    <t>General Insurance Business</t>
  </si>
  <si>
    <t xml:space="preserve"> Liability</t>
  </si>
  <si>
    <t xml:space="preserve"> Marine, Aviation and Transport</t>
  </si>
  <si>
    <t>Motor Vehicle Insurance</t>
  </si>
  <si>
    <t>Pecuniary Loss</t>
  </si>
  <si>
    <t>Personal Accident</t>
  </si>
  <si>
    <t xml:space="preserve"> Property </t>
  </si>
  <si>
    <t>Workers' Compensation</t>
  </si>
  <si>
    <t>B</t>
  </si>
  <si>
    <t>Long-Term Insurance Business</t>
  </si>
  <si>
    <t xml:space="preserve"> Accident and Sickness</t>
  </si>
  <si>
    <t>Other approved products</t>
  </si>
  <si>
    <t>Does the reporting on the liability class of insurance include information from other lines?</t>
  </si>
  <si>
    <t xml:space="preserve">Notes: </t>
  </si>
  <si>
    <t>2. Marine business, TIV should reflect the estimated value of the cargo  (and should be consistent with the value used in pricing the product). The amount should be reported per trip, per ship.</t>
  </si>
  <si>
    <t>5(a). For subscription policies, the reported TIV should be the pro-rated share of the total insured value of the property being insured. If participating on an excess layer, the value reported should be excess of the attachment point.</t>
  </si>
  <si>
    <t>6. Column (02)-Policy Limit is the maximum amount of insurance (actual policy limit, not probable or foreseeable maximum loss) that the insurer provided during the reporting period on any one risk in the particular class of insurance.</t>
  </si>
  <si>
    <t>7(a). Net retention (direct insurers) is the maximum amount of net insurance coverage that the insurer retained in the reporting period on any one risk or exposure in the particular class of insurance, after the application of all reinsurance  applicable to the risk.</t>
  </si>
  <si>
    <t xml:space="preserve">  Type of Coverage</t>
  </si>
  <si>
    <t>$</t>
  </si>
  <si>
    <t xml:space="preserve">   - Taxis</t>
  </si>
  <si>
    <t>ENCUMBERED ASSETS</t>
  </si>
  <si>
    <t>Counterparty Legal Name</t>
  </si>
  <si>
    <t>Counterparty Domicile</t>
  </si>
  <si>
    <t>Pledged/Lodged as Collateral</t>
  </si>
  <si>
    <t>Asset Type</t>
  </si>
  <si>
    <t>To Affiliates</t>
  </si>
  <si>
    <t>To Unaffiliated Entities</t>
  </si>
  <si>
    <t>Brief Description of the Encumbrance</t>
  </si>
  <si>
    <t>(07)</t>
  </si>
  <si>
    <t>Market value of securities on loan</t>
  </si>
  <si>
    <t>Market value of total collateral of securities on loan</t>
  </si>
  <si>
    <t>Does the insurer have any significant dependencies not already disclosed in answer(s)</t>
  </si>
  <si>
    <t>to previous questions or in the Notes to Financial Statements?</t>
  </si>
  <si>
    <t>SUMMARY OF SELECTED FINANCIAL DATA FOR FIVE YEARS</t>
  </si>
  <si>
    <t>OPERATIONS</t>
  </si>
  <si>
    <t>01</t>
  </si>
  <si>
    <t>Liabilities</t>
  </si>
  <si>
    <t>Gross premiums written</t>
  </si>
  <si>
    <t>Net premiums written</t>
  </si>
  <si>
    <t>Net premiums earned</t>
  </si>
  <si>
    <t>Gross claims incurred</t>
  </si>
  <si>
    <t>Net claims incurred</t>
  </si>
  <si>
    <t>PROFITABILITY</t>
  </si>
  <si>
    <t>- by year of account</t>
  </si>
  <si>
    <t xml:space="preserve">% </t>
  </si>
  <si>
    <t>- by year of accident</t>
  </si>
  <si>
    <t>Expense ratio</t>
  </si>
  <si>
    <t>- as a % of net premiums earned</t>
  </si>
  <si>
    <t>Net investment income from insurance operations</t>
  </si>
  <si>
    <t>Net investment income - other</t>
  </si>
  <si>
    <t>Investment yield</t>
  </si>
  <si>
    <t>Net income/ (loss)</t>
  </si>
  <si>
    <t>Return on equity</t>
  </si>
  <si>
    <t xml:space="preserve">CAPITAL ADEQUACY </t>
  </si>
  <si>
    <t>TRINIDAD AND TOBAGO  INSURERS ONLY:</t>
  </si>
  <si>
    <t>Dividends to shareholders</t>
  </si>
  <si>
    <t>Share Capital and Contributed Surplus paid in during
the year</t>
  </si>
  <si>
    <t>Share Capital and Contributed Surplus redeemed during
the year</t>
  </si>
  <si>
    <t>OTHER RATIOS</t>
  </si>
  <si>
    <t xml:space="preserve"> Equity as a % of liabilities</t>
  </si>
  <si>
    <t>FOREIGN INSURERS ONLY:</t>
  </si>
  <si>
    <t>TOTAL WORLDWIDE BUSINESS</t>
  </si>
  <si>
    <t>(in the currency of the home jurisdiction, rounded to the nearest thousand)</t>
  </si>
  <si>
    <t>Currency:</t>
  </si>
  <si>
    <t>Assets</t>
  </si>
  <si>
    <t>Capital and surplus</t>
  </si>
  <si>
    <t>Investment income (including realized capital gains)</t>
  </si>
  <si>
    <t>Net Income after tax</t>
  </si>
  <si>
    <t>CONSOLIDATED FINANCIAL STATEMENTS</t>
  </si>
  <si>
    <t>STATEMENT OF ASSETS AND LIABILITIES</t>
  </si>
  <si>
    <t>$ (T &amp; T)</t>
  </si>
  <si>
    <t>Cash and Cash Equivalents</t>
  </si>
  <si>
    <t>Investment Income Due and Accrued</t>
  </si>
  <si>
    <t>Financial Assets</t>
  </si>
  <si>
    <t>-Net Investment In leased assets and installment loans</t>
  </si>
  <si>
    <t>Investment in Associates &amp; Joint Ventures</t>
  </si>
  <si>
    <t>Investment in Subsidiaries, Affiliates and Structured Entities</t>
  </si>
  <si>
    <t>Investment Properties</t>
  </si>
  <si>
    <t>Premiums Receivable</t>
  </si>
  <si>
    <t>Reinsurance Assets</t>
  </si>
  <si>
    <t xml:space="preserve">Deferred Policy Acquisition Costs </t>
  </si>
  <si>
    <t>Due from Parent and Affiliated companies</t>
  </si>
  <si>
    <t>Employee Benefits</t>
  </si>
  <si>
    <t>Deferred Tax Asset</t>
  </si>
  <si>
    <t>Taxation Recoverable</t>
  </si>
  <si>
    <t>15</t>
  </si>
  <si>
    <t>Property and Equipment</t>
  </si>
  <si>
    <t>Intangible Assets</t>
  </si>
  <si>
    <t>Other  Assets and Prepayments (specify)</t>
  </si>
  <si>
    <t xml:space="preserve"> Total Assets</t>
  </si>
  <si>
    <t>Customers' deposits and other funding instruments</t>
  </si>
  <si>
    <t>Debt Securities in Issue</t>
  </si>
  <si>
    <t>Bank Loans and Overdrafts</t>
  </si>
  <si>
    <t>- Reinsurers</t>
  </si>
  <si>
    <t>-Agents, Brokers &amp; Other Insurers</t>
  </si>
  <si>
    <t>-Policyholders</t>
  </si>
  <si>
    <t>Premium Deficiency</t>
  </si>
  <si>
    <t>Encumbrances on Real Estate</t>
  </si>
  <si>
    <t>Due to Subsidiaries,  Associates, Affiliates &amp; Joint Ventures</t>
  </si>
  <si>
    <t>Pension Plan Liabilities</t>
  </si>
  <si>
    <t>Post Retirement Employee Benefits</t>
  </si>
  <si>
    <t>Deferred Tax Liabilities</t>
  </si>
  <si>
    <t>Provision for Taxation</t>
  </si>
  <si>
    <t>Subordinated Debt</t>
  </si>
  <si>
    <t>Accumulated Other Comprehensive Income (Loss)</t>
  </si>
  <si>
    <t>Total Liabilities</t>
  </si>
  <si>
    <t>Shareholders' Equity</t>
  </si>
  <si>
    <t>Preference Shares</t>
  </si>
  <si>
    <t>Share Premium Account</t>
  </si>
  <si>
    <t>Reserves</t>
  </si>
  <si>
    <t>Accumulated Other comprehensive Income/(Loss)</t>
  </si>
  <si>
    <t>Non-Controlling Interests</t>
  </si>
  <si>
    <t>Total Shareholder's Equity</t>
  </si>
  <si>
    <t>Total  Liabilities and Shareholders' Equity</t>
  </si>
  <si>
    <t>Income</t>
  </si>
  <si>
    <t>UNDERWRITING OPERATIONS</t>
  </si>
  <si>
    <t xml:space="preserve">  Net  Earned Premiums </t>
  </si>
  <si>
    <t>Total Underwriting Revenue</t>
  </si>
  <si>
    <t xml:space="preserve"> Gross incurred Claims </t>
  </si>
  <si>
    <t>5.0 Reinsurance Recovery</t>
  </si>
  <si>
    <t>Reinsurance Incurred claims</t>
  </si>
  <si>
    <t>6.0 Non-Reinsurance Recoveries</t>
  </si>
  <si>
    <t xml:space="preserve"> Net Claims Incurred</t>
  </si>
  <si>
    <t>10.INVESTMENT OPERATIONS</t>
  </si>
  <si>
    <t xml:space="preserve">  10.4 Less: Direct exp. &amp; Rates and Taxes thereon</t>
  </si>
  <si>
    <t>Net Investment Income</t>
  </si>
  <si>
    <t xml:space="preserve"> 11.6. Financial Costs</t>
  </si>
  <si>
    <t xml:space="preserve"> 11.7.General Expenses</t>
  </si>
  <si>
    <t>Total Other Revenue and Expenses</t>
  </si>
  <si>
    <t>12.0 INCOME TAXES</t>
  </si>
  <si>
    <t>Total Income Taxes</t>
  </si>
  <si>
    <t>Comprehensive Income (Loss)</t>
  </si>
  <si>
    <t>Other Comprehensive Income (Loss):</t>
  </si>
  <si>
    <t>Items that may be reclassified subsequently to Net Income:</t>
  </si>
  <si>
    <t xml:space="preserve"> FVOCI:</t>
  </si>
  <si>
    <t>Change in Unrealised Gains and Losses:</t>
  </si>
  <si>
    <t>Loans</t>
  </si>
  <si>
    <t>Bonds and Debentures</t>
  </si>
  <si>
    <t xml:space="preserve">Derivatives Designated as Cash Flow Hedges  </t>
  </si>
  <si>
    <t>Change in Unrealised Gains and Losses</t>
  </si>
  <si>
    <t>Foreign Currency Translation</t>
  </si>
  <si>
    <t>Impact of Hedging</t>
  </si>
  <si>
    <t>Subtotal of items that may be reclassified subsequently to Net Income</t>
  </si>
  <si>
    <t>Items that will not be reclassified subsequently to Net Income:</t>
  </si>
  <si>
    <t>FVOCI:</t>
  </si>
  <si>
    <t>- Equities (IFRS 9)</t>
  </si>
  <si>
    <t>Revaluation Surplus</t>
  </si>
  <si>
    <t>Subtotal of items that will not be reclassified subsequently to Net Income</t>
  </si>
  <si>
    <t>Accumulated Gains (Losses) on:</t>
  </si>
  <si>
    <t>- Loans</t>
  </si>
  <si>
    <t>- Bonds and Debentures</t>
  </si>
  <si>
    <t>Derivatives Designated as Cash Flow Hedges</t>
  </si>
  <si>
    <t>Foreign Currency (net of hedging activities)</t>
  </si>
  <si>
    <t>Balance at end of Period</t>
  </si>
  <si>
    <t>RESERVES</t>
  </si>
  <si>
    <t>Statutory  Reserve</t>
  </si>
  <si>
    <t>Property Revaluation Reserve</t>
  </si>
  <si>
    <t>Translation Reserves</t>
  </si>
  <si>
    <t>General and Contingency Reserves</t>
  </si>
  <si>
    <t>Total Reserves</t>
  </si>
  <si>
    <t>STATEMENT OF CHANGES IN EQUITY</t>
  </si>
  <si>
    <t>Share Capital</t>
  </si>
  <si>
    <t>Retained Earnings</t>
  </si>
  <si>
    <t>Non-controlling Interests</t>
  </si>
  <si>
    <t>Balance at Beginning of Prior Year</t>
  </si>
  <si>
    <t>Issue of Share Capital</t>
  </si>
  <si>
    <t>Transfer from/to Retained Earnings</t>
  </si>
  <si>
    <t>Decrease/increase in Reserves</t>
  </si>
  <si>
    <t>Dividends</t>
  </si>
  <si>
    <t>-Preferred</t>
  </si>
  <si>
    <t>-Common</t>
  </si>
  <si>
    <t>Balance at End of Prior Year</t>
  </si>
  <si>
    <t>Balance at End of Current Year</t>
  </si>
  <si>
    <t xml:space="preserve">          </t>
  </si>
  <si>
    <t xml:space="preserve">TRINIDAD &amp; TOBAGO </t>
  </si>
  <si>
    <t>OUTSIDE    TRINIDAD &amp; TOBAGO</t>
  </si>
  <si>
    <t xml:space="preserve">TOTAL </t>
  </si>
  <si>
    <t>Total Cash &amp; Cash Equivalents</t>
  </si>
  <si>
    <t>2.0 Financial Assets</t>
  </si>
  <si>
    <t>Sub-Total</t>
  </si>
  <si>
    <t>Total Investments</t>
  </si>
  <si>
    <t>Total Other Loans and Advances</t>
  </si>
  <si>
    <t>Total Financial Assets</t>
  </si>
  <si>
    <t xml:space="preserve">  6.1. Investment in Dependent Companies which are Insurance Companies</t>
  </si>
  <si>
    <t xml:space="preserve">  6.2 Investment in Dependent Companies which are not Insurance Companies</t>
  </si>
  <si>
    <t>Total Premiums Receivable</t>
  </si>
  <si>
    <t>Total Reinsurance Assets</t>
  </si>
  <si>
    <t>Total Taxes</t>
  </si>
  <si>
    <t xml:space="preserve">Total Assets </t>
  </si>
  <si>
    <t>Barbados</t>
  </si>
  <si>
    <t>Turks &amp; Caicos</t>
  </si>
  <si>
    <t>Total Loans and Advances</t>
  </si>
  <si>
    <t>NON-CONSOLIDATED FINANCIAL STATEMENTS</t>
  </si>
  <si>
    <t>Business Outside Trinidad &amp; Tobago</t>
  </si>
  <si>
    <t>Long Term:</t>
  </si>
  <si>
    <t>General:</t>
  </si>
  <si>
    <t>19</t>
  </si>
  <si>
    <t>Due to Associates, Affiliates &amp; Joint Ventures</t>
  </si>
  <si>
    <t xml:space="preserve">Issued and fully paid </t>
  </si>
  <si>
    <t>Accumulated Other comprehensive income/(loss)</t>
  </si>
  <si>
    <t>Policyholders' &amp;Shareholders' Equity</t>
  </si>
  <si>
    <t>Total  Liabilities and Equity</t>
  </si>
  <si>
    <t>Business Inside Trinidad &amp; Tobago</t>
  </si>
  <si>
    <t>Other (Specify)</t>
  </si>
  <si>
    <t>NON-CONSOLIDATED</t>
  </si>
  <si>
    <t>Notes:</t>
  </si>
  <si>
    <t>Section 85(1) &amp; (2)</t>
  </si>
  <si>
    <t>SUMMARY PAGE</t>
  </si>
  <si>
    <t>Regulatory Capital Required:</t>
  </si>
  <si>
    <t>Item</t>
  </si>
  <si>
    <t>Asset and Off-Balance Sheet Items</t>
  </si>
  <si>
    <t>Default Risk</t>
  </si>
  <si>
    <t>Investment Volatility Risk</t>
  </si>
  <si>
    <t>Off Balance Sheet Risk</t>
  </si>
  <si>
    <t>Foreign Currency Mismatch Risk</t>
  </si>
  <si>
    <t>Premium Adequacy</t>
  </si>
  <si>
    <t xml:space="preserve">Outstanding Claims </t>
  </si>
  <si>
    <t>Catastrophe Risk</t>
  </si>
  <si>
    <t>Total Regulatory Capital Available</t>
  </si>
  <si>
    <t>C</t>
  </si>
  <si>
    <t>REGULATORY CAPITAL AVAILABLE</t>
  </si>
  <si>
    <t>Tier 1 - Core Capital</t>
  </si>
  <si>
    <t xml:space="preserve">    Ordinary Shares</t>
  </si>
  <si>
    <t xml:space="preserve">Deduct: </t>
  </si>
  <si>
    <t>Non-permissible assets</t>
  </si>
  <si>
    <t>Tier 2 - Supplementary Capital</t>
  </si>
  <si>
    <t>Tier 2A - Hybrid (debt/equity) Capital Instruments</t>
  </si>
  <si>
    <t>Subordinated debt</t>
  </si>
  <si>
    <t>Accumulated net after-tax unrealized gains on Available for Sale and Held for Trading securities</t>
  </si>
  <si>
    <t>Bonds</t>
  </si>
  <si>
    <t>Equities</t>
  </si>
  <si>
    <t>20% of Net Tier 1 Capital</t>
  </si>
  <si>
    <t xml:space="preserve">    Other debentures</t>
  </si>
  <si>
    <t>Gross Tier 2A Capital</t>
  </si>
  <si>
    <t>D</t>
  </si>
  <si>
    <t>Tier 2B - Limited Life Instruments</t>
  </si>
  <si>
    <t xml:space="preserve">    Preference Shares</t>
  </si>
  <si>
    <t xml:space="preserve">    Subordinated debt</t>
  </si>
  <si>
    <t>Gross Tier 2B Capital</t>
  </si>
  <si>
    <t>E</t>
  </si>
  <si>
    <t>Limited to 50% of Net Tier 1 Capital (line C)</t>
  </si>
  <si>
    <t>F</t>
  </si>
  <si>
    <t>G</t>
  </si>
  <si>
    <t>Tier 2C - Other Capital Items</t>
  </si>
  <si>
    <t>Gross Tier 2C Capital</t>
  </si>
  <si>
    <t>H</t>
  </si>
  <si>
    <t>D+G+H</t>
  </si>
  <si>
    <t>I</t>
  </si>
  <si>
    <t>J</t>
  </si>
  <si>
    <t>C+J</t>
  </si>
  <si>
    <t>K</t>
  </si>
  <si>
    <t>Deferred Tax Assets</t>
  </si>
  <si>
    <t>Investment in Financial Subsidiaries</t>
  </si>
  <si>
    <t>Other (specify)</t>
  </si>
  <si>
    <t>Total Deductions</t>
  </si>
  <si>
    <t>L</t>
  </si>
  <si>
    <t>K-L</t>
  </si>
  <si>
    <t>M</t>
  </si>
  <si>
    <t>ASSET DEFAULT RISK</t>
  </si>
  <si>
    <t>Factor</t>
  </si>
  <si>
    <t>SHORT TERM SECURITIES</t>
  </si>
  <si>
    <t>Bank certificates of deposit</t>
  </si>
  <si>
    <t>Commercial paper including bankers acceptances secured by investment grade instrument</t>
  </si>
  <si>
    <t>Other commercial paper including bankers acceptances</t>
  </si>
  <si>
    <t>TOTAL SHORT TERM SECURITIES</t>
  </si>
  <si>
    <t xml:space="preserve">Rated "AA-" or higher </t>
  </si>
  <si>
    <t>Rated "A-" to “A+”</t>
  </si>
  <si>
    <t>Rated "BBB-" to “BBB+”</t>
  </si>
  <si>
    <t>Rated "BB- " to “BB+”</t>
  </si>
  <si>
    <t>Rated "B-" to “B+”</t>
  </si>
  <si>
    <t>Rated "CCC+" and below</t>
  </si>
  <si>
    <t>Unrated and fully collateralized</t>
  </si>
  <si>
    <t>Unrated</t>
  </si>
  <si>
    <t xml:space="preserve">Subtotal </t>
  </si>
  <si>
    <t>Name (specify) and insert appropriate factor</t>
  </si>
  <si>
    <t>Subtotal Non-Performing assets</t>
  </si>
  <si>
    <t>Qualifying Unrated Asset Backed Securities</t>
  </si>
  <si>
    <t>Non-Qualifying Unrated Asset Backed Securities</t>
  </si>
  <si>
    <t>Subtotal Asset Backed Securities</t>
  </si>
  <si>
    <t>Repurchase Agreements or Reverse Repos</t>
  </si>
  <si>
    <t>Subtotal Repurchase Agreements or Reverse Repos</t>
  </si>
  <si>
    <t xml:space="preserve">Subtotal Leases </t>
  </si>
  <si>
    <t>TOTAL FIXED INCOME SECURITIES</t>
  </si>
  <si>
    <t>RECEIVABLES</t>
  </si>
  <si>
    <t>Policy Loans</t>
  </si>
  <si>
    <t xml:space="preserve">Other receivables </t>
  </si>
  <si>
    <t xml:space="preserve">Unrated </t>
  </si>
  <si>
    <t>Subtotal Receivables</t>
  </si>
  <si>
    <t>Mortgages</t>
  </si>
  <si>
    <t>Subtotal Mortgages</t>
  </si>
  <si>
    <t>TOTAL RECEIVABLES</t>
  </si>
  <si>
    <t>Mutual Funds, Units and Other Collective Investment Schemes</t>
  </si>
  <si>
    <t>TOTAL SUBSIDIARIES/AFFILIATES/ASSOCIATES</t>
  </si>
  <si>
    <t>MISCELLANEOUS ITEMS</t>
  </si>
  <si>
    <t>Cash</t>
  </si>
  <si>
    <t>Fixed Assets (excluding Real Estate)</t>
  </si>
  <si>
    <t>TOTAL MISCELLANEOUS ITEMS</t>
  </si>
  <si>
    <t>Total Regulatory Capital Required for Asset Default Risk</t>
  </si>
  <si>
    <t>INVESTMENT VOLATILITY RISK</t>
  </si>
  <si>
    <t>Equity Investments</t>
  </si>
  <si>
    <t>Quoted Common Shares</t>
  </si>
  <si>
    <t>Unquoted Common Shares</t>
  </si>
  <si>
    <t>Quoted Preference Shares</t>
  </si>
  <si>
    <t>Unquoted Preference Shares</t>
  </si>
  <si>
    <t>Subtotal Equity Investments</t>
  </si>
  <si>
    <t>Real Estate</t>
  </si>
  <si>
    <t>Income producing Real Estate</t>
  </si>
  <si>
    <t>Owner-Occupied Real Estate</t>
  </si>
  <si>
    <t>Oil, gas and mining properties/rights</t>
  </si>
  <si>
    <t>Subtotal Real Estate</t>
  </si>
  <si>
    <t>Subtotal Mutual Funds</t>
  </si>
  <si>
    <t>Subtotal Subsidiaries/Affiliates/Associates</t>
  </si>
  <si>
    <t>Total Regulatory Capital Required for Investment Volatility Risk</t>
  </si>
  <si>
    <t>OFF BALANCE SHEET RISK</t>
  </si>
  <si>
    <t>Off Balance Sheet activity</t>
  </si>
  <si>
    <t>Total Regulatory Capital Required for Off Balance Sheet Risk</t>
  </si>
  <si>
    <t>FOREIGN CURRENCY MISMATCH RISK</t>
  </si>
  <si>
    <t>Currency</t>
  </si>
  <si>
    <t>Currencies issued by countries rated BBB and above (specify)</t>
  </si>
  <si>
    <t>Currencies issued by countries rated BBB- and below (specify)</t>
  </si>
  <si>
    <t xml:space="preserve">Total </t>
  </si>
  <si>
    <t>Total Regulatory Capital Required for Foreign Currency Mismatch Risk</t>
  </si>
  <si>
    <t>PREMIUM ADEQUACY RISK</t>
  </si>
  <si>
    <t>Class of Insurance</t>
  </si>
  <si>
    <t xml:space="preserve"> Net Written Premium</t>
  </si>
  <si>
    <t xml:space="preserve">Factors
</t>
  </si>
  <si>
    <t xml:space="preserve">Motor Vehicle </t>
  </si>
  <si>
    <t>Marine, Aviation and Transport</t>
  </si>
  <si>
    <t>Workers Compensation</t>
  </si>
  <si>
    <t>Regulatory Capital Required for Premium Adequacy Risk</t>
  </si>
  <si>
    <t>OUTSTANDING CLAIM RISK</t>
  </si>
  <si>
    <t xml:space="preserve"> Outstanding Claims Net of Reinsurance</t>
  </si>
  <si>
    <t>Factors</t>
  </si>
  <si>
    <t>Total Regulatory Capital Required for Outstanding Claim Risk</t>
  </si>
  <si>
    <t>IBNRs are to be included.</t>
  </si>
  <si>
    <t>CATASTROPHE RISK</t>
  </si>
  <si>
    <t>Gross Aggregate</t>
  </si>
  <si>
    <t>Net Aggregate</t>
  </si>
  <si>
    <t>Probable Maximum Loss (PML)</t>
  </si>
  <si>
    <t>PML as % of Net Aggregate</t>
  </si>
  <si>
    <t xml:space="preserve">PML </t>
  </si>
  <si>
    <t>Catastrophe reinsurance program</t>
  </si>
  <si>
    <t>Retention</t>
  </si>
  <si>
    <t>Upper limit of Cover</t>
  </si>
  <si>
    <t>Shortfall between Net PML and Upper limit</t>
  </si>
  <si>
    <t>Reinstatement Cost</t>
  </si>
  <si>
    <t>Total Regulatory Capital Required for Catastrophe Risk</t>
  </si>
  <si>
    <t>PROPERTY VALUATION FORM</t>
  </si>
  <si>
    <t>Details</t>
  </si>
  <si>
    <t>Date of Purchase</t>
  </si>
  <si>
    <t>Date of last valuation</t>
  </si>
  <si>
    <t>Name of Valuator</t>
  </si>
  <si>
    <t>Cost</t>
  </si>
  <si>
    <t>Market Value</t>
  </si>
  <si>
    <t>(dd/mm/yyyy)</t>
  </si>
  <si>
    <t>UNRATED BONDS VALUATION FORM</t>
  </si>
  <si>
    <t>Description</t>
  </si>
  <si>
    <t>Date of purchase</t>
  </si>
  <si>
    <t>Balance</t>
  </si>
  <si>
    <t>QUOTED COMMON SHARES VALUATION FORM</t>
  </si>
  <si>
    <t>No. of shares</t>
  </si>
  <si>
    <t>Market Price</t>
  </si>
  <si>
    <t>Comments</t>
  </si>
  <si>
    <t>Property</t>
  </si>
  <si>
    <t>Liability</t>
  </si>
  <si>
    <t xml:space="preserve">TRINIDAD AND TOBAGO BUSINESS  </t>
  </si>
  <si>
    <t>NOTES</t>
  </si>
  <si>
    <t>Motor Vehicle</t>
  </si>
  <si>
    <t>Workers Comp</t>
  </si>
  <si>
    <t>Accident &amp; Sickness</t>
  </si>
  <si>
    <t>INCOME</t>
  </si>
  <si>
    <t xml:space="preserve"> Gross Incurred Claims </t>
  </si>
  <si>
    <t>Total Claims and Expense</t>
  </si>
  <si>
    <t xml:space="preserve">BUSINESS OUTSIDE TRINIDAD AND TOBAGO </t>
  </si>
  <si>
    <t>Pecuniary loss</t>
  </si>
  <si>
    <t>1.0  Gross Premium Written</t>
  </si>
  <si>
    <t>NON CONSOLIDATED</t>
  </si>
  <si>
    <t>Trinidad &amp; Tobago</t>
  </si>
  <si>
    <t>Guyana</t>
  </si>
  <si>
    <t xml:space="preserve">A </t>
  </si>
  <si>
    <t>Marine Aviation and transport</t>
  </si>
  <si>
    <t xml:space="preserve">Personal Accident </t>
  </si>
  <si>
    <t>B.</t>
  </si>
  <si>
    <t>Long Term Insurance Business</t>
  </si>
  <si>
    <t>Total - direct</t>
  </si>
  <si>
    <t xml:space="preserve">   Reinsurance assumed</t>
  </si>
  <si>
    <t>TOTAL - NET</t>
  </si>
  <si>
    <t>STATEMENT OF CLAIMS PAID AND OUTSTANDING IN RESPECT OF TRINIDAD AND TOBAGO BUSINESS</t>
  </si>
  <si>
    <t>Class of Insurance:</t>
  </si>
  <si>
    <t>ALL CLASSES</t>
  </si>
  <si>
    <t>Table 1.0 - Data GROSS of Reinsurance and Non-Reinsurance Recoveries</t>
  </si>
  <si>
    <t>#</t>
  </si>
  <si>
    <t>Unknown</t>
  </si>
  <si>
    <t>Table 2.0 - Data NET of Reinsurance and Non-Reinsurance Recoveries</t>
  </si>
  <si>
    <t>(Next page is 50.21)</t>
  </si>
  <si>
    <t>50.21</t>
  </si>
  <si>
    <t>LIABILITY</t>
  </si>
  <si>
    <t>(Next page is 50.22)</t>
  </si>
  <si>
    <t>50.22</t>
  </si>
  <si>
    <t xml:space="preserve"> STATEMENT OF CLAIMS PAID AND OUTSTANDING IN RESPECT OF TRINIDAD AND TOBAGO BUSINESS</t>
  </si>
  <si>
    <t>MARINE, AVIATION, TRANSPORTATION</t>
  </si>
  <si>
    <t>(Next page is 50.23)</t>
  </si>
  <si>
    <t>50.23</t>
  </si>
  <si>
    <t>MOTOR VEHICLE</t>
  </si>
  <si>
    <t>(Next page is 50.24)</t>
  </si>
  <si>
    <t>50.24</t>
  </si>
  <si>
    <t>PECUNIARY LOSS</t>
  </si>
  <si>
    <t>(Next page is 50.25)</t>
  </si>
  <si>
    <t>50.25</t>
  </si>
  <si>
    <t>PERSONAL ACCIDENT</t>
  </si>
  <si>
    <t>50.26</t>
  </si>
  <si>
    <t>PROPERTY</t>
  </si>
  <si>
    <t>50.27</t>
  </si>
  <si>
    <t>WORKERS COMPENSATION</t>
  </si>
  <si>
    <t>50.30</t>
  </si>
  <si>
    <t xml:space="preserve"> STATEMENT OF CLAIMS PAID AND OUTSTANDING IN RESPECT OF NON - TRINIDAD AND TOBAGO BUSINESS</t>
  </si>
  <si>
    <t>50.31</t>
  </si>
  <si>
    <t>50.32</t>
  </si>
  <si>
    <t>50.33</t>
  </si>
  <si>
    <t>50.34</t>
  </si>
  <si>
    <t>50.35</t>
  </si>
  <si>
    <t>50.36</t>
  </si>
  <si>
    <t>50.37</t>
  </si>
  <si>
    <t xml:space="preserve">a) </t>
  </si>
  <si>
    <t>Treaty/facility number</t>
  </si>
  <si>
    <t>b)</t>
  </si>
  <si>
    <t>Effective date</t>
  </si>
  <si>
    <t xml:space="preserve">c) </t>
  </si>
  <si>
    <t>Expiry date</t>
  </si>
  <si>
    <t>d)</t>
  </si>
  <si>
    <t>e)</t>
  </si>
  <si>
    <t>f)</t>
  </si>
  <si>
    <t xml:space="preserve">g) </t>
  </si>
  <si>
    <t>h)</t>
  </si>
  <si>
    <t>i)</t>
  </si>
  <si>
    <t xml:space="preserve">j) </t>
  </si>
  <si>
    <t>Reinsurance Summary</t>
  </si>
  <si>
    <t xml:space="preserve">I, </t>
  </si>
  <si>
    <t xml:space="preserve"> OF THE</t>
  </si>
  <si>
    <t>IN MY OPINION:</t>
  </si>
  <si>
    <t>TRINIDAD &amp; TOBAGO EXPENSES</t>
  </si>
  <si>
    <t>General   Expenses</t>
  </si>
  <si>
    <t>Investment Expenses</t>
  </si>
  <si>
    <t>Head Office Rents</t>
  </si>
  <si>
    <t>Branch Office Rents</t>
  </si>
  <si>
    <t>Total Rent</t>
  </si>
  <si>
    <t>Salaries, Wages and Allowances</t>
  </si>
  <si>
    <t>Head Office employees: salaries and wages</t>
  </si>
  <si>
    <t>Branch Office employees, managers and agents: salaries and wages</t>
  </si>
  <si>
    <t>Expense allowances and advances to agents</t>
  </si>
  <si>
    <t>TOTAL SALARIES WAGES AND ALLOWANCES</t>
  </si>
  <si>
    <t>Employees and Agents Welfare</t>
  </si>
  <si>
    <t>Contributions to pension and insurance plans for agents and employees</t>
  </si>
  <si>
    <t>Other Welfare Items</t>
  </si>
  <si>
    <t>TOTAL EMPLOYEES AND AGENTS WELFARE</t>
  </si>
  <si>
    <t>Professional and Service Fees and Expenses</t>
  </si>
  <si>
    <t>Legal Fees and Expenses</t>
  </si>
  <si>
    <t>Medical Examination fees</t>
  </si>
  <si>
    <t>Inspection Report and Fees</t>
  </si>
  <si>
    <t>Auditors' Fees</t>
  </si>
  <si>
    <t>Investigation and settlement of claims</t>
  </si>
  <si>
    <t>Actuarial Fees</t>
  </si>
  <si>
    <t>Management Fees</t>
  </si>
  <si>
    <t>Directors Fees</t>
  </si>
  <si>
    <t>TOTAL PROFESSIONAL AND SERVICE FEES AND EXPENSES</t>
  </si>
  <si>
    <t>Miscellaneous Expenses</t>
  </si>
  <si>
    <t>Advertising</t>
  </si>
  <si>
    <t>Books, Periodicals, Bureau and Association Dues</t>
  </si>
  <si>
    <t>Collection and Bank Charges</t>
  </si>
  <si>
    <t>Insurance, except on real Estate</t>
  </si>
  <si>
    <t>Commissions on Mortgages, custody of securities</t>
  </si>
  <si>
    <t>Traveling Expenses</t>
  </si>
  <si>
    <t>TOTAL MISCELLANEOUS &amp; SUNDRY GENERAL EXPENSES</t>
  </si>
  <si>
    <t>Real Estate Expenses, Excluding Taxes</t>
  </si>
  <si>
    <t>Salaries and Wages</t>
  </si>
  <si>
    <t>Other Items</t>
  </si>
  <si>
    <t>TOTAL REAL ESTATE EXPENSES, EXCLUDING TAXES</t>
  </si>
  <si>
    <t xml:space="preserve">GRAND TOTALS </t>
  </si>
  <si>
    <t>EXPENSES - INSURANCE OPERATIONS</t>
  </si>
  <si>
    <t>OUTSIDE TRINIDAD &amp; TOBAGO EXPENSES</t>
  </si>
  <si>
    <t>TOTAL MISCELLANEOUS EXPENSES</t>
  </si>
  <si>
    <t>GRAND TOTALS</t>
  </si>
  <si>
    <t>FORM</t>
  </si>
  <si>
    <t>BALANCE</t>
  </si>
  <si>
    <t>DIFFERENCE</t>
  </si>
  <si>
    <t>Consolidated Balance Sheet</t>
  </si>
  <si>
    <t xml:space="preserve">Statement of Earnings and Expenses </t>
  </si>
  <si>
    <t>Non-Consolidated Balance Sheet</t>
  </si>
  <si>
    <t xml:space="preserve">Non-Consolidated Statement of Earnings and Expenses </t>
  </si>
  <si>
    <t>Underwriting Profit/ ( Loss)-T &amp; T for the Current Year-50.10</t>
  </si>
  <si>
    <t>Underwriting Profit/ ( Loss)- Outside T &amp; T for the Current Year-50.11</t>
  </si>
  <si>
    <t>Statement of Trinidad and Tobago Assets/ Liabilities</t>
  </si>
  <si>
    <t>Policyholders' Liabilities-Long Term</t>
  </si>
  <si>
    <t>Policyholders' Liabilities-Unearned Premium Reserve</t>
  </si>
  <si>
    <t>Underwriting Income/ (Loss)</t>
  </si>
  <si>
    <t>2.0 INVESTMENT OPERATIONS</t>
  </si>
  <si>
    <t>2.1 Gross investment Income</t>
  </si>
  <si>
    <t>S130(1)</t>
  </si>
  <si>
    <t>Reinsce.</t>
  </si>
  <si>
    <t>Preferential Arrangements</t>
  </si>
  <si>
    <t xml:space="preserve">Total  Underwriting Revenue </t>
  </si>
  <si>
    <t>1.0 Insurance Premium Income</t>
  </si>
  <si>
    <t>4.0 OTHER REVENUE AND EXPENSES</t>
  </si>
  <si>
    <t xml:space="preserve">  4.1 Share of Income/ (Loss) in Associates &amp; Joint Ventures</t>
  </si>
  <si>
    <t>NET INCOME/(LOSS) FOR THE YEAR</t>
  </si>
  <si>
    <t>Net Income From All Operations</t>
  </si>
  <si>
    <t>Income Before the following:</t>
  </si>
  <si>
    <t>Discontinued Operations (net of income taxes)</t>
  </si>
  <si>
    <t>Income Attributable to Equity Holders</t>
  </si>
  <si>
    <t>Defined Pension Plan Assets</t>
  </si>
  <si>
    <t>5.4</t>
  </si>
  <si>
    <t>-Unearned Premium Reserve</t>
  </si>
  <si>
    <t>Outstanding Commissions</t>
  </si>
  <si>
    <t>Reserve for Group Rating Refund</t>
  </si>
  <si>
    <t>Due from Parent and Affiliated Companies</t>
  </si>
  <si>
    <t>Total Intangible Assets</t>
  </si>
  <si>
    <t>Amount Due to:</t>
  </si>
  <si>
    <t>Post Retirement Employee Benefit Liabilities</t>
  </si>
  <si>
    <t xml:space="preserve"> 10.1 Gross investment Income</t>
  </si>
  <si>
    <t xml:space="preserve"> 2.3 Net Realised Gains/ (losses) on Investments</t>
  </si>
  <si>
    <t>10.3 Net Realised Gains/ (losses) on Investments</t>
  </si>
  <si>
    <t>OTHER  INCOME</t>
  </si>
  <si>
    <t>Other Income and Expenses</t>
  </si>
  <si>
    <t>Name of Company</t>
  </si>
  <si>
    <t>Activity</t>
  </si>
  <si>
    <t>Name of Shareholder
Alphabetically - 
(Surname, First Name)</t>
  </si>
  <si>
    <t>Name of Shareholder
Alphabetically -
(Surname, First Name)</t>
  </si>
  <si>
    <t>Section 145(1)(b)</t>
  </si>
  <si>
    <t>[Section 69 (b) - (e )]</t>
  </si>
  <si>
    <t xml:space="preserve"> 4.2 Overlay approach adjustment for financial instruments (Reclassified from P&amp;L to OCI)</t>
  </si>
  <si>
    <t>Catastrophe Risk Charge</t>
  </si>
  <si>
    <t>Other  Capital</t>
  </si>
  <si>
    <t>Comprehensive Income (Loss)  Attributable to Non -Controlling Interests</t>
  </si>
  <si>
    <t>Total Other Comprehensive Income/ (Loss) For the Period net of Taxes</t>
  </si>
  <si>
    <t>Total Comprehensive Income/ (Loss) for the Year</t>
  </si>
  <si>
    <t>(HEREINAFTER CALLED THE "INSURER") DO SEVERALLY STATE AS FOLLOWS:</t>
  </si>
  <si>
    <t>(i) CONNECTED PARTIES;</t>
  </si>
  <si>
    <t>(ii) CONNECTED PARTY GROUPS; AND</t>
  </si>
  <si>
    <t>(iii) EMPLOYEES.</t>
  </si>
  <si>
    <t>WE ESTABLISHED, DOCUMENTED AND MAINTAINED ADEQUATE  RISK MAGEMENT SYSTEMS AND INTERNAL CONTROLS.</t>
  </si>
  <si>
    <t>10.06</t>
  </si>
  <si>
    <t>23</t>
  </si>
  <si>
    <t>Net Retention</t>
  </si>
  <si>
    <t xml:space="preserve">Date Submitted </t>
  </si>
  <si>
    <r>
      <t xml:space="preserve">COMPLYING WITH </t>
    </r>
    <r>
      <rPr>
        <i/>
        <sz val="10"/>
        <rFont val="Arial"/>
        <family val="2"/>
      </rPr>
      <t>THE INSURANCE ACT</t>
    </r>
    <r>
      <rPr>
        <sz val="10"/>
        <rFont val="Arial"/>
        <family val="2"/>
      </rPr>
      <t xml:space="preserve"> (TRINIDAD AND TOBAGO) AND THE REGULATIONS MADE PURSUANT TO THAT ACT AND GUIDELINES ISSUED BY THE BANK.</t>
    </r>
  </si>
  <si>
    <t>($ '000)</t>
  </si>
  <si>
    <t>Date of Examination:</t>
  </si>
  <si>
    <t>Trinidad &amp; Tobago 
Net Actuarial Liabilities</t>
  </si>
  <si>
    <t>Sub-Total Long-Term</t>
  </si>
  <si>
    <t>Total General</t>
  </si>
  <si>
    <t>Non-Permissible Assets</t>
  </si>
  <si>
    <t>Colonial Fire &amp; General Insurance Company Limited</t>
  </si>
  <si>
    <t>Furness Anchorage General Insurance Limited</t>
  </si>
  <si>
    <t>Nagico Insurance (Trinidad and Tobago) Limited</t>
  </si>
  <si>
    <t>Gulf Insurance Limited</t>
  </si>
  <si>
    <t>The Insurance Company of The West Indies Limited</t>
  </si>
  <si>
    <t>The New India Assurance Company (Trinidad and Tobago) Limited</t>
  </si>
  <si>
    <t>Trinidad and Tobago Insurance Limited</t>
  </si>
  <si>
    <t>Massy United Insurance Company Limited</t>
  </si>
  <si>
    <t>The Great Northern Insurance Company Limited</t>
  </si>
  <si>
    <t>The Presidential Insurance Company Limited</t>
  </si>
  <si>
    <t>Select Name of Insurer/ Financial Holding Company</t>
  </si>
  <si>
    <t>Yes</t>
  </si>
  <si>
    <t>No</t>
  </si>
  <si>
    <t>Select</t>
  </si>
  <si>
    <t>If no, is a copy enclosed?</t>
  </si>
  <si>
    <t>Capital Adequacy Ratio (Form 40.10)</t>
  </si>
  <si>
    <t xml:space="preserve"> 3.0 Finance Charges, Loan fees and Other Interest Income</t>
  </si>
  <si>
    <t>Total Comprehensive Income /(Loss) for the Year:</t>
  </si>
  <si>
    <t>INTEREST EXPENSE &amp; FINANCE COSTS</t>
  </si>
  <si>
    <t>In Trinidad &amp; Tobago</t>
  </si>
  <si>
    <t>Outside Trinidad &amp; Tobago</t>
  </si>
  <si>
    <t>Interest on Subordinated Debt</t>
  </si>
  <si>
    <t>Interest on Long Term Debt</t>
  </si>
  <si>
    <t>Other Interest Expense (specify:)</t>
  </si>
  <si>
    <t>Total Interest Expense &amp; Finance Costs</t>
  </si>
  <si>
    <t>Other (Specify):</t>
  </si>
  <si>
    <t>That all the assets reported in the said Annual Return and schedules were, as of</t>
  </si>
  <si>
    <t xml:space="preserve"> the absolute property of the insurer/ financial holding company, free and clear from any liens and claims except as therein stated.</t>
  </si>
  <si>
    <t>Statement Verifying Annual Return</t>
  </si>
  <si>
    <t>($)</t>
  </si>
  <si>
    <t>($ )</t>
  </si>
  <si>
    <t>If Yes, Amount ($)</t>
  </si>
  <si>
    <t>Reference Page</t>
  </si>
  <si>
    <t xml:space="preserve"> 2.4 Less: Direct exp. &amp; Rates and Taxes thereon</t>
  </si>
  <si>
    <t>50.10-.11</t>
  </si>
  <si>
    <t>Full Comprehensive</t>
  </si>
  <si>
    <t xml:space="preserve">   Hired Vehicles ("H" Registration)</t>
  </si>
  <si>
    <t xml:space="preserve">   - Maxis</t>
  </si>
  <si>
    <t xml:space="preserve">   - Other (Buses etc.)</t>
  </si>
  <si>
    <t xml:space="preserve">   Privately-owned Vehicles ("P" Registration)</t>
  </si>
  <si>
    <t xml:space="preserve">   Trucks/Goods Vehicles ("T" Registration)</t>
  </si>
  <si>
    <t xml:space="preserve">   Rented Vehicles ("R" Registration)</t>
  </si>
  <si>
    <t>Sub-Total Full Comprehensive</t>
  </si>
  <si>
    <t>Third Party/Third Party Fire and Theft</t>
  </si>
  <si>
    <t>Sub-Total Third Party/Third Party Fire and Theft</t>
  </si>
  <si>
    <t>Deductions from Net Tier 1 Capital (Not including non-permissible assets) (B1)</t>
  </si>
  <si>
    <t>Other Deductions from Regulatory Capital Available (B2)</t>
  </si>
  <si>
    <t>Maximum Value as a % of Adjusted Assets</t>
  </si>
  <si>
    <t>Permissible Value</t>
  </si>
  <si>
    <t>Non-Permissible Value</t>
  </si>
  <si>
    <t>Ordinary Shares not including ordinary shares in permissible real estate entities</t>
  </si>
  <si>
    <t>Mutual funds including unit trusts and other collective investment schemes not including money market funds</t>
  </si>
  <si>
    <t>Mortgages or other titles for repayment of a loan secured by real estate not including mortgages or debts due from  permissible real estate entities</t>
  </si>
  <si>
    <t xml:space="preserve">Interests in real estate </t>
  </si>
  <si>
    <t>Mortgages or other titles for repayment of a loan secured by real estate not including mortgages or debts due from  permissible real estate entities controlled by the insurer and the value of interests in real estate</t>
  </si>
  <si>
    <t>Securities rated below investment grade (S&amp;P rating BB and lower)</t>
  </si>
  <si>
    <t>Agents and brokers balances and amounts due from subsidiaries and associates as a % of Equity(21.10/Line 03)</t>
  </si>
  <si>
    <r>
      <t>Name (specify) and insert appropriate factor</t>
    </r>
    <r>
      <rPr>
        <vertAlign val="superscript"/>
        <sz val="10"/>
        <rFont val="Arial"/>
        <family val="2"/>
      </rPr>
      <t>3</t>
    </r>
  </si>
  <si>
    <r>
      <rPr>
        <vertAlign val="superscript"/>
        <sz val="10"/>
        <rFont val="Arial"/>
        <family val="2"/>
      </rPr>
      <t>2</t>
    </r>
    <r>
      <rPr>
        <sz val="10"/>
        <rFont val="Arial"/>
        <family val="2"/>
      </rPr>
      <t xml:space="preserve"> Equity Fund means a fund where not less than 80% of the portfolio is invested in equities</t>
    </r>
  </si>
  <si>
    <r>
      <t>Tier 2B Capital Allowed</t>
    </r>
    <r>
      <rPr>
        <sz val="10"/>
        <rFont val="Arial"/>
        <family val="2"/>
      </rPr>
      <t xml:space="preserve">                                                 lesser of E &amp; F or zero if negative</t>
    </r>
  </si>
  <si>
    <r>
      <t>Total Tier 2 Capital</t>
    </r>
    <r>
      <rPr>
        <sz val="10"/>
        <rFont val="Arial"/>
        <family val="2"/>
      </rPr>
      <t xml:space="preserve">                                          </t>
    </r>
  </si>
  <si>
    <r>
      <t xml:space="preserve">Tier 2 Capital Allowed   </t>
    </r>
    <r>
      <rPr>
        <sz val="10"/>
        <rFont val="Arial"/>
        <family val="2"/>
      </rPr>
      <t xml:space="preserve">                                             lesser of C and I or zero if negative</t>
    </r>
  </si>
  <si>
    <r>
      <t>Total Tier 1 and 2 Capital</t>
    </r>
    <r>
      <rPr>
        <sz val="10"/>
        <rFont val="Arial"/>
        <family val="2"/>
      </rPr>
      <t xml:space="preserve">                                     </t>
    </r>
  </si>
  <si>
    <r>
      <t>Assets</t>
    </r>
    <r>
      <rPr>
        <b/>
        <vertAlign val="superscript"/>
        <sz val="10"/>
        <rFont val="Arial"/>
        <family val="2"/>
      </rPr>
      <t>1</t>
    </r>
  </si>
  <si>
    <r>
      <t>Commercial paper</t>
    </r>
    <r>
      <rPr>
        <vertAlign val="superscript"/>
        <sz val="10"/>
        <rFont val="Arial"/>
        <family val="2"/>
      </rPr>
      <t xml:space="preserve"> </t>
    </r>
    <r>
      <rPr>
        <sz val="10"/>
        <rFont val="Arial"/>
        <family val="2"/>
      </rPr>
      <t>including bankers acceptances secured by bank deposit</t>
    </r>
  </si>
  <si>
    <r>
      <t>FIXED INCOME SECURITIES</t>
    </r>
    <r>
      <rPr>
        <b/>
        <vertAlign val="superscript"/>
        <sz val="10"/>
        <rFont val="Arial"/>
        <family val="2"/>
      </rPr>
      <t>2</t>
    </r>
  </si>
  <si>
    <r>
      <t>Non-Performing assets</t>
    </r>
    <r>
      <rPr>
        <b/>
        <vertAlign val="superscript"/>
        <sz val="10"/>
        <rFont val="Arial"/>
        <family val="2"/>
      </rPr>
      <t>4</t>
    </r>
  </si>
  <si>
    <r>
      <t>Specify and insert appropriate factor</t>
    </r>
    <r>
      <rPr>
        <vertAlign val="superscript"/>
        <sz val="10"/>
        <rFont val="Arial"/>
        <family val="2"/>
      </rPr>
      <t>5</t>
    </r>
  </si>
  <si>
    <t>GENERAL  QUESTIONNAIRE</t>
  </si>
  <si>
    <t>General Questionnaire</t>
  </si>
  <si>
    <t>-Unexpired Risk</t>
  </si>
  <si>
    <t>-Outstanding Claims &amp; IBNR</t>
  </si>
  <si>
    <t>Available for Sale Financial Assets</t>
  </si>
  <si>
    <t>Translation of Foreign Operations</t>
  </si>
  <si>
    <t>Other AOCI</t>
  </si>
  <si>
    <t>Share of OCI of Associates &amp; Joint Ventures</t>
  </si>
  <si>
    <t>Accumulated Other Comprehensive Income/ (Loss)</t>
  </si>
  <si>
    <t>20.22</t>
  </si>
  <si>
    <t>10.21</t>
  </si>
  <si>
    <t>10.22</t>
  </si>
  <si>
    <t>10.23</t>
  </si>
  <si>
    <t>10.24</t>
  </si>
  <si>
    <t>10.25</t>
  </si>
  <si>
    <t>10.20-.25</t>
  </si>
  <si>
    <t>(Next page is 10.31)</t>
  </si>
  <si>
    <t>(Next page is 10.32)</t>
  </si>
  <si>
    <t>Note:  In accordance with Section 151(1) of the Act, receipts and payments must be apportioned in an equitable manner between classes of insurance business.</t>
  </si>
  <si>
    <t>3.5.1 Share of Income/ (Loss) in Associates &amp; Joint Ventures</t>
  </si>
  <si>
    <t>3.5.3 Share of Net Income (Loss) of Pooled Funds using Equity Method</t>
  </si>
  <si>
    <t>3.5.5 Other Revenues (specify)</t>
  </si>
  <si>
    <t xml:space="preserve">STATEMENT OF CASH FLOWS </t>
  </si>
  <si>
    <t xml:space="preserve">Select </t>
  </si>
  <si>
    <t xml:space="preserve">Copy of Audited Consolidated Financial Statement </t>
  </si>
  <si>
    <t xml:space="preserve">Copy of Audited Non-Consolidated Financial Statement </t>
  </si>
  <si>
    <t>10.04</t>
  </si>
  <si>
    <t>Reference Page/ Section</t>
  </si>
  <si>
    <t>S144</t>
  </si>
  <si>
    <t>Copy of the Actuary's Report</t>
  </si>
  <si>
    <t>Copy of the Auditor's Report</t>
  </si>
  <si>
    <t>S214(1)</t>
  </si>
  <si>
    <t>S145(1)(d)</t>
  </si>
  <si>
    <t>Copy of Audited Returns</t>
  </si>
  <si>
    <t>Additional Notes to the Financial Statements and Returns</t>
  </si>
  <si>
    <t>CORPORATE DOCUMENTS SUBMITTED</t>
  </si>
  <si>
    <t>2. The organisation chart must show the interrelationships between the insurer, its immediate and ultimate parent, and all other affiliated</t>
  </si>
  <si>
    <t xml:space="preserve">      corporations (upstream and downstream), identifying the percentage of 'beneficial ownership of each (see Section 56 of the IA).</t>
  </si>
  <si>
    <t>Cash Flows from Operating Activities</t>
  </si>
  <si>
    <t>Profit before taxation</t>
  </si>
  <si>
    <t>10.50</t>
  </si>
  <si>
    <t>TOTAL PARENT COMPANY</t>
  </si>
  <si>
    <t>LOCAL AND FOREIGN REGULATED SUBSIDIARIES</t>
  </si>
  <si>
    <t>TOTAL UNREGULATED SUBSIDIARIES</t>
  </si>
  <si>
    <t>BALANCES PER UNCONSOLIDATED ACCOUNTS</t>
  </si>
  <si>
    <t>INSERT NAME - FOREIGN</t>
  </si>
  <si>
    <t>BEFORE ADJUSTMENTS</t>
  </si>
  <si>
    <t>CONSOLIDATION ADJUSTMENTS</t>
  </si>
  <si>
    <t>AFTER ADJUSTMENTS</t>
  </si>
  <si>
    <t>ASSETS</t>
  </si>
  <si>
    <t>CASH ON HAND</t>
  </si>
  <si>
    <t>DUE FROM RELATED COMPANIES / PARENT</t>
  </si>
  <si>
    <t>LOANS TO SUBSIDIARIES</t>
  </si>
  <si>
    <t>INVESTMENT IN SUBSIDIARY COMPANIES</t>
  </si>
  <si>
    <t>INVESTMENT IN ASSOCIATE COMPANIES</t>
  </si>
  <si>
    <t>OTHER INVESTMENTS</t>
  </si>
  <si>
    <t>PROPERTY, PLANT AND EQUIPMENT</t>
  </si>
  <si>
    <t>OTHER ASSETS</t>
  </si>
  <si>
    <t>TOTAL ASSETS</t>
  </si>
  <si>
    <t>LIABILITIES</t>
  </si>
  <si>
    <t>DEPOSITS</t>
  </si>
  <si>
    <t>DUE TO SUBSIDIARIES / PARENT</t>
  </si>
  <si>
    <t>DUE TO RELATED COMPANIES</t>
  </si>
  <si>
    <t>OTHER LIABILITIES</t>
  </si>
  <si>
    <t>SHARE CAPITAL</t>
  </si>
  <si>
    <t>RETAINED EARNINGS</t>
  </si>
  <si>
    <t>OTHER RESERVES</t>
  </si>
  <si>
    <t>TOTAL LIABILITIES AND SHAREHOLDERS EQUITY</t>
  </si>
  <si>
    <t>Market Value ($)</t>
  </si>
  <si>
    <t xml:space="preserve">$ </t>
  </si>
  <si>
    <t xml:space="preserve">  ($)</t>
  </si>
  <si>
    <t>Reclassification of (Gains) Losses to Net Income</t>
  </si>
  <si>
    <t>GENERAL INSURANCE BUSINESS</t>
  </si>
  <si>
    <t>LONG-TERM INSURANCE BUSINESS</t>
  </si>
  <si>
    <t xml:space="preserve">  2.  In accordance with Section 151(1) of the Act, receipts and payments must be apportioned in an equitable manner between classes of insurance business.</t>
  </si>
  <si>
    <t>Please select Class of Life Business</t>
  </si>
  <si>
    <t xml:space="preserve">4.0 Gross Claims </t>
  </si>
  <si>
    <t>Jamaica</t>
  </si>
  <si>
    <t>British Virgin Islands</t>
  </si>
  <si>
    <t>Anguilla</t>
  </si>
  <si>
    <t>Grenada</t>
  </si>
  <si>
    <t>St. Vincent &amp; The Grenadines</t>
  </si>
  <si>
    <t>Antigua and Barbuda</t>
  </si>
  <si>
    <t>Belize</t>
  </si>
  <si>
    <t>Montserrat</t>
  </si>
  <si>
    <t>St Kitts &amp; Nevis</t>
  </si>
  <si>
    <t>Suriname</t>
  </si>
  <si>
    <t xml:space="preserve">   Less: Reinsurance ceded</t>
  </si>
  <si>
    <t xml:space="preserve">   4.1 Outstanding Claims Paid</t>
  </si>
  <si>
    <t xml:space="preserve">  5.1 R/I share of claims Paid</t>
  </si>
  <si>
    <r>
      <t xml:space="preserve">   4.1 Claims Paid-</t>
    </r>
    <r>
      <rPr>
        <b/>
        <sz val="10"/>
        <color rgb="FFFF0000"/>
        <rFont val="Arial"/>
        <family val="2"/>
      </rPr>
      <t>(Forms 50.20-50.27)</t>
    </r>
  </si>
  <si>
    <t>1. Affiliates/Related Parties</t>
  </si>
  <si>
    <t>Grand Total</t>
  </si>
  <si>
    <t>TOTAL MUTUAL FUNDS</t>
  </si>
  <si>
    <t>Table 1.1 - Data in respect of Non-Reinsurance Recoveries</t>
  </si>
  <si>
    <t>a</t>
  </si>
  <si>
    <t>b</t>
  </si>
  <si>
    <t>c</t>
  </si>
  <si>
    <t>d</t>
  </si>
  <si>
    <t>Net Written Premiums</t>
  </si>
  <si>
    <t>1.3.0 Gross Claims and Adjustment Expenses</t>
  </si>
  <si>
    <t xml:space="preserve"> 1.3.2  Acquisition Expenses </t>
  </si>
  <si>
    <t xml:space="preserve"> 1.3.3 Gross Commissions </t>
  </si>
  <si>
    <t>Total Claims and Expenses</t>
  </si>
  <si>
    <t>1.4.0 Premium Deficiency Adjustment</t>
  </si>
  <si>
    <t>1.3.5 Other</t>
  </si>
  <si>
    <t>Net Earned Premium</t>
  </si>
  <si>
    <t>50.38</t>
  </si>
  <si>
    <t xml:space="preserve">Class of Insurance </t>
  </si>
  <si>
    <t>(2)+(3)</t>
  </si>
  <si>
    <t>(4)+(5)</t>
  </si>
  <si>
    <t>50.30-.38</t>
  </si>
  <si>
    <t>Total Gross Claims Outstanding-In T&amp;T- General Insurance Business -50.38</t>
  </si>
  <si>
    <t>Total Gross Claims Outstanding-Outside T&amp;T- General Insurance Business -50.38</t>
  </si>
  <si>
    <t>Investment Expenses-TT  equal Investment expenses on -30.20</t>
  </si>
  <si>
    <t>General expenses -TT-equal Total General Expenses 30.20</t>
  </si>
  <si>
    <t xml:space="preserve">   1.1.0 Direct</t>
  </si>
  <si>
    <t xml:space="preserve">   1.1.1 Reinsurance Assumed</t>
  </si>
  <si>
    <t xml:space="preserve"> 1.2.3 Other (specify)</t>
  </si>
  <si>
    <t>Net Claims Incurred</t>
  </si>
  <si>
    <t>Dominica</t>
  </si>
  <si>
    <t>Netherlands Antilles</t>
  </si>
  <si>
    <t>Investment Expenses-  equal Investment expenses on -30.20</t>
  </si>
  <si>
    <t>General expenses -equal Total General Expenses 30.20</t>
  </si>
  <si>
    <t>Statutory  Reserves</t>
  </si>
  <si>
    <t>Bahamas</t>
  </si>
  <si>
    <t>Preference Shares (Qualifying Preference Shares in Tier 1 Capital not included in line B)</t>
  </si>
  <si>
    <t>Preference Shares (Qualifying Preference Shares that may be cumulative)</t>
  </si>
  <si>
    <t>Net Tier 1 Capital (excluding Qualifying Preference Shares in Tier 1 Capital)</t>
  </si>
  <si>
    <t>X</t>
  </si>
  <si>
    <t xml:space="preserve">Qualifying Preference Shares in Tier 1 Capital </t>
  </si>
  <si>
    <t>Minimum of Qualifying Preference Shares in Tier 1 Capital and 33% of Net Tier 1 Capital (excluding Qualifying Preference Shares in Tier 1 Capital )</t>
  </si>
  <si>
    <t xml:space="preserve">33% of Net Tier 1 capital from Line X (excluding Qualifying Preference Shares in Tier 1 Capital ) </t>
  </si>
  <si>
    <t>Guardian General Insurance Limited</t>
  </si>
  <si>
    <t>Underwriting Profit/ (loss)</t>
  </si>
  <si>
    <t>2.5 Other (Specify)</t>
  </si>
  <si>
    <t>(Next page is 10.11)</t>
  </si>
  <si>
    <t>(Next page is 10.12)</t>
  </si>
  <si>
    <t>(Next page is 10.40)</t>
  </si>
  <si>
    <t>Next Page is 20.22</t>
  </si>
  <si>
    <t>Next Page is 21.10</t>
  </si>
  <si>
    <t>Sundry General Expenses (Specify)</t>
  </si>
  <si>
    <t>Other Items (Specify)</t>
  </si>
  <si>
    <t>Notes: 1.In accordance with Section 151(1) of the Act, receipts and payments must be apportioned in an equitable manner between classes of insurance business.</t>
  </si>
  <si>
    <t xml:space="preserve">All Other Shareholders </t>
  </si>
  <si>
    <t>Staff</t>
  </si>
  <si>
    <t>Service Received/  Service Provided</t>
  </si>
  <si>
    <t>If yes, provide details .</t>
  </si>
  <si>
    <t>Balance Sheet</t>
  </si>
  <si>
    <t>Total Business</t>
  </si>
  <si>
    <t>(09)</t>
  </si>
  <si>
    <t>Mortgage Loans</t>
  </si>
  <si>
    <t xml:space="preserve">Preferred Shares </t>
  </si>
  <si>
    <t>Common Shares</t>
  </si>
  <si>
    <t>-Debt</t>
  </si>
  <si>
    <t>-Equity</t>
  </si>
  <si>
    <t xml:space="preserve">Bonds and Debentures </t>
  </si>
  <si>
    <t xml:space="preserve"> Net Investment in Leased Assets &amp; Inst. Loans </t>
  </si>
  <si>
    <t>- Loans on Debentures of Shares</t>
  </si>
  <si>
    <t xml:space="preserve"> Investment Properties</t>
  </si>
  <si>
    <t xml:space="preserve"> Investment in Associates &amp; Joint ventures</t>
  </si>
  <si>
    <t xml:space="preserve"> Investment in  Subsidiaries, Affiliates &amp; Structured Entities</t>
  </si>
  <si>
    <t>2.3.0</t>
  </si>
  <si>
    <t>Government Securities</t>
  </si>
  <si>
    <t>2.2.0</t>
  </si>
  <si>
    <t xml:space="preserve">2.1.0. </t>
  </si>
  <si>
    <t>2.1.1</t>
  </si>
  <si>
    <t xml:space="preserve"> Cash &amp; Cash Equivalents</t>
  </si>
  <si>
    <t xml:space="preserve">Outside Trinidad and Tobago </t>
  </si>
  <si>
    <t>Amortized Cost</t>
  </si>
  <si>
    <t>FV Option/ Investment Properties Fair Value</t>
  </si>
  <si>
    <t>Income excluding gains/ (losses) on FV Option</t>
  </si>
  <si>
    <t>Cash &amp; Cash Equivalents</t>
  </si>
  <si>
    <t>(08)</t>
  </si>
  <si>
    <t>35.10</t>
  </si>
  <si>
    <t>(Next page is 21.12)</t>
  </si>
  <si>
    <t>35.12</t>
  </si>
  <si>
    <t>Summary of Investments - By Territory</t>
  </si>
  <si>
    <t>Summary of Investments-In Trinidad &amp; Tobago-21.12</t>
  </si>
  <si>
    <t>Mortgage Loans-&lt;=80% to Value Ratio</t>
  </si>
  <si>
    <t>Financial Assets:</t>
  </si>
  <si>
    <t>Total Equity and Debt Securities</t>
  </si>
  <si>
    <t>-Equity and Debt Securities</t>
  </si>
  <si>
    <t>Total Assets-In T &amp; T- 35.10</t>
  </si>
  <si>
    <t>Total Assets- Outside -T &amp; T -35.10</t>
  </si>
  <si>
    <t>Total Assets-Current Year -35.10</t>
  </si>
  <si>
    <t>Total Assets-Prior Year -35.10</t>
  </si>
  <si>
    <t>Total Fixed Assets - Current Year 35.10</t>
  </si>
  <si>
    <t>Total Financial Assets- Current Year-35.10</t>
  </si>
  <si>
    <t>Cash ( Including Fixed Deposits) equals -35.10</t>
  </si>
  <si>
    <t xml:space="preserve">The Members of the Board and Management </t>
  </si>
  <si>
    <t>COMPANY SECRETARY</t>
  </si>
  <si>
    <t>We,</t>
  </si>
  <si>
    <t xml:space="preserve">. AND THE RESULTS OF THE COMPLIANCE REVIEWS REQUIRED BY SECTION 73(1) OF </t>
  </si>
  <si>
    <t>is not accurate, the insurer must complete and submit the "Trinidad &amp; Tobago Power of Attorney for</t>
  </si>
  <si>
    <t>designation of a chief representative in Trinidad &amp; Tobago" form, as required under section 323 of the</t>
  </si>
  <si>
    <t>appearing on the Website of the Central Bank of Trinidad &amp; Tobago (CBTT) http://www.central-bank.org.tt</t>
  </si>
  <si>
    <t xml:space="preserve"> INSURER WITH RESPECT TO:</t>
  </si>
  <si>
    <t>WE  ESTABLISHED AND MAINTAINED WRITTEN  POLICIES AND PROCEDURES  FOR  RECORDING ALL TRANSACTIONS BY THE</t>
  </si>
  <si>
    <t>THE INSURANCE  ACT, ARE AS  DETAILED IN OUR REPORT (SEE ATTACHED).</t>
  </si>
  <si>
    <t>-Property Insurance</t>
  </si>
  <si>
    <t>-Motor Vehicle Insurance</t>
  </si>
  <si>
    <t>The Members of the Board</t>
  </si>
  <si>
    <t>That we are the above described Director and Chief Financial Officer respectively of the Insurer/Financial Holding Company.</t>
  </si>
  <si>
    <t>10.08</t>
  </si>
  <si>
    <t>Power of Attorney re change in Principal Representative</t>
  </si>
  <si>
    <t xml:space="preserve">   1.1.1 Gross Written Premium</t>
  </si>
  <si>
    <t xml:space="preserve"> 12.2 Prior Year Adjustment</t>
  </si>
  <si>
    <t xml:space="preserve"> 12.1 Current</t>
  </si>
  <si>
    <t xml:space="preserve"> 12.3 Deferred</t>
  </si>
  <si>
    <t>10.01</t>
  </si>
  <si>
    <t>10.03</t>
  </si>
  <si>
    <t>(Next page is 10.01)</t>
  </si>
  <si>
    <t>(Next page is 10.03)</t>
  </si>
  <si>
    <t>GENERAL  QUESTIONNAIRE  (Continued)</t>
  </si>
  <si>
    <t xml:space="preserve">OTHER INFORMATION </t>
  </si>
  <si>
    <t>Next Page is 20.30</t>
  </si>
  <si>
    <t>20.30</t>
  </si>
  <si>
    <t>Next Page is 20.32</t>
  </si>
  <si>
    <t>20.32</t>
  </si>
  <si>
    <t>10.33</t>
  </si>
  <si>
    <t>SUMMARY OF  MOTOR VEHICLE INSURANCE BUSINESS IN FORCE</t>
  </si>
  <si>
    <t>Insurance  Exhibits</t>
  </si>
  <si>
    <t>60.12</t>
  </si>
  <si>
    <t>Notes to the Insurance Returns</t>
  </si>
  <si>
    <t>75.00</t>
  </si>
  <si>
    <t>Name of Principal  Representative:</t>
  </si>
  <si>
    <t>Name of Designated officer</t>
  </si>
  <si>
    <t xml:space="preserve">  1.  In accordance with Section 23(2) &amp; (5) of the Act, General Insurers registered to carry on Accident and Sickness business are subject to the same requirements as an insurer carrying on Long Term Business.</t>
  </si>
  <si>
    <t xml:space="preserve">  1.  In accordance with Section 151(1) of the Act, receipts and payments must be apportioned in an equitable manner between classes of insurance business.</t>
  </si>
  <si>
    <t>Aruba</t>
  </si>
  <si>
    <t>Cayman Islands</t>
  </si>
  <si>
    <t>St. Lucia</t>
  </si>
  <si>
    <t>Investments and Other Liabilities</t>
  </si>
  <si>
    <t>35.35</t>
  </si>
  <si>
    <t>2.1.0</t>
  </si>
  <si>
    <t>Deposits with Financial Institutions&gt;90 days</t>
  </si>
  <si>
    <t>2.1.2</t>
  </si>
  <si>
    <t>2.1.3</t>
  </si>
  <si>
    <t>2.1.6</t>
  </si>
  <si>
    <t>2.1.7 Interest Receivable</t>
  </si>
  <si>
    <t>-Policy Loans</t>
  </si>
  <si>
    <t>2.3.2  Interest Receivable</t>
  </si>
  <si>
    <t xml:space="preserve">Preferred Shares: </t>
  </si>
  <si>
    <t xml:space="preserve">2.1.5 </t>
  </si>
  <si>
    <t xml:space="preserve"> 2.2.0 Net Investment in Leased Assets &amp; Inst. Loans </t>
  </si>
  <si>
    <t>2.3.2 Interest Receivable</t>
  </si>
  <si>
    <t>(Next page is 30.10)</t>
  </si>
  <si>
    <t>Total Financial Assets/ Investments</t>
  </si>
  <si>
    <t>1. Real Estate</t>
  </si>
  <si>
    <t>Total Government Securities</t>
  </si>
  <si>
    <t>2.0  Other Loans and Advances</t>
  </si>
  <si>
    <t>  2.1 Mortgage Loans</t>
  </si>
  <si>
    <t>  2.4 Loans on Policy/ Certificates</t>
  </si>
  <si>
    <t xml:space="preserve">  2.4.2 Agents' Debit Balances</t>
  </si>
  <si>
    <t xml:space="preserve">  3.0 Government Securities</t>
  </si>
  <si>
    <t xml:space="preserve">  4.-7 Equity Securities</t>
  </si>
  <si>
    <t>   3.2 CARICOM Governments</t>
  </si>
  <si>
    <t xml:space="preserve">  4.0 Ordinary Shares in Trinidad and Tobago Companies </t>
  </si>
  <si>
    <r>
      <t xml:space="preserve">  5.1 Ordinary Shares in Non-Trinidad and Tobago Companies -</t>
    </r>
    <r>
      <rPr>
        <sz val="8"/>
        <color indexed="12"/>
        <rFont val="Arial"/>
        <family val="2"/>
      </rPr>
      <t>CARICOM</t>
    </r>
  </si>
  <si>
    <r>
      <t xml:space="preserve">  7.1 Preference Shares in Non-Trinidad and Tobago Companies -</t>
    </r>
    <r>
      <rPr>
        <sz val="8"/>
        <color indexed="12"/>
        <rFont val="Arial"/>
        <family val="2"/>
      </rPr>
      <t>CARICOM</t>
    </r>
  </si>
  <si>
    <t>8-9 Debt Securities</t>
  </si>
  <si>
    <t> 8.0 Bonds and Debentures in Trinidad and Tobago Companies</t>
  </si>
  <si>
    <t>   3.3 Other (Specify)</t>
  </si>
  <si>
    <t xml:space="preserve">  7.2 Preference Shares in Non-Trinidad and Tobago Companies -Foreign</t>
  </si>
  <si>
    <t xml:space="preserve">  6.0 Preference Shares in Trinidad and Tobago Companies</t>
  </si>
  <si>
    <t xml:space="preserve">  5.2 Ordinary Shares in Non-Trinidad and Tobago Companies -Foreign</t>
  </si>
  <si>
    <t xml:space="preserve"> 9.2 Bonds and Debentures in non-Trinidad and Tobago Companies -Other</t>
  </si>
  <si>
    <t xml:space="preserve"> 9.1 Bonds and Debentures in non-Trinidad and Tobago Companies CARIICOM </t>
  </si>
  <si>
    <t> 9.4 Other (Specify)</t>
  </si>
  <si>
    <t>10-11 Investment in  Subsidiaries, Affiliates &amp; Structured Entities</t>
  </si>
  <si>
    <t xml:space="preserve">  10.0. Investment in Connected Companies which are Insurance Companies</t>
  </si>
  <si>
    <t xml:space="preserve">  11.1 Investment in Connected Companies which are not Insurance Companies</t>
  </si>
  <si>
    <t>12.0 Investment in Associates &amp; Joint ventures</t>
  </si>
  <si>
    <t>13-16 Cash &amp; Cash Equivalents</t>
  </si>
  <si>
    <t xml:space="preserve">  14. Cash Deposits with the Central Bank of T &amp; T</t>
  </si>
  <si>
    <t xml:space="preserve">  13. Cash on Current Account and in hand</t>
  </si>
  <si>
    <t>17-20 Premiums Receivable</t>
  </si>
  <si>
    <t xml:space="preserve"> 17.0. Amounts due from agents and sub-agents</t>
  </si>
  <si>
    <t xml:space="preserve"> 18.0  Amounts due from brokers </t>
  </si>
  <si>
    <t xml:space="preserve"> 19.0 Amounts due from Policy holders </t>
  </si>
  <si>
    <t xml:space="preserve"> 20.0 Amounts due from other Insurance Companies</t>
  </si>
  <si>
    <t>21-22.0 Investment Income due and Accrued</t>
  </si>
  <si>
    <t>25.0 Pension Fund Assets</t>
  </si>
  <si>
    <t>26. Employee Benefits</t>
  </si>
  <si>
    <t>27. Goodwill &amp; Other Intangible Assets</t>
  </si>
  <si>
    <t>  1.1.1 Real Estate including buildings</t>
  </si>
  <si>
    <t>Total Equity Securities</t>
  </si>
  <si>
    <t>Total Debt</t>
  </si>
  <si>
    <t>17.-20 Premiums Receivable</t>
  </si>
  <si>
    <t xml:space="preserve"> 20 Amounts due from other Insurance Companies</t>
  </si>
  <si>
    <t xml:space="preserve">  17. Amounts due from agents and sub-agents </t>
  </si>
  <si>
    <t xml:space="preserve">  18  Amounts due from brokers </t>
  </si>
  <si>
    <t xml:space="preserve"> 19 Amounts due from Policy holders </t>
  </si>
  <si>
    <t>25. Pension Fund Assets</t>
  </si>
  <si>
    <t>Asset Liability Mismatch Risk</t>
  </si>
  <si>
    <t>Liquidity and Operational Risk</t>
  </si>
  <si>
    <t>Guarantee Risk</t>
  </si>
  <si>
    <t xml:space="preserve">Net Tier 1 </t>
  </si>
  <si>
    <t xml:space="preserve">    Appropriated Surplus:</t>
  </si>
  <si>
    <t xml:space="preserve">      Participating</t>
  </si>
  <si>
    <t xml:space="preserve">      Non Participating</t>
  </si>
  <si>
    <t xml:space="preserve">   Other Reserves included in net equity</t>
  </si>
  <si>
    <t xml:space="preserve">Gross Tier 1 Capital (excluding Qualifying Preference Shares in Tier 1 Capital)                                                                  </t>
  </si>
  <si>
    <t>Cash surrender value deficiencies calculated on an aggregate basis for each group of policies separately</t>
  </si>
  <si>
    <t>Negative reserves calculated policy by policy</t>
  </si>
  <si>
    <t>Net Tier 1 Capital</t>
  </si>
  <si>
    <t>Cash surrender value deficiencies calculated on an aggregate basis for each group of policies separately x 75%</t>
  </si>
  <si>
    <t>Reciprocal cross holdings in capital instruments, whether arranged directly or indirectly, between financial institutions that artificially inflate the capital position of the insurer</t>
  </si>
  <si>
    <t>Outstanding premiums aged more than 60 business days (for long-term insurance business)</t>
  </si>
  <si>
    <t>Residential Mortgages overdue more than 120 business days</t>
  </si>
  <si>
    <t>Commercial Mortgages overdue more than 120 business days</t>
  </si>
  <si>
    <t>All Assets</t>
  </si>
  <si>
    <t>Assets Backing Investment Linked Business</t>
  </si>
  <si>
    <t>Regulatory Capital Required  (AxB)</t>
  </si>
  <si>
    <t>Regulatory Capital Required  (AxD)</t>
  </si>
  <si>
    <t xml:space="preserve">T-bills Issued or guaranteed by Government of Trinidad and Tobago </t>
  </si>
  <si>
    <t>Bonds and other evidence of indebtedness (Ratings refer to the rating of the instrument. In the event that the security is not rated, the rating of the Issuer applies. If neither the issuer nor the bond or other evidence of indebtedness is rated, the risk factor shall be the appropriate unrated categories below.)</t>
  </si>
  <si>
    <t xml:space="preserve">Issued or guaranteed by Government of Trinidad and Tobago </t>
  </si>
  <si>
    <t>Issued by Multilateral Agencies</t>
  </si>
  <si>
    <r>
      <t>Unrated (grandfathered)</t>
    </r>
    <r>
      <rPr>
        <vertAlign val="superscript"/>
        <sz val="10"/>
        <rFont val="Arial"/>
        <family val="2"/>
      </rPr>
      <t>3</t>
    </r>
    <r>
      <rPr>
        <sz val="10"/>
        <rFont val="Arial"/>
        <family val="2"/>
      </rPr>
      <t xml:space="preserve"> </t>
    </r>
  </si>
  <si>
    <t>Subtotal Bonds and other evidences of indebtedness/Non performing assets</t>
  </si>
  <si>
    <r>
      <t>Rated Asset Backed Securities</t>
    </r>
    <r>
      <rPr>
        <b/>
        <vertAlign val="superscript"/>
        <sz val="10"/>
        <rFont val="Arial"/>
        <family val="2"/>
      </rPr>
      <t>2</t>
    </r>
  </si>
  <si>
    <t xml:space="preserve">Leases </t>
  </si>
  <si>
    <t xml:space="preserve">Where the insurer is the following: </t>
  </si>
  <si>
    <t>Lessee: (insert appropriate factor for the leased asset) (specify)</t>
  </si>
  <si>
    <t xml:space="preserve">Lessor: Operating leases in respect of real estate </t>
  </si>
  <si>
    <r>
      <t>Lessor: Financial leases in respect of real estate - Counterparty risk factor</t>
    </r>
    <r>
      <rPr>
        <vertAlign val="superscript"/>
        <sz val="10"/>
        <rFont val="Arial"/>
        <family val="2"/>
      </rPr>
      <t xml:space="preserve"> 6</t>
    </r>
  </si>
  <si>
    <t xml:space="preserve">Lessor: Financial leases in respect of real estate in arrears </t>
  </si>
  <si>
    <t>Outstanding premiums aged less than 60 business days (for long-term insurance business)</t>
  </si>
  <si>
    <t>Outstanding premiums aged less than 20 business days (for general insurance business)</t>
  </si>
  <si>
    <t>Reinsurance recoverables from reinsurers:</t>
  </si>
  <si>
    <t xml:space="preserve"> Residential Mortgages overdue between 60 and 120 business days</t>
  </si>
  <si>
    <t xml:space="preserve"> Commercial Mortgages overdue between 60 and 120 business days</t>
  </si>
  <si>
    <t xml:space="preserve">Debts due from non-financial subsidiaries controlled by the insurer and affiliates and associates of the insurer </t>
  </si>
  <si>
    <r>
      <rPr>
        <vertAlign val="superscript"/>
        <sz val="10"/>
        <rFont val="Arial"/>
        <family val="2"/>
      </rPr>
      <t>1</t>
    </r>
    <r>
      <rPr>
        <sz val="10"/>
        <rFont val="Arial"/>
        <family val="2"/>
      </rPr>
      <t xml:space="preserve"> All assets are net of any depreciation or provision for diminution of value and inclusive of any investment income due and accrued.</t>
    </r>
  </si>
  <si>
    <r>
      <rPr>
        <vertAlign val="superscript"/>
        <sz val="10"/>
        <rFont val="Arial"/>
        <family val="2"/>
      </rPr>
      <t>2</t>
    </r>
    <r>
      <rPr>
        <sz val="10"/>
        <rFont val="Arial"/>
        <family val="2"/>
      </rPr>
      <t xml:space="preserve"> With regards to the credit ratings, see the list of recognized Credit Rating Agencies and their Equivalency Mapping on the Central Bank’s website</t>
    </r>
  </si>
  <si>
    <r>
      <rPr>
        <vertAlign val="superscript"/>
        <sz val="10"/>
        <rFont val="Arial"/>
        <family val="2"/>
      </rPr>
      <t>4</t>
    </r>
    <r>
      <rPr>
        <sz val="10"/>
        <rFont val="Arial"/>
        <family val="2"/>
      </rPr>
      <t xml:space="preserve"> Non-performing is defined as being overdue more than 60 days. The risk factor shall be the risk factor for those assets if they were not overdue increased by an additional 20%. This does not apply to assets that are deducted from capital available, mortgages that are overdue between 60 and 120 business days and subrogation aged less than 120 business days.</t>
    </r>
  </si>
  <si>
    <r>
      <rPr>
        <vertAlign val="superscript"/>
        <sz val="10"/>
        <rFont val="Arial"/>
        <family val="2"/>
      </rPr>
      <t>5</t>
    </r>
    <r>
      <rPr>
        <sz val="10"/>
        <rFont val="Arial"/>
        <family val="2"/>
      </rPr>
      <t xml:space="preserve"> If there is exposure to counterparty risk, the risk factor shall be the higher of that relevant to the securities to be repurchased or sold or that of the counterparty. If there is no exposure to counterparty risk, the risk factor shall be that relevant to the securities to be repurchased or sold.</t>
    </r>
  </si>
  <si>
    <r>
      <t xml:space="preserve">Quoted Common Shares (grandfathered) </t>
    </r>
    <r>
      <rPr>
        <vertAlign val="superscript"/>
        <sz val="10"/>
        <rFont val="Arial"/>
        <family val="2"/>
      </rPr>
      <t>1</t>
    </r>
  </si>
  <si>
    <t>Funds, Mutual Funds, Units and other Collective Investment Schemes</t>
  </si>
  <si>
    <r>
      <t>Equity Funds</t>
    </r>
    <r>
      <rPr>
        <vertAlign val="superscript"/>
        <sz val="10"/>
        <rFont val="Arial"/>
        <family val="2"/>
      </rPr>
      <t>2</t>
    </r>
  </si>
  <si>
    <t>Other including exchange traded funds</t>
  </si>
  <si>
    <t xml:space="preserve">Investments in non-financial subsidiaries controlled by the insurer and affiliates and associates of the insurer </t>
  </si>
  <si>
    <r>
      <rPr>
        <vertAlign val="superscript"/>
        <sz val="10"/>
        <rFont val="Arial"/>
        <family val="2"/>
      </rPr>
      <t>3</t>
    </r>
    <r>
      <rPr>
        <sz val="10"/>
        <rFont val="Arial"/>
        <family val="2"/>
      </rPr>
      <t xml:space="preserve"> The risk factor is determined by looking through to the underlying securities or guarantees as if they were directly held or given</t>
    </r>
  </si>
  <si>
    <t>Regulatory Capital Required  
(A x B)</t>
  </si>
  <si>
    <t xml:space="preserve"> $</t>
  </si>
  <si>
    <r>
      <t>Specify the exposure to risk and insert appropriate risk factor for the counterparty</t>
    </r>
    <r>
      <rPr>
        <vertAlign val="superscript"/>
        <sz val="10"/>
        <rFont val="Arial"/>
        <family val="2"/>
      </rPr>
      <t>1</t>
    </r>
  </si>
  <si>
    <t>Investment Linked Business</t>
  </si>
  <si>
    <t xml:space="preserve">Regulatory Capital Required </t>
  </si>
  <si>
    <t>Absolute value of (A - B) x C</t>
  </si>
  <si>
    <t>Absolute value of (E - F) x G</t>
  </si>
  <si>
    <t>TT Dollar</t>
  </si>
  <si>
    <t>U. S. Dollar</t>
  </si>
  <si>
    <t>Barbados Dollar</t>
  </si>
  <si>
    <t>Belize Dollar</t>
  </si>
  <si>
    <t>Canadian Dollar</t>
  </si>
  <si>
    <t>Swiss Franc</t>
  </si>
  <si>
    <t>Deutsche Mark</t>
  </si>
  <si>
    <t>EURO Currency</t>
  </si>
  <si>
    <t>French Franc</t>
  </si>
  <si>
    <t>U. K. Pound Sterling</t>
  </si>
  <si>
    <t>Guyana Dollar</t>
  </si>
  <si>
    <t>Jamaica Dollar</t>
  </si>
  <si>
    <t>Japanese Yen</t>
  </si>
  <si>
    <t>Netherlands Guilder</t>
  </si>
  <si>
    <t>East Caribbean Dollar</t>
  </si>
  <si>
    <t>Other Currencies</t>
  </si>
  <si>
    <t>This risk charge does not apply to the portion of the assets backing and the liabilities of, an insurer’s investment linked insurance business if:</t>
  </si>
  <si>
    <t>(a)  the assets are genuinely identifiable and valued at market value;</t>
  </si>
  <si>
    <t xml:space="preserve">(b)  transfers into and out of the portfolio of assets occur at market value; and </t>
  </si>
  <si>
    <t>LONG TERM INSURANCE BUSINESS</t>
  </si>
  <si>
    <t>ASSET LIABILITY MISMATCH RISK</t>
  </si>
  <si>
    <t xml:space="preserve">Product Group </t>
  </si>
  <si>
    <t>Net Policy Liabilities</t>
  </si>
  <si>
    <t>Recalculated Net Policy Liabilities  Parallel + 1%</t>
  </si>
  <si>
    <t>Recalculated Net Policy Liabilities Parallel - 1%</t>
  </si>
  <si>
    <t xml:space="preserve">Maximum Absolute value of (B-A) or (C-A) </t>
  </si>
  <si>
    <t xml:space="preserve">Maximum Regulatory Capital Required  
(D x E) </t>
  </si>
  <si>
    <t>Supporting Asset Value</t>
  </si>
  <si>
    <t>Recalculated Supporting Asset Value Parallel + 1%</t>
  </si>
  <si>
    <t>Recalculated Supporting Asset Value Parallel - 1%</t>
  </si>
  <si>
    <t>Liability (B-A)      Less                   Asset (H-G)</t>
  </si>
  <si>
    <t>Liability (C-A)      Less                   Asset (I-G)</t>
  </si>
  <si>
    <t xml:space="preserve">Maximum Absolute value of J or K </t>
  </si>
  <si>
    <t>Regulatory Capital Required (Smaller of F or L)</t>
  </si>
  <si>
    <t>This risk charge does not apply to the portion of the assets backing and the liabilities of an insurer’s investment linked insurance business if:</t>
  </si>
  <si>
    <t>(c)  there is full pass through of investment returns to the policies and credited returns are not based on company's discretion.</t>
  </si>
  <si>
    <t>MORTALITY RISK</t>
  </si>
  <si>
    <t>Direct &amp; Assumed</t>
  </si>
  <si>
    <t>Reinsurance Ceded</t>
  </si>
  <si>
    <t>Regulatory Capital Required (F-K)</t>
  </si>
  <si>
    <t>Type of Policy</t>
  </si>
  <si>
    <t>Sum Insured</t>
  </si>
  <si>
    <t>Policy Liability or Mortality Component</t>
  </si>
  <si>
    <t>Net Amount at Risk (A-B)</t>
  </si>
  <si>
    <t>Deductions</t>
  </si>
  <si>
    <t>Component (C-D)xE</t>
  </si>
  <si>
    <t>Net Amount at Risk (G-H)</t>
  </si>
  <si>
    <t>Component (IxJ)</t>
  </si>
  <si>
    <t>A. Individual Insurance (excluding AD&amp;D)</t>
  </si>
  <si>
    <t xml:space="preserve">Individual Life </t>
  </si>
  <si>
    <t xml:space="preserve">       Less than one year guaranteed term remaining</t>
  </si>
  <si>
    <t xml:space="preserve">      One to five years remaining</t>
  </si>
  <si>
    <t xml:space="preserve">      More than five years guaranteed term remaining</t>
  </si>
  <si>
    <t>Participating, Adjustable Life &amp; Universal Life</t>
  </si>
  <si>
    <t>Total Individual Insurance</t>
  </si>
  <si>
    <t>B. Group Insurance (excluding AD&amp;D)</t>
  </si>
  <si>
    <t>Total Group Insurance</t>
  </si>
  <si>
    <t>C. Accidental Death &amp; Dismemberment</t>
  </si>
  <si>
    <t>Group Insurance</t>
  </si>
  <si>
    <t>Total AD&amp;D Insurance</t>
  </si>
  <si>
    <t>D. Annuities Involving Life Contingencies</t>
  </si>
  <si>
    <t xml:space="preserve">      Individual </t>
  </si>
  <si>
    <t xml:space="preserve">      Group</t>
  </si>
  <si>
    <t>Total Annuities</t>
  </si>
  <si>
    <t>E. Other (specify &amp; insert factor)</t>
  </si>
  <si>
    <t>Total Other</t>
  </si>
  <si>
    <t>Total Regulatory Capital Required for Mortality Risk</t>
  </si>
  <si>
    <t>MORBIDITY RISK</t>
  </si>
  <si>
    <t>Regulatory Capital Required (C-F)</t>
  </si>
  <si>
    <t>Annual Earned Premium</t>
  </si>
  <si>
    <t>Component (AxB)</t>
  </si>
  <si>
    <t>Annual Premium Ceded</t>
  </si>
  <si>
    <t>Component (DxE)</t>
  </si>
  <si>
    <t xml:space="preserve">C </t>
  </si>
  <si>
    <t>A. New Claims Risk</t>
  </si>
  <si>
    <t xml:space="preserve">Individual, Disability Income and premium waivers </t>
  </si>
  <si>
    <t>Group, Disability Income and premium waivers</t>
  </si>
  <si>
    <t>Other Accident and Sickness</t>
  </si>
  <si>
    <t>Health Insurance - Individual and Group</t>
  </si>
  <si>
    <t>Total New Claims Risk</t>
  </si>
  <si>
    <t>B. Continuing Claims Risk</t>
  </si>
  <si>
    <t>Reserve</t>
  </si>
  <si>
    <t>Amount Ceded</t>
  </si>
  <si>
    <t>Disabled Lives reserves</t>
  </si>
  <si>
    <t xml:space="preserve">Benefit period remaining - one year or less </t>
  </si>
  <si>
    <t xml:space="preserve">      Duration - five years or less but more than two years</t>
  </si>
  <si>
    <t xml:space="preserve">      Duration - more than five years</t>
  </si>
  <si>
    <t>Benefit period remaining - two years or less but more than one year</t>
  </si>
  <si>
    <t xml:space="preserve">Benefit period remaining - more than two years </t>
  </si>
  <si>
    <t>Total Continuing Claims Risk</t>
  </si>
  <si>
    <t>Total Regulatory Capital Required for Morbidity Risk</t>
  </si>
  <si>
    <t>LAPSE RISK</t>
  </si>
  <si>
    <r>
      <t>Recalculated Net Policy Liabilities</t>
    </r>
    <r>
      <rPr>
        <b/>
        <vertAlign val="superscript"/>
        <sz val="10"/>
        <rFont val="Arial"/>
        <family val="2"/>
      </rPr>
      <t>1</t>
    </r>
  </si>
  <si>
    <t>Regulatory Capital Required 
(B-A)</t>
  </si>
  <si>
    <t>Individual Life</t>
  </si>
  <si>
    <t xml:space="preserve">A. Participating and Adjustable Premium </t>
  </si>
  <si>
    <t>B. Other policy series</t>
  </si>
  <si>
    <t>Total Net Policy Liabilities</t>
  </si>
  <si>
    <t>Total Regulatory Capital Required for Lapse Risk</t>
  </si>
  <si>
    <t>1 The net policy liabilities are to be recalculated using increased lapse margins for adverse deviation in accordance with the following  principles:</t>
  </si>
  <si>
    <t xml:space="preserve"> (i) for participating and adjustable premium policies, the lapse rate margin assumption shall be adjusted by seven point five per cent of the underlying lapse rate assumption;</t>
  </si>
  <si>
    <t xml:space="preserve"> (ii) for other policies, the lapse rate margin assumption shall be adjusted by fifteen per cent of the underlying lapse rate assumption;</t>
  </si>
  <si>
    <t xml:space="preserve"> (iii) where at a particular duration a lower lapse rate assumption results in a higher reserve, the lapse rate assumption shall be adjusted by reducing the rate; or</t>
  </si>
  <si>
    <t>(iv) where at a particular duration a higher lapse rate assumption results in a higher reserve, the lapse rate assumption is adjusted by increasing the rate.</t>
  </si>
  <si>
    <t>INTEREST MARGIN PRICING RISK</t>
  </si>
  <si>
    <t xml:space="preserve">Net Policy Liabilities </t>
  </si>
  <si>
    <t>Regulatory Capital Required (AxB)</t>
  </si>
  <si>
    <t>Deferred annuities that are renewable at new business rates; policies with no repricing risk; policy liabilities that are not discounted for interest.</t>
  </si>
  <si>
    <t>Adjustable premiums/adjustable interest credits, Universal life where the crediting rates are reasonably flexible</t>
  </si>
  <si>
    <t>All other policies</t>
  </si>
  <si>
    <t>Total Policy Liabilities</t>
  </si>
  <si>
    <t>Total Regulatory Capital Required for Interest Margin Pricing Risk</t>
  </si>
  <si>
    <t>LIQUIDITY AND OPERATIONAL RISK</t>
  </si>
  <si>
    <t xml:space="preserve">Investment Linked Insurance Business Only </t>
  </si>
  <si>
    <t>Regulatory Capital Required 
(A x B)</t>
  </si>
  <si>
    <t xml:space="preserve">Investment Linked policy liabilities </t>
  </si>
  <si>
    <t>Total Regulatory Capital Required for Liquidity and Operational Risk</t>
  </si>
  <si>
    <t>GUARANTEE RISK</t>
  </si>
  <si>
    <t>Net Policy 
Liabilities</t>
  </si>
  <si>
    <r>
      <t>Guarantees</t>
    </r>
    <r>
      <rPr>
        <vertAlign val="superscript"/>
        <sz val="10"/>
        <rFont val="Arial"/>
        <family val="2"/>
      </rPr>
      <t>1</t>
    </r>
  </si>
  <si>
    <t>Total Regulatory Capital Required for Guarantee Risk</t>
  </si>
  <si>
    <t>Regulatory Capital Required
(A x B)</t>
  </si>
  <si>
    <r>
      <t>Property</t>
    </r>
    <r>
      <rPr>
        <vertAlign val="superscript"/>
        <sz val="10"/>
        <rFont val="Arial"/>
        <family val="2"/>
      </rPr>
      <t>1</t>
    </r>
  </si>
  <si>
    <r>
      <t>Liability</t>
    </r>
    <r>
      <rPr>
        <vertAlign val="superscript"/>
        <sz val="10"/>
        <rFont val="Arial"/>
        <family val="2"/>
      </rPr>
      <t>2</t>
    </r>
  </si>
  <si>
    <r>
      <t>Pecuniary Loss</t>
    </r>
    <r>
      <rPr>
        <vertAlign val="superscript"/>
        <sz val="10"/>
        <rFont val="Arial"/>
        <family val="2"/>
      </rPr>
      <t>3</t>
    </r>
  </si>
  <si>
    <r>
      <rPr>
        <vertAlign val="superscript"/>
        <sz val="10"/>
        <rFont val="Arial"/>
        <family val="2"/>
      </rPr>
      <t>1</t>
    </r>
    <r>
      <rPr>
        <sz val="10"/>
        <rFont val="Arial"/>
        <family val="2"/>
      </rPr>
      <t xml:space="preserve">  Property includes Engineering, Fire, Contractors all risk, Boiler and machinery, Homeowners and Householders insurance  </t>
    </r>
  </si>
  <si>
    <r>
      <rPr>
        <vertAlign val="superscript"/>
        <sz val="10"/>
        <rFont val="Arial"/>
        <family val="2"/>
      </rPr>
      <t>2</t>
    </r>
    <r>
      <rPr>
        <sz val="10"/>
        <rFont val="Arial"/>
        <family val="2"/>
      </rPr>
      <t>  Liability includes Public, Products and Professional Liability</t>
    </r>
  </si>
  <si>
    <t>Regulatory Capital Required (A x B)</t>
  </si>
  <si>
    <t>Renewal date of catastrophe program (dd/mm/yyyy)</t>
  </si>
  <si>
    <r>
      <t>Reinstatement cost</t>
    </r>
    <r>
      <rPr>
        <vertAlign val="superscript"/>
        <sz val="10"/>
        <rFont val="Arial"/>
        <family val="2"/>
      </rPr>
      <t>1</t>
    </r>
  </si>
  <si>
    <r>
      <t xml:space="preserve">1 </t>
    </r>
    <r>
      <rPr>
        <sz val="10"/>
        <rFont val="Arial"/>
        <family val="2"/>
      </rPr>
      <t>Cost to reinstate the cover up to the amount of the PML. If there is a Reinstatement Premium Protection treaty in place which covers an insurer's reinstatement in the event of a catastrophe, then this cost is zero.</t>
    </r>
  </si>
  <si>
    <t>Investment</t>
  </si>
  <si>
    <t>Own Use</t>
  </si>
  <si>
    <t>Unrealised Gains</t>
  </si>
  <si>
    <r>
      <t>NON-PERMISSIBLE VALUES</t>
    </r>
    <r>
      <rPr>
        <b/>
        <vertAlign val="superscript"/>
        <sz val="10"/>
        <rFont val="Arial"/>
        <family val="2"/>
      </rPr>
      <t>1</t>
    </r>
  </si>
  <si>
    <t xml:space="preserve">Total Value of Assets Backing Investment Linked Business (A2) </t>
  </si>
  <si>
    <t>Total Value of Assets not including Assets Backing Investment Linked Business (A = A1 - A2)</t>
  </si>
  <si>
    <t>Total of all deductions (B = B1 + B2)</t>
  </si>
  <si>
    <t>Adjusted Assets (A - B)</t>
  </si>
  <si>
    <r>
      <t>Aggregate Value on Balance Sheet</t>
    </r>
    <r>
      <rPr>
        <b/>
        <vertAlign val="superscript"/>
        <sz val="10"/>
        <rFont val="Arial"/>
        <family val="2"/>
      </rPr>
      <t>2</t>
    </r>
  </si>
  <si>
    <t xml:space="preserve">Unrated securities </t>
  </si>
  <si>
    <r>
      <t>Other (specify)</t>
    </r>
    <r>
      <rPr>
        <vertAlign val="superscript"/>
        <sz val="10"/>
        <rFont val="Arial"/>
        <family val="2"/>
      </rPr>
      <t>3</t>
    </r>
  </si>
  <si>
    <t xml:space="preserve">Total Non-permissible Assets </t>
  </si>
  <si>
    <r>
      <t>2</t>
    </r>
    <r>
      <rPr>
        <sz val="10"/>
        <rFont val="Arial"/>
        <family val="2"/>
      </rPr>
      <t xml:space="preserve"> Excluding investment linked insurance business</t>
    </r>
  </si>
  <si>
    <r>
      <t xml:space="preserve">3  </t>
    </r>
    <r>
      <rPr>
        <sz val="10"/>
        <rFont val="Arial"/>
        <family val="2"/>
      </rPr>
      <t>List</t>
    </r>
    <r>
      <rPr>
        <vertAlign val="superscript"/>
        <sz val="10"/>
        <rFont val="Arial"/>
        <family val="2"/>
      </rPr>
      <t xml:space="preserve"> </t>
    </r>
    <r>
      <rPr>
        <sz val="10"/>
        <rFont val="Arial"/>
        <family val="2"/>
      </rPr>
      <t>and state</t>
    </r>
    <r>
      <rPr>
        <vertAlign val="superscript"/>
        <sz val="10"/>
        <rFont val="Arial"/>
        <family val="2"/>
      </rPr>
      <t xml:space="preserve"> </t>
    </r>
    <r>
      <rPr>
        <sz val="10"/>
        <rFont val="Arial"/>
        <family val="2"/>
      </rPr>
      <t>the aggregate value of assets, credit exposures and reduction in liabilities prohibited by the Act or Regulations made thereunder, not including amounts in excess of the limits prescribed under section 85 of the Act</t>
    </r>
  </si>
  <si>
    <t>40.11</t>
  </si>
  <si>
    <t>40.20-.23</t>
  </si>
  <si>
    <t>Life Insurance Business Liability Items</t>
  </si>
  <si>
    <t>40.30-.36</t>
  </si>
  <si>
    <t>40.40-.42</t>
  </si>
  <si>
    <t>40.50-.52</t>
  </si>
  <si>
    <t>40.60</t>
  </si>
  <si>
    <t>10.09</t>
  </si>
  <si>
    <t>10.07-.08</t>
  </si>
  <si>
    <t>10.05</t>
  </si>
  <si>
    <t>Date</t>
  </si>
  <si>
    <t>(Next page is 10.006)</t>
  </si>
  <si>
    <t xml:space="preserve">, Chief Financial Officer </t>
  </si>
  <si>
    <t>Copy of Financial Condition Report</t>
  </si>
  <si>
    <t>Total General Insurance</t>
  </si>
  <si>
    <t>7.0 Other Long Term Benefits &amp; Expenses</t>
  </si>
  <si>
    <t>8.0 Acquisition Expenses</t>
  </si>
  <si>
    <t>8.1 Gross Commissions &amp; Brokerage</t>
  </si>
  <si>
    <t>8.3 Taxes -(Premium taxes&amp; lic. Fees)</t>
  </si>
  <si>
    <t>8.5 Other(Specify)</t>
  </si>
  <si>
    <r>
      <rPr>
        <b/>
        <sz val="10"/>
        <rFont val="Arial"/>
        <family val="2"/>
      </rPr>
      <t>9.0</t>
    </r>
    <r>
      <rPr>
        <sz val="10"/>
        <rFont val="Arial"/>
        <family val="2"/>
      </rPr>
      <t xml:space="preserve"> Premium Deficiency</t>
    </r>
  </si>
  <si>
    <t>8.2 Less: Reinsurance Exchange Commissions</t>
  </si>
  <si>
    <t xml:space="preserve"> Underwriting Income/ (Loss)</t>
  </si>
  <si>
    <t>60.11-.12</t>
  </si>
  <si>
    <t>Accident &amp; Sickness-Accident</t>
  </si>
  <si>
    <t>Total CARICOM Assets</t>
  </si>
  <si>
    <t>Taxation</t>
  </si>
  <si>
    <t>Revaluation Surplus/ (Loss)</t>
  </si>
  <si>
    <t>Total Comprehensive Income/ (Loss)</t>
  </si>
  <si>
    <t>Realized Gains/ (Losses)</t>
  </si>
  <si>
    <t>Balance Sheet (01+02+03+ 04+05)</t>
  </si>
  <si>
    <t>Increase/ (Decrease) in Reserves</t>
  </si>
  <si>
    <t>REINSURANCE INFORMATION</t>
  </si>
  <si>
    <t>Pension Plan Assets</t>
  </si>
  <si>
    <t>Segregated Fund Liabilities</t>
  </si>
  <si>
    <t>10.27</t>
  </si>
  <si>
    <t>Reinsurance Information</t>
  </si>
  <si>
    <t>CATASTROPHE RESERVE FUND</t>
  </si>
  <si>
    <t>Marine Aviation &amp; Transport</t>
  </si>
  <si>
    <t xml:space="preserve">   Other ("X" and "D" Registration etc.)</t>
  </si>
  <si>
    <t>Accident &amp; Sickness-Group Health</t>
  </si>
  <si>
    <t>Accident &amp; Sickness-Individual Health</t>
  </si>
  <si>
    <t xml:space="preserve">Other </t>
  </si>
  <si>
    <t>Accident &amp; Sickness- Group Health</t>
  </si>
  <si>
    <t>I,</t>
  </si>
  <si>
    <t>I  have reviewed the calculations of the regulatory capital ratio and net tier  1 ratio of</t>
  </si>
  <si>
    <t xml:space="preserve">, as at </t>
  </si>
  <si>
    <t xml:space="preserve"> In my opinion, the calculation has been determined in accordance with the Insurance (Capital  Adequacy) </t>
  </si>
  <si>
    <t>and that the Board is aware of their contents.</t>
  </si>
  <si>
    <t xml:space="preserve">I have reviewed the calculations of the regulatory capital ratio and net tier 1 ratio of </t>
  </si>
  <si>
    <t>as at ,</t>
  </si>
  <si>
    <t>Total Investments-  20.12 Current Year</t>
  </si>
  <si>
    <t>Share Capital At the Beginning of The Year-20.30</t>
  </si>
  <si>
    <t>Cash &amp; Cash Equivalents at the end of the Current Year-21.12</t>
  </si>
  <si>
    <t>Cash &amp; Cash Equivalents at the end of the PriorYear-21.12</t>
  </si>
  <si>
    <t>Equity &amp; Debit Securities Current Year-21.12</t>
  </si>
  <si>
    <t>Equity &amp; Debit Securities Prior Year-21.12</t>
  </si>
  <si>
    <t>Net Investment in Leased Assets &amp; Installment Loans C/Y -21.12</t>
  </si>
  <si>
    <t>Other Loans &amp; Advances C/Y-21.12</t>
  </si>
  <si>
    <t>Net Investment in Leased Assets &amp; Installment Loans P/Y -21.12</t>
  </si>
  <si>
    <t>Other Loans &amp; Advances P/Y-21.12</t>
  </si>
  <si>
    <t>Investment in Associates &amp; Joint Ventures C/Y-21.12</t>
  </si>
  <si>
    <t>Investment in Associates &amp; Joint Ventures P/Y-21.12</t>
  </si>
  <si>
    <t>Investment in Subsidiaries, Affiliates etc C/Y-21.12</t>
  </si>
  <si>
    <t>Investment Properties C/Y-21.12</t>
  </si>
  <si>
    <t>Investment in Subsidiaries, Affiliates etc P/Y-21.12</t>
  </si>
  <si>
    <t>Investment Properties P/Y-21.12</t>
  </si>
  <si>
    <t>Total Reserves at the end of the Current Year-20.30</t>
  </si>
  <si>
    <t>Total Reserves at the end of the Prior Year-20.30</t>
  </si>
  <si>
    <t>Accumulated Comprehensive Other Income/ (Loss)- Current Year -20.22</t>
  </si>
  <si>
    <t>Accumulated Comprehensive Other Income/ (Loss)- Prior Year -20.22</t>
  </si>
  <si>
    <t>Share Capital At the End of The Year-20.30</t>
  </si>
  <si>
    <t>Retained Earnings at the end of the Current Year-20.30</t>
  </si>
  <si>
    <t>Retained Earnings at the end of the Prior Year-20.30</t>
  </si>
  <si>
    <t>Share Holders' Equity at the end of the Current Year-20.30</t>
  </si>
  <si>
    <t>Share Holders' Equity at the end of the Prior Year-20.10</t>
  </si>
  <si>
    <t>Catastrophe Reserve</t>
  </si>
  <si>
    <t>Share Premium Current Year-20.30</t>
  </si>
  <si>
    <t>Share Premium Prior Year-20.30</t>
  </si>
  <si>
    <t>Sundry Debtors and Prepayments</t>
  </si>
  <si>
    <t>38</t>
  </si>
  <si>
    <t xml:space="preserve">1. Column (01)- This column should include the Total Insured Values (TIV)  for all risks in force at the  statement date. </t>
  </si>
  <si>
    <t>Claims ratio:</t>
  </si>
  <si>
    <t>Overlay Approach</t>
  </si>
  <si>
    <t>Change in Unrealised Gains and Losses related to overlay approach for financial instruments</t>
  </si>
  <si>
    <t>Unrealised Gains and Losses:</t>
  </si>
  <si>
    <t>Bankers Insurance Company of Trinidad and Tobago Limited</t>
  </si>
  <si>
    <t>Export-Import Bank of Trinidad and Tobago (Eximbank) Limited</t>
  </si>
  <si>
    <t>The Beacon Insurance Company Limited</t>
  </si>
  <si>
    <t>DATE</t>
  </si>
  <si>
    <t>If changes have occurred regarding the Principal Representative in Trinidad &amp; Tobago and the public information</t>
  </si>
  <si>
    <t>Director</t>
  </si>
  <si>
    <t>Officer</t>
  </si>
  <si>
    <t>Relative of Officer</t>
  </si>
  <si>
    <t>Is there any certified  litigation (other than insurance claims) against the Insurer/ financial holding company and/or any of its subsidiaries?</t>
  </si>
  <si>
    <t>Adjusted Equity</t>
  </si>
  <si>
    <t>Claims development as a % of Adjusted Equity</t>
  </si>
  <si>
    <t>Total  Comprehensive Income/ (Loss)</t>
  </si>
  <si>
    <t>Traveling  Expenses</t>
  </si>
  <si>
    <t>Entertainment</t>
  </si>
  <si>
    <t>Cost of Maintenance Of Furniture &amp; Equipment</t>
  </si>
  <si>
    <t>Telephone and stationery including postage, etc.</t>
  </si>
  <si>
    <t>50.10/.11</t>
  </si>
  <si>
    <t>Balance at End of the Prior Year</t>
  </si>
  <si>
    <t>Balance at End of the Current  Year</t>
  </si>
  <si>
    <t>Section 85(4)</t>
  </si>
  <si>
    <t>Ratio of Trinidad &amp; Tobago Assets to Policyholders liabilities as at:</t>
  </si>
  <si>
    <t xml:space="preserve">Total Policy liabilities Payable in Foreign Currency at the end of the Year </t>
  </si>
  <si>
    <t>A. POLICY LIABILITIES PAYABLE IN  TRINIDAD AND TOBAGO DOLLARS</t>
  </si>
  <si>
    <t>8.4 Other-Ex Rate adjustment -o/s claims b/f</t>
  </si>
  <si>
    <t>Total Underwriting income/(Loss) current Year</t>
  </si>
  <si>
    <t>Total Underwriting income/(Loss) Prior Year</t>
  </si>
  <si>
    <t xml:space="preserve">          2. Particulars of "Other/ Sundry Expenses" that cannot be entered in the blank spaces in Column "A" must be entered in the notes to the Returns.</t>
  </si>
  <si>
    <t xml:space="preserve">            2. Particulars of "Other/ Sundry Expenses" that cannot be entered in the blank spaces in Column "A" must be entered in the notes to the Returns.</t>
  </si>
  <si>
    <t>Policyholders' Liabilities-Unexpired Risk Reserve</t>
  </si>
  <si>
    <t>Outstanding Claims &amp; IBNR</t>
  </si>
  <si>
    <t>Other Income-T &amp; T- 60.10</t>
  </si>
  <si>
    <t>Total Profit/ (Loss) for the Current Year-30.21</t>
  </si>
  <si>
    <t>50.10/11</t>
  </si>
  <si>
    <t>Analysis of Underwriting Income By Territory</t>
  </si>
  <si>
    <t>Total Underwriting Revenue for the Current Year- 50.10/.11  (  Cells O31 &amp; O31)</t>
  </si>
  <si>
    <t>Total Underwriting Revenue for the Prior Year- 50.10/.11  (  Cells O31 &amp; O31)</t>
  </si>
  <si>
    <t>Summary of General Insurance Claims Outstanding by Class of Business -TT &amp; Non-TT</t>
  </si>
  <si>
    <t>Acquisition Expenses -TT equal Acquisition expenses Current year-50.10</t>
  </si>
  <si>
    <t>General , Investment and Acquisition Expenses - Outside TT</t>
  </si>
  <si>
    <t>Acquisition Expenses -TT equal Acquisition expenses Current year-50.11</t>
  </si>
  <si>
    <t>Total Net Income/ (Loss) Current Year -20.22</t>
  </si>
  <si>
    <t>Total Net Income/ (Loss)  Prior Year -20.22</t>
  </si>
  <si>
    <t>General , Investment and Acquisition Expenses -TT</t>
  </si>
  <si>
    <r>
      <t>CHIEF RISK OFFICER/ CHIEF EXECUTIVE OFFICER/ DESIGNATED</t>
    </r>
    <r>
      <rPr>
        <b/>
        <sz val="11"/>
        <color rgb="FFFF0000"/>
        <rFont val="Arial"/>
        <family val="2"/>
      </rPr>
      <t xml:space="preserve"> </t>
    </r>
    <r>
      <rPr>
        <b/>
        <sz val="11"/>
        <rFont val="Arial"/>
        <family val="2"/>
      </rPr>
      <t>SENIOR MANAGER</t>
    </r>
  </si>
  <si>
    <t>Beneficial</t>
  </si>
  <si>
    <t>Non-Beneficial</t>
  </si>
  <si>
    <t>Executive Director</t>
  </si>
  <si>
    <t>040</t>
  </si>
  <si>
    <t>041</t>
  </si>
  <si>
    <t>042</t>
  </si>
  <si>
    <t>043</t>
  </si>
  <si>
    <t>044</t>
  </si>
  <si>
    <t>045</t>
  </si>
  <si>
    <t>046</t>
  </si>
  <si>
    <t>047</t>
  </si>
  <si>
    <t>048</t>
  </si>
  <si>
    <t>049</t>
  </si>
  <si>
    <t>050</t>
  </si>
  <si>
    <t>200</t>
  </si>
  <si>
    <t>Total Issued Shares</t>
  </si>
  <si>
    <t>220</t>
  </si>
  <si>
    <t>230</t>
  </si>
  <si>
    <t xml:space="preserve">    240</t>
  </si>
  <si>
    <t>Shares Held by Staff</t>
  </si>
  <si>
    <t>Shares Held by Connected Parties</t>
  </si>
  <si>
    <t>Total  Issued Shares</t>
  </si>
  <si>
    <t>240</t>
  </si>
  <si>
    <t>Reclassification of (Gains)/ Losses to Net Income</t>
  </si>
  <si>
    <t>Overlay Approach:</t>
  </si>
  <si>
    <t>Other Comprehensive Income/ (Loss):</t>
  </si>
  <si>
    <t>Balance at end of Year</t>
  </si>
  <si>
    <t>Attributable to:</t>
  </si>
  <si>
    <t>-Other Comprehensive Income/ (Loss) attributable to non-controlling interests</t>
  </si>
  <si>
    <t>- Equity Holders:</t>
  </si>
  <si>
    <t>Other Comprehensive Income/ (Loss) for the period net of taxes</t>
  </si>
  <si>
    <t>Total Comprehensive Income/ (Loss) for the period net of Taxes</t>
  </si>
  <si>
    <t>less:</t>
  </si>
  <si>
    <r>
      <t xml:space="preserve">   4.1.0 Claims Paid-(</t>
    </r>
    <r>
      <rPr>
        <b/>
        <sz val="10"/>
        <color rgb="FFFF0000"/>
        <rFont val="Arial"/>
        <family val="2"/>
      </rPr>
      <t>Form 50.30-50.37)</t>
    </r>
  </si>
  <si>
    <t xml:space="preserve">   4.2.0 Less: Outstanding Claims b/f</t>
  </si>
  <si>
    <r>
      <t xml:space="preserve">   4.2 1 Outstanding Claims &amp; IBNR c/f </t>
    </r>
    <r>
      <rPr>
        <b/>
        <sz val="10"/>
        <color rgb="FFFF0000"/>
        <rFont val="Arial"/>
        <family val="2"/>
      </rPr>
      <t>-(Forms 50.30-50.37)</t>
    </r>
  </si>
  <si>
    <t xml:space="preserve"> 5.2.1 R/I share of outstanding claims c/f </t>
  </si>
  <si>
    <t xml:space="preserve"> 5.2.0 Less: R/I share of outstanding claims b/f </t>
  </si>
  <si>
    <t xml:space="preserve">   4.2.1 Outstanding Claims &amp; IBNR c/f</t>
  </si>
  <si>
    <t xml:space="preserve">   4.3.0  less: Unexpired Risk b/f</t>
  </si>
  <si>
    <t xml:space="preserve">   4.3..1 Unexpired Risk c/f</t>
  </si>
  <si>
    <t xml:space="preserve">  5.2.0  Less: R/I share of outstanding claims b/f </t>
  </si>
  <si>
    <t xml:space="preserve">  5.2.1 R/I share of outstanding claims c/f </t>
  </si>
  <si>
    <t>10.0 Underwriting Income/ (Loss)</t>
  </si>
  <si>
    <t xml:space="preserve">1.0 Gross Premium </t>
  </si>
  <si>
    <t xml:space="preserve">   1.1 Gross Premium Written</t>
  </si>
  <si>
    <t>Deduct:</t>
  </si>
  <si>
    <t xml:space="preserve">Total T&amp;T Assets </t>
  </si>
  <si>
    <t>Note: Insurers must enter a list of the Assets allocated to Policy Liabilities payable in foreign currencies in the "Notes".</t>
  </si>
  <si>
    <t xml:space="preserve">  Net  Premiums Earned</t>
  </si>
  <si>
    <t>3.5.5 Other reserve movements:</t>
  </si>
  <si>
    <t>3.5.6 Other Revenues (specify)</t>
  </si>
  <si>
    <t>3.5.6.1 Income/ (Loss) from ancillary Operations (net of expenses of $..............)</t>
  </si>
  <si>
    <t xml:space="preserve">   5.3.0 Unexpired Risk (B/f-b/f )</t>
  </si>
  <si>
    <t>Balance at Beginning of Current Year</t>
  </si>
  <si>
    <t>-Common Shares</t>
  </si>
  <si>
    <t>-Preference Shares</t>
  </si>
  <si>
    <t xml:space="preserve">Issued and Fully Paid: </t>
  </si>
  <si>
    <t>.</t>
  </si>
  <si>
    <t>Net Premiums Written</t>
  </si>
  <si>
    <t>Decrease/ (increase) in Net Unearned premium</t>
  </si>
  <si>
    <t xml:space="preserve">  Net Premiums Earned</t>
  </si>
  <si>
    <t>Balance at the Beginning of the Current Year</t>
  </si>
  <si>
    <t>Gross Premium Written</t>
  </si>
  <si>
    <t>Change In Unearned Premium</t>
  </si>
  <si>
    <t xml:space="preserve">  Decrease/ (Increase) In Unearned Premiums</t>
  </si>
  <si>
    <t>2.0 Change In Unearned Premium</t>
  </si>
  <si>
    <t xml:space="preserve">   1.2.0  Less:Reinsurers' Share of written Premiums</t>
  </si>
  <si>
    <t xml:space="preserve"> 2.2.0 R/I share of  Unearned Premium b/f </t>
  </si>
  <si>
    <t>Total Net  Premium Earned for the  Current Year- 50.10/.11  (  Cells O21 &amp; O21)</t>
  </si>
  <si>
    <t>Total Net  Premium Earned for the  Prior Year- 50.10/.11  (  Cells P21 &amp; P21)</t>
  </si>
  <si>
    <t xml:space="preserve">  1.2.0 Less: Reinsurers' Share of written Premiums</t>
  </si>
  <si>
    <t xml:space="preserve">  1.2.0 Less Reinsurers' Share of written Premiums</t>
  </si>
  <si>
    <t xml:space="preserve">   2.1.1 Less:  Gross Unearned Premium c/f -</t>
  </si>
  <si>
    <t>2.3.0 Net Exchange differences</t>
  </si>
  <si>
    <r>
      <t xml:space="preserve">   4.2.1 Outstanding Claims &amp; IBNR c/f-</t>
    </r>
    <r>
      <rPr>
        <b/>
        <sz val="10"/>
        <color rgb="FFFF0000"/>
        <rFont val="Arial"/>
        <family val="2"/>
      </rPr>
      <t>(50.20-50.27)</t>
    </r>
  </si>
  <si>
    <t xml:space="preserve">   4.2.0 Less: Outstanding Claims &amp; IBNR b/f</t>
  </si>
  <si>
    <t>5.4.0 Net Exchange differences</t>
  </si>
  <si>
    <r>
      <t xml:space="preserve">    </t>
    </r>
    <r>
      <rPr>
        <sz val="10"/>
        <rFont val="Arial"/>
        <family val="2"/>
      </rPr>
      <t xml:space="preserve">5.1.0 R/I Share of Claims Paid </t>
    </r>
  </si>
  <si>
    <t xml:space="preserve">  5.2.1  Less :R/I share of outstanding claims b/f </t>
  </si>
  <si>
    <t xml:space="preserve">  5.2 R/I share of outstanding claims c/f </t>
  </si>
  <si>
    <t xml:space="preserve"> 5.4.0 Net Exchange differences</t>
  </si>
  <si>
    <t>3.0 Other-Policyholders Dividends and Rating Refunds</t>
  </si>
  <si>
    <t>Remeasurement of Post-retirement medical benefit</t>
  </si>
  <si>
    <t>Other movements</t>
  </si>
  <si>
    <t>INSERT NAME - LOCAL</t>
  </si>
  <si>
    <t>CODE</t>
  </si>
  <si>
    <t>Relationship</t>
  </si>
  <si>
    <t>Affiliate</t>
  </si>
  <si>
    <t>Director or officer of Holding Co /Financial Holding Company</t>
  </si>
  <si>
    <t>Director or officer of  Controlling Shareholder/ Significant Shareholder</t>
  </si>
  <si>
    <t>FHC</t>
  </si>
  <si>
    <t>Holding Company of Parent</t>
  </si>
  <si>
    <t>Co. or Incorp. Body controlled by  a director or officer</t>
  </si>
  <si>
    <t>Controlling Shareholder</t>
  </si>
  <si>
    <t>Relative of Director</t>
  </si>
  <si>
    <t>Insurance Asset Schedules</t>
  </si>
  <si>
    <t>S83 &amp; S85</t>
  </si>
  <si>
    <t>Right-of Use assets</t>
  </si>
  <si>
    <t>Lease Liabilities</t>
  </si>
  <si>
    <t xml:space="preserve">2.1.4 </t>
  </si>
  <si>
    <t>2.1.5</t>
  </si>
  <si>
    <t>2.1.6 Interest Receivable</t>
  </si>
  <si>
    <t>Less: Provision</t>
  </si>
  <si>
    <t>-Loans to Agents, Brokers and Insurance Companies</t>
  </si>
  <si>
    <t>-Other Loans &amp; Receivables</t>
  </si>
  <si>
    <t>2.3.1</t>
  </si>
  <si>
    <t>Sub -Total Loans and Receivables(net)</t>
  </si>
  <si>
    <t>Total Other Loans and Receivables</t>
  </si>
  <si>
    <t>Country</t>
  </si>
  <si>
    <t>Dominican Republic</t>
  </si>
  <si>
    <t xml:space="preserve">Operating Profit /(Loss) </t>
  </si>
  <si>
    <t>Profit /(Loss) before Taxation</t>
  </si>
  <si>
    <t>23.2 Taxes</t>
  </si>
  <si>
    <t>23.1 Reinsurance Assets</t>
  </si>
  <si>
    <t xml:space="preserve">   23.1.1 Unearned Premiums </t>
  </si>
  <si>
    <t xml:space="preserve">   23.1.2 Unpaid Claims and Adjustment Expenses</t>
  </si>
  <si>
    <t>24.0 Other Assets (specify)</t>
  </si>
  <si>
    <t xml:space="preserve">Total Other Assets </t>
  </si>
  <si>
    <t>  2.1.1 Mortgage Loan  Interest</t>
  </si>
  <si>
    <t> 8.0 Bonds and Debentures in Trinidad and Tobago Cos.</t>
  </si>
  <si>
    <t>23.2. Taxes</t>
  </si>
  <si>
    <t xml:space="preserve">  23.2.2 Deferred Taxes</t>
  </si>
  <si>
    <t>-Reserves</t>
  </si>
  <si>
    <t>- Claims Outstanding</t>
  </si>
  <si>
    <t xml:space="preserve">FOR THE YEAR ENDED </t>
  </si>
  <si>
    <t>Postal Code</t>
  </si>
  <si>
    <t>40.20</t>
  </si>
  <si>
    <t>40.30</t>
  </si>
  <si>
    <t>40.31</t>
  </si>
  <si>
    <t>40.40</t>
  </si>
  <si>
    <t>40.41</t>
  </si>
  <si>
    <t>40.42</t>
  </si>
  <si>
    <t>40.50</t>
  </si>
  <si>
    <t>-Mutual Funds &amp; Asset Backed securities</t>
  </si>
  <si>
    <t>2.4 Other Assets</t>
  </si>
  <si>
    <t>Mutual Funds &amp; Other Funds</t>
  </si>
  <si>
    <t>Total Mutual Funds &amp; Asset backed Securities</t>
  </si>
  <si>
    <t xml:space="preserve">   4.3.1 Unexpired Risk c/f </t>
  </si>
  <si>
    <t>39</t>
  </si>
  <si>
    <t>General Insurance Annual Returns (2018)</t>
  </si>
  <si>
    <t xml:space="preserve"> 2.1 0 Change In Gross Provision for Unearned Premium</t>
  </si>
  <si>
    <t xml:space="preserve">  2.1.1 Less:  Unearned Premium c/f </t>
  </si>
  <si>
    <t>2.1.2 Net Exchange differences</t>
  </si>
  <si>
    <t>Change In Gross Provision for Unearned Premium</t>
  </si>
  <si>
    <t>2.1.2 Exchange differences</t>
  </si>
  <si>
    <t xml:space="preserve">2.2.0  R/I share of  Unearned Premium b/f </t>
  </si>
  <si>
    <t>Reinsurers' Share of Unearned Premium</t>
  </si>
  <si>
    <t xml:space="preserve">   2.1.1 Less:  Gross Unearned Premium c/f</t>
  </si>
  <si>
    <t xml:space="preserve"> 2.2.1 Less:  R/I share of  Unearned Premium c/f </t>
  </si>
  <si>
    <t>2.2.2 Exchange differences</t>
  </si>
  <si>
    <t xml:space="preserve">2.2.1  Less: R/I share of  Unearned Premium c/f </t>
  </si>
  <si>
    <t>2.12  Exchange differences</t>
  </si>
  <si>
    <t xml:space="preserve"> 2.21  less:  R/I share of  Unearned Premium c/f </t>
  </si>
  <si>
    <t xml:space="preserve"> 2.2 0  R/I share of  Unearned Premium b/f </t>
  </si>
  <si>
    <t>2.2.2 Net Exchange differences</t>
  </si>
  <si>
    <t>4.0 Claims Incurred</t>
  </si>
  <si>
    <t xml:space="preserve">   4.4 Gross Claims Incurred </t>
  </si>
  <si>
    <t xml:space="preserve">   4.3.0  Less: Unexpired Risk b/f </t>
  </si>
  <si>
    <t xml:space="preserve">   4.3.0 Less: Unexpired Risk b/f </t>
  </si>
  <si>
    <t xml:space="preserve">   4.3.1 Unexpired Risk c/f</t>
  </si>
  <si>
    <t>Gross  Unearned Premiums Reserve Current Year end  -T &amp; T-50.10</t>
  </si>
  <si>
    <t>Gross Unearned Premiums Reserve Current Year -Outside T &amp; T-50.11</t>
  </si>
  <si>
    <t>Gross  Unexpired Risk equals c/f- In T &amp; T-50.10</t>
  </si>
  <si>
    <t>Gross Unexpired Risk equals c/f -Outside T &amp; T-50.11</t>
  </si>
  <si>
    <t>Claims admitted or intimated but not paid (outstanding Claims) -Outside TT  -50.11</t>
  </si>
  <si>
    <t>Gross Claims admitted or intimated but not paid (outstanding Claims) -TT  -50.10</t>
  </si>
  <si>
    <t>WE ARE THE ABOVE DESCRIBED DIRECTORS OF THE INSURER.</t>
  </si>
  <si>
    <t>STATEMENT VERIFYING ANNUAL RETURN</t>
  </si>
  <si>
    <t>Companies Act,1995.</t>
  </si>
  <si>
    <r>
      <t xml:space="preserve">5(b). A </t>
    </r>
    <r>
      <rPr>
        <b/>
        <sz val="11"/>
        <color rgb="FF222222"/>
        <rFont val="Arial"/>
        <family val="2"/>
      </rPr>
      <t>subscription policy</t>
    </r>
    <r>
      <rPr>
        <sz val="11"/>
        <color rgb="FF222222"/>
        <rFont val="Arial"/>
        <family val="2"/>
      </rPr>
      <t xml:space="preserve"> is an insurance </t>
    </r>
    <r>
      <rPr>
        <b/>
        <sz val="11"/>
        <color rgb="FF222222"/>
        <rFont val="Arial"/>
        <family val="2"/>
      </rPr>
      <t>policy</t>
    </r>
    <r>
      <rPr>
        <sz val="11"/>
        <color rgb="FF222222"/>
        <rFont val="Arial"/>
        <family val="2"/>
      </rPr>
      <t xml:space="preserve"> in which multiple insurers share the risk associated with providing the insurance. It is called a </t>
    </r>
    <r>
      <rPr>
        <b/>
        <sz val="11"/>
        <color rgb="FF222222"/>
        <rFont val="Arial"/>
        <family val="2"/>
      </rPr>
      <t>subscription policy</t>
    </r>
    <r>
      <rPr>
        <sz val="11"/>
        <color rgb="FF222222"/>
        <rFont val="Arial"/>
        <family val="2"/>
      </rPr>
      <t xml:space="preserve"> because the insurers participate in the </t>
    </r>
    <r>
      <rPr>
        <b/>
        <sz val="11"/>
        <color rgb="FF222222"/>
        <rFont val="Arial"/>
        <family val="2"/>
      </rPr>
      <t>policy</t>
    </r>
    <r>
      <rPr>
        <sz val="11"/>
        <color rgb="FF222222"/>
        <rFont val="Arial"/>
        <family val="2"/>
      </rPr>
      <t xml:space="preserve"> by "subscribing" to it.</t>
    </r>
  </si>
  <si>
    <t>EQUITY</t>
  </si>
  <si>
    <t>Total Equity</t>
  </si>
  <si>
    <r>
      <t xml:space="preserve">  10.2. Net fair value gains/(losses) on financial assets at fair value through profit and loss </t>
    </r>
    <r>
      <rPr>
        <sz val="10"/>
        <color rgb="FFFF0000"/>
        <rFont val="Arial"/>
        <family val="2"/>
      </rPr>
      <t>(FVTPL) or (FVO)</t>
    </r>
  </si>
  <si>
    <t xml:space="preserve">  5.1 Ordinary Shares in Non-Trinidad and Tobago Companies -CARICOM</t>
  </si>
  <si>
    <t xml:space="preserve">  7.1 Preference Shares in Non-Trinidad and Tobago Companies -CARICOM</t>
  </si>
  <si>
    <t xml:space="preserve"> 9.1 Bonds and Debentures in non-Trinidad and Tobago Companies CARICOM </t>
  </si>
  <si>
    <r>
      <t xml:space="preserve">  3.  Data re Gross Claims Paid and Outstanding for all classes of General Insurance business are linked to </t>
    </r>
    <r>
      <rPr>
        <b/>
        <sz val="10"/>
        <color rgb="FFFF0000"/>
        <rFont val="Arial"/>
        <family val="2"/>
      </rPr>
      <t>Forms 50.20-50.27.</t>
    </r>
  </si>
  <si>
    <t xml:space="preserve">    5.3.1 Unexpired Risk c/f</t>
  </si>
  <si>
    <t>8.3 Taxes -(Premium taxes &amp; lic. Fees)</t>
  </si>
  <si>
    <t xml:space="preserve">   5.1.0 Claims Paid</t>
  </si>
  <si>
    <t xml:space="preserve">   5.3.1 Unexpired Risk-c/f </t>
  </si>
  <si>
    <t xml:space="preserve">   5.3.0 Less: Unexpired Risk-b/f</t>
  </si>
  <si>
    <r>
      <t xml:space="preserve">  2.  Data re Gross Claims Paid and Outstanding for all classes of General Insurance business are linked to </t>
    </r>
    <r>
      <rPr>
        <b/>
        <sz val="10"/>
        <color rgb="FFFF0000"/>
        <rFont val="Arial"/>
        <family val="2"/>
      </rPr>
      <t>Forms 50.30-50.37.</t>
    </r>
  </si>
  <si>
    <r>
      <t xml:space="preserve">  1.   In accordance with Sections 23(2)-(5) of the Act, this exhibit must be completed by general and composite insurance companies (</t>
    </r>
    <r>
      <rPr>
        <b/>
        <sz val="10"/>
        <color rgb="FFFF0000"/>
        <rFont val="Arial"/>
        <family val="2"/>
      </rPr>
      <t>see manual</t>
    </r>
    <r>
      <rPr>
        <b/>
        <sz val="10"/>
        <rFont val="Arial"/>
        <family val="2"/>
      </rPr>
      <t>).</t>
    </r>
  </si>
  <si>
    <t xml:space="preserve">   5.3.1 Unexpired Risk -c/f</t>
  </si>
  <si>
    <t>(Next page is 10.04)</t>
  </si>
  <si>
    <t>(Next Page is 10.08)</t>
  </si>
  <si>
    <t>(Next Page is 10.09)</t>
  </si>
  <si>
    <t>(Next Page is 10.20)</t>
  </si>
  <si>
    <t>(Next Page is 10.21)</t>
  </si>
  <si>
    <t>(Next Page is 10.22)</t>
  </si>
  <si>
    <t>(Next Page is 10.23)</t>
  </si>
  <si>
    <t>(Next Page is 10.24)</t>
  </si>
  <si>
    <t>(Next Page is 10.25)</t>
  </si>
  <si>
    <t>(Next Page is 10.27)</t>
  </si>
  <si>
    <t>(Next Page is 10.50)</t>
  </si>
  <si>
    <t>(Next Page is 20.10)</t>
  </si>
  <si>
    <t>(Next page is 10.06)</t>
  </si>
  <si>
    <t>(Next Page is 30.21)</t>
  </si>
  <si>
    <t>(Next Page is 30.22)</t>
  </si>
  <si>
    <t>(Next Page is 30.30)</t>
  </si>
  <si>
    <t>(Next Page is 30.31)</t>
  </si>
  <si>
    <t>(Next Page is 35.12)</t>
  </si>
  <si>
    <t>(Next Page is 35.35)</t>
  </si>
  <si>
    <t>(Next Page is 40.10)</t>
  </si>
  <si>
    <t>(Next Page is 40.11)</t>
  </si>
  <si>
    <t>(Next page is 40.20)</t>
  </si>
  <si>
    <t>(Next page is 40.21)</t>
  </si>
  <si>
    <t>(Next page is 40.22)</t>
  </si>
  <si>
    <t>(Next page is 40.23)</t>
  </si>
  <si>
    <t>(Next page is 40.30)</t>
  </si>
  <si>
    <t>(Next page is 40.31)</t>
  </si>
  <si>
    <t>(Next page is 40.32)</t>
  </si>
  <si>
    <t>(Next page is 40.33)</t>
  </si>
  <si>
    <t>(Next page is 40.34)</t>
  </si>
  <si>
    <t>(Next page is 40.35)</t>
  </si>
  <si>
    <t>(Next page is 40.36)</t>
  </si>
  <si>
    <t>(Next page is 40.40)</t>
  </si>
  <si>
    <t>(Next page is 40.41)</t>
  </si>
  <si>
    <t>(Next page is 40.42)</t>
  </si>
  <si>
    <t>(Next page is 40.50)</t>
  </si>
  <si>
    <t>(Next page is 40.51)</t>
  </si>
  <si>
    <t>(Next page is 40.52)</t>
  </si>
  <si>
    <t>(Next page is 40.60)</t>
  </si>
  <si>
    <t>(Next Page is 50.11)</t>
  </si>
  <si>
    <t>(Next Page is 50.12)</t>
  </si>
  <si>
    <t>(Next Page is 50.15)</t>
  </si>
  <si>
    <t>(Next page is 50.26)</t>
  </si>
  <si>
    <t>(Next page is 50.27)</t>
  </si>
  <si>
    <t>(Next page is 50.30)</t>
  </si>
  <si>
    <t>(Next page is 50.31)</t>
  </si>
  <si>
    <t>(Next page is 50.32)</t>
  </si>
  <si>
    <t>(Next page is 50.33)</t>
  </si>
  <si>
    <t>(Next page is 50.34)</t>
  </si>
  <si>
    <t>(Next page is 50.35)</t>
  </si>
  <si>
    <t>(Next page is 50.36)</t>
  </si>
  <si>
    <t>(Next page is 50.37)</t>
  </si>
  <si>
    <t>(Next page is 50.38)</t>
  </si>
  <si>
    <t>(Next page is 60.11)</t>
  </si>
  <si>
    <t>(Next page is 60.12)</t>
  </si>
  <si>
    <t xml:space="preserve"> PREPARING FINANCIAL STATEMENTS;</t>
  </si>
  <si>
    <t xml:space="preserve">Signature </t>
  </si>
  <si>
    <t>NAME</t>
  </si>
  <si>
    <t xml:space="preserve">CHAIRMAN/ DIRECTOR </t>
  </si>
  <si>
    <t>(ON BEHALF OF THE BOARD OF  DIRECTORS)</t>
  </si>
  <si>
    <t>(HEREINAFTER CALLED "THE BOARD") DO SEVERALLY ACKNOWLEDGE THAT:</t>
  </si>
  <si>
    <t xml:space="preserve">WE ARE IN RECEIPT OF THE FINANCIAL CONDITION REPORT OF THE APPOINTED ACTUARY/ CHIEF FINANCIAL OFFICER </t>
  </si>
  <si>
    <t>PURSUANT TO THE SECTION 214 OF THE INSURANCE ACT;</t>
  </si>
  <si>
    <t>CLAIMS ARE SETTLED IN ACCORDANCE WITH ESTABLISHED PROCEDURES; AND</t>
  </si>
  <si>
    <t>IS IN COMPLIANCE WITH SECTION 56 OF THE COMPANIES ACT.</t>
  </si>
  <si>
    <t>WE ESTABLISHED, DOCUMENTED AND MAINTAINED INFORMATION SYSTEMS THAT MONITOR CREDIT EXPOSURES.</t>
  </si>
  <si>
    <t>Signature</t>
  </si>
  <si>
    <t>Appointed Actuary/ Director</t>
  </si>
  <si>
    <t>That the attached Annual Return of the condition and affairs of the Insurer/ Financial Holding Company, together with the related exhibits,</t>
  </si>
  <si>
    <t xml:space="preserve"> schedules and explanations filed or to be filed as part thereof,  is a full and correct statement of all the assets and</t>
  </si>
  <si>
    <t xml:space="preserve"> liabilities as of</t>
  </si>
  <si>
    <t xml:space="preserve"> the business of the Insurer/ Financial Holding Company.</t>
  </si>
  <si>
    <t>That the Insurer/Financial Holding Company is in compliance with all financial reporting requirements applicable under its governing</t>
  </si>
  <si>
    <t xml:space="preserve"> insurance legislation in Trinidad and Tobago, as the case may be and under any regulations made pursuant to it.</t>
  </si>
  <si>
    <t>Section 323 of the Companies Act 1995 requires that an external Company appoint a company or two or three persons resident in Trinidad and Tobago to receive Services in all process etc.</t>
  </si>
  <si>
    <t xml:space="preserve">Date of Licensing 
</t>
  </si>
  <si>
    <t>(DD-MM-YYYY)</t>
  </si>
  <si>
    <t>[Sections 11(1) &amp; 154]</t>
  </si>
  <si>
    <t>[Sections 11(1) &amp; 145 (1) (d)]</t>
  </si>
  <si>
    <t>[Sections 11(1) &amp; 145(1)(d)]</t>
  </si>
  <si>
    <t>[Sections 11(1) &amp;145(1)(d)]</t>
  </si>
  <si>
    <r>
      <t>Has the insurer issued any policies in Trinidad &amp; Tobago (</t>
    </r>
    <r>
      <rPr>
        <b/>
        <sz val="11"/>
        <color rgb="FFFF0000"/>
        <rFont val="Arial"/>
        <family val="2"/>
      </rPr>
      <t>as referred to in section 33(1) of the Act</t>
    </r>
    <r>
      <rPr>
        <sz val="11"/>
        <rFont val="Arial"/>
        <family val="2"/>
      </rPr>
      <t>) in other than Trinidad &amp; Tobago Currency?</t>
    </r>
  </si>
  <si>
    <t>&amp; Financial Holding Companies</t>
  </si>
  <si>
    <t>Number of Policies in Trinidad &amp; Tobago</t>
  </si>
  <si>
    <t>Right of Use Assets</t>
  </si>
  <si>
    <t>Depreciation-Right of use Assets</t>
  </si>
  <si>
    <t>Interest on deposits (other than policyholders)</t>
  </si>
  <si>
    <t>Acquisition Expenses</t>
  </si>
  <si>
    <t>Software development</t>
  </si>
  <si>
    <t>6.0 INCOME TAXES</t>
  </si>
  <si>
    <t xml:space="preserve">  6.1 Current</t>
  </si>
  <si>
    <r>
      <rPr>
        <b/>
        <sz val="12"/>
        <rFont val="Arial"/>
        <family val="2"/>
      </rPr>
      <t>5.0</t>
    </r>
    <r>
      <rPr>
        <sz val="12"/>
        <rFont val="Arial"/>
        <family val="2"/>
      </rPr>
      <t xml:space="preserve"> Share of after tax profits of associated companies</t>
    </r>
  </si>
  <si>
    <t xml:space="preserve">  6.2 Deferred</t>
  </si>
  <si>
    <t xml:space="preserve">  6.3 Prior Year Adjustment</t>
  </si>
  <si>
    <t xml:space="preserve">  6.2 Business and Green Levy</t>
  </si>
  <si>
    <r>
      <rPr>
        <b/>
        <sz val="11"/>
        <rFont val="Arial"/>
        <family val="2"/>
      </rPr>
      <t>7.0</t>
    </r>
    <r>
      <rPr>
        <sz val="11"/>
        <rFont val="Arial"/>
        <family val="2"/>
      </rPr>
      <t xml:space="preserve"> Discontinued Operations (net of income taxes)</t>
    </r>
  </si>
  <si>
    <r>
      <rPr>
        <b/>
        <sz val="11"/>
        <rFont val="Arial"/>
        <family val="2"/>
      </rPr>
      <t>8.0</t>
    </r>
    <r>
      <rPr>
        <sz val="11"/>
        <rFont val="Arial"/>
        <family val="2"/>
      </rPr>
      <t xml:space="preserve"> Income Attributable to Non-Controlling Interests</t>
    </r>
  </si>
  <si>
    <t>7(b).Net retention (reinsurers) is the maximum amount of coverage that the reinsurer accepted in the reporting period on any one risk or exposure in the particular class of insurance, either on a given assumed treaty or on a group of treaties covering the same risk or exposure for the same ceding insurer, less all retrocession applicable to the risk.</t>
  </si>
  <si>
    <t xml:space="preserve">1. The documents listed above must be submitted with the audited returns within sixty business days of the insurer's/ financial holding company's </t>
  </si>
  <si>
    <t xml:space="preserve">     financial year end.</t>
  </si>
  <si>
    <t xml:space="preserve">  1.2.1 Change in gross provision for Unearned Premiums</t>
  </si>
  <si>
    <t xml:space="preserve">  1.2.2 Less: Reinsurers' Share of Unearned Premiums </t>
  </si>
  <si>
    <t>  2.1.1 Mortgage Loan Interest</t>
  </si>
  <si>
    <t xml:space="preserve">Section 44 </t>
  </si>
  <si>
    <t>Total Gross Claims Incurred- Current Year -In T&amp;T-50.10</t>
  </si>
  <si>
    <t>Total Gross Claims Incurred- Current Year -Outside  T&amp;T-50.11</t>
  </si>
  <si>
    <t>Total Gross Claims Incurred - Prior Year -In &amp; Outside  T&amp;T-50.10/ .11</t>
  </si>
  <si>
    <t>are</t>
  </si>
  <si>
    <r>
      <t xml:space="preserve">8.4 Other Acquisition Expenses </t>
    </r>
    <r>
      <rPr>
        <sz val="10"/>
        <color rgb="FFFF0000"/>
        <rFont val="Arial"/>
        <family val="2"/>
      </rPr>
      <t>(Form 60.11)</t>
    </r>
  </si>
  <si>
    <r>
      <rPr>
        <b/>
        <sz val="10"/>
        <rFont val="Arial"/>
        <family val="2"/>
      </rPr>
      <t>3</t>
    </r>
    <r>
      <rPr>
        <sz val="10"/>
        <rFont val="Arial"/>
        <family val="2"/>
      </rPr>
      <t>.0 Other-Policyholders Dividends and Exp. Rating Refunds</t>
    </r>
  </si>
  <si>
    <t>3.0 Other-Policyholders Dividends and Exp. Rating Refunds</t>
  </si>
  <si>
    <t>3.5..4 Realised  Foreign Exchange Gains/ (Losses) from fluctuations in EX. Rates</t>
  </si>
  <si>
    <t>Adjustments for non-cash items</t>
  </si>
  <si>
    <t>(Decrease)/Increase in insurance liabilities</t>
  </si>
  <si>
    <t>Net movements in other operating assets//liabilities</t>
  </si>
  <si>
    <t>Cash (used in)/provided by operations</t>
  </si>
  <si>
    <t>Net taxation paid</t>
  </si>
  <si>
    <t>Net Cash (used in)/ provided by operating activities</t>
  </si>
  <si>
    <t>Cash flows from investing activities</t>
  </si>
  <si>
    <t>Purchase of property and equipment</t>
  </si>
  <si>
    <t>Proceeds on sale of property and equipment</t>
  </si>
  <si>
    <t>Purchase of investment property</t>
  </si>
  <si>
    <t>Purchase of investment securities</t>
  </si>
  <si>
    <t>Proceeds from sale of investment securities</t>
  </si>
  <si>
    <t>Proceeds from sale of investment properties</t>
  </si>
  <si>
    <t xml:space="preserve">Interest Received </t>
  </si>
  <si>
    <t>Dividends received from third parties</t>
  </si>
  <si>
    <t>Dividends received from associated companies</t>
  </si>
  <si>
    <t>Net cash provided by investing activities</t>
  </si>
  <si>
    <t>Cash flows from financing activities</t>
  </si>
  <si>
    <t>Dividends paid to equity holders of the parent</t>
  </si>
  <si>
    <t>Dividends paid to non-controlling interests</t>
  </si>
  <si>
    <t>Net cash used in financing activities</t>
  </si>
  <si>
    <t>Net (decrease)/increase in cash and cash equivalents</t>
  </si>
  <si>
    <t xml:space="preserve">Trinidad &amp; Tobago General Insurers </t>
  </si>
  <si>
    <t>Annual Return as stipulated by the Inspector of Financial Institutions</t>
  </si>
  <si>
    <t>Insurance Act, 2018</t>
  </si>
  <si>
    <t>Reference</t>
  </si>
  <si>
    <t>40.21</t>
  </si>
  <si>
    <t>40.22</t>
  </si>
  <si>
    <t>40.23</t>
  </si>
  <si>
    <t>40.32</t>
  </si>
  <si>
    <t>40.33</t>
  </si>
  <si>
    <t>40.34</t>
  </si>
  <si>
    <t>40.35</t>
  </si>
  <si>
    <t>40.36</t>
  </si>
  <si>
    <t xml:space="preserve">Total Regulatory Capital Required                                                   </t>
  </si>
  <si>
    <t>sum of 1 to 14</t>
  </si>
  <si>
    <t xml:space="preserve">Regulatory Capital Ratio: </t>
  </si>
  <si>
    <t>B/A * 100</t>
  </si>
  <si>
    <t xml:space="preserve">Net Tier 1 Ratio: </t>
  </si>
  <si>
    <t>C/A * 100</t>
  </si>
  <si>
    <t>Assuria Life(T&amp;T) Limited</t>
  </si>
  <si>
    <t>British American Insurance Company (Trinidad) Limited</t>
  </si>
  <si>
    <t>Colonial Life Insurance  Company (Trinidad) Limited</t>
  </si>
  <si>
    <t>Guardian Life of the Caribbean Limited</t>
  </si>
  <si>
    <t>Pan-American Life Insurance Company of Trinidad and Tobago Limited</t>
  </si>
  <si>
    <t>Trinre Insurance Company Limited</t>
  </si>
  <si>
    <t>Sagicor General Insurance Inc.</t>
  </si>
  <si>
    <t>Maritime General Insurance Company Limited</t>
  </si>
  <si>
    <r>
      <t>2.0 BALANCE AT THE BEGINNING OF THE YEAR -</t>
    </r>
    <r>
      <rPr>
        <b/>
        <sz val="12"/>
        <color rgb="FFFF0000"/>
        <rFont val="Arial"/>
        <family val="2"/>
      </rPr>
      <t>30.22 (G15)</t>
    </r>
  </si>
  <si>
    <t>3.0 REDUCTIONS IN THE VALUE OF THE CATASTROPHE RESERVE FUND</t>
  </si>
  <si>
    <t>3.4 TOTAL REDUCTION</t>
  </si>
  <si>
    <t>4.0 ADJUSTED RESERVE BEFORE APPROPRIATION</t>
  </si>
  <si>
    <r>
      <t>1.2 Capital Base</t>
    </r>
    <r>
      <rPr>
        <b/>
        <sz val="10"/>
        <rFont val="Arial"/>
        <family val="2"/>
      </rPr>
      <t xml:space="preserve"> </t>
    </r>
    <r>
      <rPr>
        <b/>
        <sz val="10"/>
        <color rgb="FFFF0000"/>
        <rFont val="Arial"/>
        <family val="2"/>
      </rPr>
      <t>40.10 (D35)</t>
    </r>
  </si>
  <si>
    <r>
      <t xml:space="preserve">1.4 Estimated Ultimate Net Loss for the year </t>
    </r>
    <r>
      <rPr>
        <b/>
        <sz val="10"/>
        <color rgb="FFFF0000"/>
        <rFont val="Arial"/>
        <family val="2"/>
      </rPr>
      <t xml:space="preserve">[Section 44(4)(b)] </t>
    </r>
  </si>
  <si>
    <r>
      <t xml:space="preserve">5.0 STATUTORY REQUIREMENTS </t>
    </r>
    <r>
      <rPr>
        <b/>
        <sz val="12"/>
        <color indexed="10"/>
        <rFont val="Arial"/>
        <family val="2"/>
      </rPr>
      <t>[Section 44(2)]</t>
    </r>
  </si>
  <si>
    <t>6.0 APPROPRIATION FROM RETAINED EARNINGS</t>
  </si>
  <si>
    <t>7.0 BALANCE AT THE END OF THE YEAR</t>
  </si>
  <si>
    <t>1.0 MEMORANDA ITEMS</t>
  </si>
  <si>
    <t>11.9 Other</t>
  </si>
  <si>
    <t xml:space="preserve"> 11.8 Reduction of Catastrophe Reserve Fund</t>
  </si>
  <si>
    <r>
      <t xml:space="preserve">1.5 Has the insurer ceased to write property insurance business and either a winding up order has been made against the insurer or the insurer is no longer under liability for policies relating to property insurance business relating to catastrophe risks? </t>
    </r>
    <r>
      <rPr>
        <b/>
        <sz val="10"/>
        <color rgb="FFFF0000"/>
        <rFont val="Arial"/>
        <family val="2"/>
      </rPr>
      <t>[Section 44(5)(b)]</t>
    </r>
  </si>
  <si>
    <t>CORPORATE  AND  REGULATORY  INFORMATION (FOREIGN)</t>
  </si>
  <si>
    <t>Corporate and Regulatory Information (Foreign)</t>
  </si>
  <si>
    <t>[Sections 145(1)(b), 151(1) &amp; 212]</t>
  </si>
  <si>
    <t>[Sections 145(1)(b) &amp; 212]</t>
  </si>
  <si>
    <t xml:space="preserve">  2.4.3 Brokers' balances</t>
  </si>
  <si>
    <t xml:space="preserve">  2.4.4 Other Loans: Other</t>
  </si>
  <si>
    <t>  9.2.2 Loans on Debentures and Shares-TT</t>
  </si>
  <si>
    <t>  9.2.3 Loans on Debentures and Shares-CARICOM</t>
  </si>
  <si>
    <t>  9.2.4 Loans on Debentures and Shares-Other</t>
  </si>
  <si>
    <t>Total Investment in Subs., Affiliates &amp; Structured Entities</t>
  </si>
  <si>
    <t>Investment in Subs., Affiliates &amp; Structured Entities</t>
  </si>
  <si>
    <t>16.3 Fixed Deposits &amp; T-Bills&gt; 90 days</t>
  </si>
  <si>
    <t>  15.1 Fixed Deposits with Banks &amp; Financial Institutions &lt;= 90 days</t>
  </si>
  <si>
    <t xml:space="preserve">  14. Cash Deposits with the Central Banks/Other Regulatory Body</t>
  </si>
  <si>
    <t>  15.1 Deposits with Bank &amp; Other Financial Institutions &lt;= 90 days</t>
  </si>
  <si>
    <t xml:space="preserve">  16.1 Investment in Treasury Bills &lt;= 90 days</t>
  </si>
  <si>
    <t xml:space="preserve">  23.2.1 Taxation Recoverable</t>
  </si>
  <si>
    <t>23.3 Sundry Debtors and Prepayments</t>
  </si>
  <si>
    <t>23.4 Due from Parent and Affiliates</t>
  </si>
  <si>
    <t xml:space="preserve">  24.2 Mutual Funds</t>
  </si>
  <si>
    <t xml:space="preserve"> 24.0 Other Assets </t>
  </si>
  <si>
    <t xml:space="preserve">  24.1 &amp; 24.3 Asset Backed Securities &amp; Other</t>
  </si>
  <si>
    <t> 1.1 Total Property and Equipment</t>
  </si>
  <si>
    <t>1.2 Investment Properties</t>
  </si>
  <si>
    <t>  1.1.2 Office furniture and fittings</t>
  </si>
  <si>
    <t>  1.1.3 Computer Equipment</t>
  </si>
  <si>
    <t>  1.1.4 Motor Vehicles</t>
  </si>
  <si>
    <r>
      <rPr>
        <sz val="10"/>
        <color rgb="FF0000FF"/>
        <rFont val="Arial"/>
        <family val="2"/>
      </rPr>
      <t xml:space="preserve">  1.1.5 Right of Use Assets -Leases</t>
    </r>
    <r>
      <rPr>
        <sz val="10"/>
        <rFont val="Arial"/>
        <family val="2"/>
      </rPr>
      <t xml:space="preserve"> </t>
    </r>
    <r>
      <rPr>
        <sz val="10"/>
        <color rgb="FFFF0000"/>
        <rFont val="Arial"/>
        <family val="2"/>
      </rPr>
      <t>[</t>
    </r>
    <r>
      <rPr>
        <b/>
        <sz val="10"/>
        <color rgb="FFFF0000"/>
        <rFont val="Arial"/>
        <family val="2"/>
      </rPr>
      <t>IFRS-1/1/19]</t>
    </r>
  </si>
  <si>
    <t>    2.3 Other Leased Assets</t>
  </si>
  <si>
    <t>    2.3 Other Leased Assets</t>
  </si>
  <si>
    <r>
      <rPr>
        <sz val="11"/>
        <color rgb="FF0000FF"/>
        <rFont val="Arial"/>
        <family val="2"/>
      </rPr>
      <t xml:space="preserve">  1.1.5 Right of Use Assets -Leases</t>
    </r>
    <r>
      <rPr>
        <sz val="11"/>
        <rFont val="Arial"/>
        <family val="2"/>
      </rPr>
      <t xml:space="preserve"> </t>
    </r>
    <r>
      <rPr>
        <sz val="11"/>
        <color rgb="FFFF0000"/>
        <rFont val="Arial"/>
        <family val="2"/>
      </rPr>
      <t>[</t>
    </r>
    <r>
      <rPr>
        <b/>
        <sz val="11"/>
        <color rgb="FFFF0000"/>
        <rFont val="Arial"/>
        <family val="2"/>
      </rPr>
      <t>IFRS-1/1/19]</t>
    </r>
  </si>
  <si>
    <t>   3.1 Trinidad and Tobago</t>
  </si>
  <si>
    <t>OTHER INFORMATION</t>
  </si>
  <si>
    <t>11. 0 OTHER REVENUES (EXPENSES)</t>
  </si>
  <si>
    <t xml:space="preserve"> 11.0. Other Income (Expenses) (particulars to be specified)</t>
  </si>
  <si>
    <t>Review of B4 Schedules</t>
  </si>
  <si>
    <t>Motor</t>
  </si>
  <si>
    <t>WC</t>
  </si>
  <si>
    <t>Marine</t>
  </si>
  <si>
    <t>PA</t>
  </si>
  <si>
    <t>PL</t>
  </si>
  <si>
    <t>Company Name:</t>
  </si>
  <si>
    <t>Net Claims Paid</t>
  </si>
  <si>
    <t>Company Financial Year End:</t>
  </si>
  <si>
    <t>Claims Outstanding c/f</t>
  </si>
  <si>
    <t>Period:</t>
  </si>
  <si>
    <t>Year:</t>
  </si>
  <si>
    <t>Claims Equalization c/f (IBNR)</t>
  </si>
  <si>
    <t>Net Premiums</t>
  </si>
  <si>
    <t>Unearned Premiums c/f</t>
  </si>
  <si>
    <t>Unexpired risk c/f</t>
  </si>
  <si>
    <t>All Classes of Insurance</t>
  </si>
  <si>
    <t>Gross of Reinsurance and Non-Reinsurance Recoveries</t>
  </si>
  <si>
    <t xml:space="preserve">Liability </t>
  </si>
  <si>
    <t>Table 1.0</t>
  </si>
  <si>
    <t>2</t>
  </si>
  <si>
    <t>3</t>
  </si>
  <si>
    <t>4</t>
  </si>
  <si>
    <t>5</t>
  </si>
  <si>
    <t>6</t>
  </si>
  <si>
    <t>7</t>
  </si>
  <si>
    <t>Net of Reinsurance and Non-Reinsurance Recoveries</t>
  </si>
  <si>
    <t>Table 2.0</t>
  </si>
  <si>
    <t>Net of Reinsurance</t>
  </si>
  <si>
    <t>IFRS Statements</t>
  </si>
  <si>
    <t>MotorVehicle</t>
  </si>
  <si>
    <t>Data in Respect of Non-Reinsurance Recoveries</t>
  </si>
  <si>
    <t>Case Reserve\Claims Admitted or intimited but not paid</t>
  </si>
  <si>
    <t>Table 1.1</t>
  </si>
  <si>
    <t>IBNR\Claims Equalisation Reserve</t>
  </si>
  <si>
    <r>
      <t xml:space="preserve">IFRS Statements </t>
    </r>
    <r>
      <rPr>
        <b/>
        <sz val="11"/>
        <color rgb="FFFF0000"/>
        <rFont val="Times New Roman"/>
        <family val="1"/>
      </rPr>
      <t>Net Case Reserves plus IBNR</t>
    </r>
  </si>
  <si>
    <r>
      <t xml:space="preserve">IFRS Statements </t>
    </r>
    <r>
      <rPr>
        <b/>
        <sz val="11"/>
        <color rgb="FFFF0000"/>
        <rFont val="Times New Roman"/>
        <family val="1"/>
      </rPr>
      <t>Net Claims Paid</t>
    </r>
  </si>
  <si>
    <t>Liability (includes Casualty)</t>
  </si>
  <si>
    <r>
      <t xml:space="preserve">IFRS Statements
</t>
    </r>
    <r>
      <rPr>
        <b/>
        <sz val="11"/>
        <color rgb="FFFF0000"/>
        <rFont val="Times New Roman"/>
        <family val="1"/>
      </rPr>
      <t>Total Insurance Claim Liability for Year</t>
    </r>
  </si>
  <si>
    <t>Gross</t>
  </si>
  <si>
    <t>Recoverable from Reinsurance</t>
  </si>
  <si>
    <t xml:space="preserve">Net </t>
  </si>
  <si>
    <t>(ON BEHALF OF MANAGEMENT)</t>
  </si>
  <si>
    <t xml:space="preserve">WE ARE SATISFIED THAT THE RISK MANAGEMENT SYSTEMS AND INTERNAL CONTROLS ARE ADEQUATE FOR MANAGING THE RISKS OF </t>
  </si>
  <si>
    <t xml:space="preserve">AND ARE  PROPERLY APPLIED; </t>
  </si>
  <si>
    <t>period pursuant to Regulation 24(3).</t>
  </si>
  <si>
    <t xml:space="preserve">,Director </t>
  </si>
  <si>
    <t>and of the earnings and expenses for the year ended on that day, with respect to</t>
  </si>
  <si>
    <t>(HEREINAFTER CALLED THE "INSURER/FINANCIAL HOLDING CONPANY") DO SEVERALLY STATE THAT IN OUR BELIEF:</t>
  </si>
  <si>
    <t>and</t>
  </si>
  <si>
    <t>of the</t>
  </si>
  <si>
    <t>of</t>
  </si>
  <si>
    <t>STATEMENT ON THEIR BEHALF; AND</t>
  </si>
  <si>
    <t>WE,                  [Insert names]                                                                                                       , the CHIEF EXECUTIVE OFFICER and CHIEF FINANCIAL OFFICER OF</t>
  </si>
  <si>
    <t>Insert Names</t>
  </si>
  <si>
    <t>RESPECTIVELY, BY VIRTUE OF OUR OVERSIGHT FUNCTION IN RESPECT OF THE MANAGEMENT OF</t>
  </si>
  <si>
    <t xml:space="preserve">THE </t>
  </si>
  <si>
    <t>, ARE ABLE TO MAKE THIS STATEMENT ON BEHALF OF MANAGEMENT.</t>
  </si>
  <si>
    <t>Insert the names of Chairman of the Board, Chief Executive Officer and Chief Financial Officer</t>
  </si>
  <si>
    <t xml:space="preserve">, THE CHIEF EXECUTIVE OFFICER AND CHIEF FINANCIAL OFFICER </t>
  </si>
  <si>
    <t>POSTAL CODE</t>
  </si>
  <si>
    <t>[Section 69 (a) of the Act]</t>
  </si>
  <si>
    <t>If yes, please provide the names and types of products that are marketed, serviced, distributed or supplied through such arrangements.</t>
  </si>
  <si>
    <t>Capital Adequacy Declaration - Company's Officers</t>
  </si>
  <si>
    <t>Statement by the Board - Compliance Review</t>
  </si>
  <si>
    <t>Capital Adequacy Declaration - Appointed Actuary</t>
  </si>
  <si>
    <t xml:space="preserve">Question 6 - Documents not previously submitted  </t>
  </si>
  <si>
    <t>S147(1)(b) and (2)</t>
  </si>
  <si>
    <t>S159(3)</t>
  </si>
  <si>
    <t>Central Bank (Supervisory Fees and Charges) (Amendment) (Regulations)</t>
  </si>
  <si>
    <t>STATEMENTS OF RESPONSIBILITIES AND CERTIFICATION OF COMPLIANCE</t>
  </si>
  <si>
    <t xml:space="preserve"> STATEMENT OF THE RESPONSIBILITIES OF THE BOARD OF DIRECTORS AND MANAGEMENT</t>
  </si>
  <si>
    <t>Statement of the Responsibilities of the Board of Directors and Management</t>
  </si>
  <si>
    <t xml:space="preserve">Statement of the Responsibilities of the Board of Directors </t>
  </si>
  <si>
    <t>STATEMENT OF THE  BOARD OF DIRECTORS - COMPLIANCE REVIEW</t>
  </si>
  <si>
    <t>Statements of Responsibilities and Certification of Compliance</t>
  </si>
  <si>
    <t>Reinsurance Arrangement Certificate</t>
  </si>
  <si>
    <t>CAPITAL ADEQUACY DECLARATION - APPOINTED ACTUARY</t>
  </si>
  <si>
    <t>Note: This declaration must be signed by the Appointed Actuary or a Director of the company (where no appointed actuary exists) in the transitional</t>
  </si>
  <si>
    <t>Shareholders - By Class of Shares</t>
  </si>
  <si>
    <t>Summary of Motor Vehicle Insurance Business in Force</t>
  </si>
  <si>
    <t>Corporate Documents Submitted</t>
  </si>
  <si>
    <t>Reinsurance Arrangements Certificate</t>
  </si>
  <si>
    <t xml:space="preserve">Statement by the Board of Directors and Management </t>
  </si>
  <si>
    <t xml:space="preserve">Statement by the Board of Directors </t>
  </si>
  <si>
    <t>Organisation Chart</t>
  </si>
  <si>
    <t>SUPERVISORY FEES - ANNUAL REPORT</t>
  </si>
  <si>
    <t>Supervisory Fees - Annual Report</t>
  </si>
  <si>
    <t>STATEMENT OF INCOME (EARNINGS AND EXPENSES)</t>
  </si>
  <si>
    <t>Statement of Income (Earnings and Expenses)</t>
  </si>
  <si>
    <t xml:space="preserve">STATEMENT OF COMPREHENSIVE INCOME </t>
  </si>
  <si>
    <t>(STATEMENT OF EARNINGS)</t>
  </si>
  <si>
    <t>Reclassification of Gains (Losses) to Net Income</t>
  </si>
  <si>
    <t xml:space="preserve">Statement of Changes in Equity </t>
  </si>
  <si>
    <t>SUMMARY OF INVESTMENTS - IN TRINIDAD &amp; TOBAGO</t>
  </si>
  <si>
    <t>Summary of Investments - In Trinidad &amp; Tobago</t>
  </si>
  <si>
    <t>SUMMARY OF INVESTMENTS - BY TERRITORY</t>
  </si>
  <si>
    <t xml:space="preserve"> Investment in Subsidiaries, Affiliates &amp; Structured Entities</t>
  </si>
  <si>
    <t>Asset Backed Securities</t>
  </si>
  <si>
    <t xml:space="preserve">Statement of Assets and Liabilities - In Trinidad &amp; Tobago/Outside Trinidad &amp; Tobago </t>
  </si>
  <si>
    <t>STATEMENT OF ASSETS AND LIABILITIES - IN TRINIDAD &amp; TOBAGO / OUTSIDE TRINIDAD AND TOBAGO</t>
  </si>
  <si>
    <t xml:space="preserve">Statement of Income (Earnings) and Expenses </t>
  </si>
  <si>
    <t>STATEMENT OF INCOME (EARNINGS) AND EXPENSES</t>
  </si>
  <si>
    <t>STATEMENT OF COMPREHENSIVE INCOME (EARNINGS)</t>
  </si>
  <si>
    <t>Statement of Comprehensive Income (Earnings)</t>
  </si>
  <si>
    <t>STATEMENT OF TRINIDAD &amp; TOBAGO ASSETS / LIABILITIES</t>
  </si>
  <si>
    <t xml:space="preserve">Statement of Trinidad &amp; Tobago Assets / Liabilities </t>
  </si>
  <si>
    <t>SUMMARY OF ASSETS IN TRINIDAD &amp; TOBAGO / OUTSIDE TRINIDAD &amp; TOBAGO</t>
  </si>
  <si>
    <t>Summary of Assets - In Trinidad &amp; Tobago/ Outside Trinidad &amp; Tobago</t>
  </si>
  <si>
    <t>Summary of Assets - Outside Trinidad &amp; Tobago By Territory</t>
  </si>
  <si>
    <t>SUMMARY OF ASSETS - OUTSIDE TRINIDAD &amp; TOBAGO BY TERRITORY</t>
  </si>
  <si>
    <t>Mortality Risk</t>
  </si>
  <si>
    <t>Morbidity Risk</t>
  </si>
  <si>
    <t>Lapse Risk</t>
  </si>
  <si>
    <t>Interest Margin Pricing Risk</t>
  </si>
  <si>
    <t>ANALYSIS OF UNDERWRITING INCOME BY CLASS OF BUSINESS - TRINIDAD &amp; TOBAGO</t>
  </si>
  <si>
    <t>ANALYSIS OF UNDERWRITING INCOME BY CLASS OF BUSINESS - OUTSIDE TRINIDAD &amp; TOBAGO</t>
  </si>
  <si>
    <t>Analysis of Underwriting Income - By Class of  Business - Trinidad &amp;Tobago</t>
  </si>
  <si>
    <t>Analysis of Underwriting Income - By Class of  Business - Outside Trinidad &amp; Tobago</t>
  </si>
  <si>
    <t>Analysis of Underwriting Income/(Loss) - By Territory</t>
  </si>
  <si>
    <t>50.20-.27</t>
  </si>
  <si>
    <t>ANALYSIS OF UNDERWRITING INCOME / (LOSS) - BY TERRITORY</t>
  </si>
  <si>
    <t>Statements of Claims Paid and Outstanding in Respect of Trinidad &amp; Tobago Business</t>
  </si>
  <si>
    <t>Statements of Claims Paid and Outstanding in Respect of Non - Trinidad &amp; Tobago Business</t>
  </si>
  <si>
    <t xml:space="preserve">SUMMARY OF GENERAL INSURANCE CLAIMS OUTSTANDING BY CLASS OF BUSINESS TT &amp; Non-TT </t>
  </si>
  <si>
    <t xml:space="preserve">Other Income - In Trinidad &amp; Tobago </t>
  </si>
  <si>
    <t xml:space="preserve">Other Income - Outside Trinidad &amp; Tobago </t>
  </si>
  <si>
    <t>Expenses - Insurance Operations - In Trinidad &amp; Tobago</t>
  </si>
  <si>
    <t>Interest Expense &amp; Finance Costs - In Trinidad &amp; Tobago and Outside Trinidad &amp; Tobago</t>
  </si>
  <si>
    <t>Expenses - Insurance Operations - Outside Trinidad &amp; Tobago</t>
  </si>
  <si>
    <t xml:space="preserve">and I </t>
  </si>
  <si>
    <t>Chief Risk Officer/ Chief Executive Officer/Designated Senior Manager</t>
  </si>
  <si>
    <t>IN THE CITY   OF</t>
  </si>
  <si>
    <t xml:space="preserve">I have examined the reinsurance arrangements </t>
  </si>
  <si>
    <t xml:space="preserve">of </t>
  </si>
  <si>
    <t>a)</t>
  </si>
  <si>
    <t>are:</t>
  </si>
  <si>
    <t xml:space="preserve">i) adequate for the nature and scale of the insurance risks that it undertakes or plans to undertake and in terms of the criteria </t>
  </si>
  <si>
    <t>ii) in line with the company's policies and procedures.</t>
  </si>
  <si>
    <t>The nature of limits and cover</t>
  </si>
  <si>
    <t>The classes of business and territories covered</t>
  </si>
  <si>
    <t>The number and cost of reinstatements available</t>
  </si>
  <si>
    <t>The estimated reinsurance premiums and exchange/ceding commission (if relevant)</t>
  </si>
  <si>
    <t>Governing law</t>
  </si>
  <si>
    <t xml:space="preserve">Description of the circumstances in which facultative reinsurance used </t>
  </si>
  <si>
    <t>A summary of any material changes to the structure or terms based on the insurer's prior submission(s)</t>
  </si>
  <si>
    <t>i.</t>
  </si>
  <si>
    <t xml:space="preserve">The insurer must also: </t>
  </si>
  <si>
    <t>ii</t>
  </si>
  <si>
    <t>iii</t>
  </si>
  <si>
    <t>The summary of the reinsurance arrangements is accurate and complete;</t>
  </si>
  <si>
    <t>There are any disputes with reinsurers about  recovery on particular  claims or the coverage provided, including in respect of reinsurance for previous years.</t>
  </si>
  <si>
    <t>Provide details of any reinstatement premium protection policy arrangements;</t>
  </si>
  <si>
    <t>State whether any captive insurers are used; and</t>
  </si>
  <si>
    <t>State whether any fronting arrangements are undertaken.</t>
  </si>
  <si>
    <t>k)</t>
  </si>
  <si>
    <t>Underwriting income / (loss)</t>
  </si>
  <si>
    <t>Net income/ (loss) from insurance operations (line 27 + 29)</t>
  </si>
  <si>
    <t>Net investment income (total) as a % of net premiums earned [(line 29 + 31)/19]</t>
  </si>
  <si>
    <t>Gross risk ratio (line 17/line 16)</t>
  </si>
  <si>
    <t>Net risk ratio (line 18/line 16)</t>
  </si>
  <si>
    <r>
      <t xml:space="preserve">  1.1.6. 120% of NWP at the end of the year</t>
    </r>
    <r>
      <rPr>
        <b/>
        <sz val="10"/>
        <color rgb="FFFF0000"/>
        <rFont val="Arial"/>
        <family val="2"/>
      </rPr>
      <t xml:space="preserve"> [Section 44(5)(c)]</t>
    </r>
  </si>
  <si>
    <r>
      <t xml:space="preserve">  1.2.1  7.5% of Capital base </t>
    </r>
    <r>
      <rPr>
        <b/>
        <sz val="10"/>
        <color rgb="FFFF0000"/>
        <rFont val="Arial"/>
        <family val="2"/>
      </rPr>
      <t>[Section 44(5)(a)]</t>
    </r>
  </si>
  <si>
    <t>1.3 Total Catastrophe Losses settled during the year</t>
  </si>
  <si>
    <r>
      <t xml:space="preserve">  1.3.1 Are Total Catastrophe  Losses  &gt;$2M? </t>
    </r>
    <r>
      <rPr>
        <b/>
        <sz val="10"/>
        <color rgb="FFFF0000"/>
        <rFont val="Arial"/>
        <family val="2"/>
      </rPr>
      <t>[Section 44(5)(a)]</t>
    </r>
  </si>
  <si>
    <r>
      <t xml:space="preserve">  1.4.1 Is Estimated Ultimate Net Loss for the year &gt;7.5% of Capital base </t>
    </r>
    <r>
      <rPr>
        <b/>
        <sz val="10"/>
        <color rgb="FFFF0000"/>
        <rFont val="Arial"/>
        <family val="2"/>
      </rPr>
      <t>[Section 44(5)(a)]</t>
    </r>
  </si>
  <si>
    <r>
      <t xml:space="preserve">Increase/ (Decrease) in Catastrophe Reserve </t>
    </r>
    <r>
      <rPr>
        <b/>
        <sz val="11"/>
        <color rgb="FFFF0000"/>
        <rFont val="Arial"/>
        <family val="2"/>
      </rPr>
      <t>(30.30)</t>
    </r>
  </si>
  <si>
    <t xml:space="preserve"> 5.2 CARICOM Assets Allocated to Policy Liabilities Payable in TT Dollars (Limit-Row38)</t>
  </si>
  <si>
    <t>Total Assets in Trinidad and Tobago (Including CARICOM)</t>
  </si>
  <si>
    <t xml:space="preserve">  6.1.1  TT Assets/ Policy Liabilities Payable in TT Dollars:</t>
  </si>
  <si>
    <t xml:space="preserve">  6.1.2 Assets In Trinidad &amp; Tobago (Row 62)</t>
  </si>
  <si>
    <t xml:space="preserve"> 1.1.1  Long Term- 30.10</t>
  </si>
  <si>
    <t xml:space="preserve"> 1.1.2 Unearned Premium Reserve-30.10</t>
  </si>
  <si>
    <t xml:space="preserve"> 1.1.3 Unexpired Risk-30.10</t>
  </si>
  <si>
    <t xml:space="preserve"> 1.1.4 Outstanding Claims and IBNR-30.10</t>
  </si>
  <si>
    <t xml:space="preserve">  6.1.3 70% -Limit -Policy Liabilities Payable in TT Dollars (Row 36)</t>
  </si>
  <si>
    <t xml:space="preserve"> 6.2.1 Assets in Foreign Currencies</t>
  </si>
  <si>
    <t xml:space="preserve"> 6.2.2 Policy Liabilities Payable in Foreign Currency-Limited to at least 70% (Row 30)</t>
  </si>
  <si>
    <r>
      <rPr>
        <vertAlign val="superscript"/>
        <sz val="10"/>
        <rFont val="Arial"/>
        <family val="2"/>
      </rPr>
      <t>3</t>
    </r>
    <r>
      <rPr>
        <sz val="10"/>
        <rFont val="Arial"/>
        <family val="2"/>
      </rPr>
      <t xml:space="preserve">  Pecuniary loss includes Bonds, Fidelity, Consequential loss  </t>
    </r>
  </si>
  <si>
    <t>REINSURANCE ARRANGEMENTS DECLARATION</t>
  </si>
  <si>
    <t>CAPITAL ADEQUACY DECLARATION - COMPANY'S OFFICERS</t>
  </si>
  <si>
    <r>
      <t>Unrealized after-tax gains on real estate (acquired prior to January 1, 2021</t>
    </r>
    <r>
      <rPr>
        <b/>
        <vertAlign val="superscript"/>
        <sz val="10"/>
        <rFont val="Arial"/>
        <family val="2"/>
      </rPr>
      <t>1</t>
    </r>
    <r>
      <rPr>
        <b/>
        <sz val="10"/>
        <rFont val="Arial"/>
        <family val="2"/>
      </rPr>
      <t>)</t>
    </r>
  </si>
  <si>
    <r>
      <t>Unrated Bonds (acquired prior to January 1, 2021</t>
    </r>
    <r>
      <rPr>
        <b/>
        <vertAlign val="superscript"/>
        <sz val="10"/>
        <rFont val="Arial"/>
        <family val="2"/>
      </rPr>
      <t>1</t>
    </r>
    <r>
      <rPr>
        <b/>
        <sz val="10"/>
        <rFont val="Arial"/>
        <family val="2"/>
      </rPr>
      <t>)</t>
    </r>
  </si>
  <si>
    <r>
      <t>Quoted common shares (acquired prior to January 1, 2021</t>
    </r>
    <r>
      <rPr>
        <b/>
        <vertAlign val="superscript"/>
        <sz val="10"/>
        <rFont val="Arial"/>
        <family val="2"/>
      </rPr>
      <t>1</t>
    </r>
    <r>
      <rPr>
        <b/>
        <sz val="10"/>
        <rFont val="Arial"/>
        <family val="2"/>
      </rPr>
      <t>)</t>
    </r>
  </si>
  <si>
    <t xml:space="preserve">Unrealised after-tax gains on real estate and unquoted equity included in Gross Tier 1 Capital </t>
  </si>
  <si>
    <r>
      <rPr>
        <vertAlign val="superscript"/>
        <sz val="10"/>
        <rFont val="Arial"/>
        <family val="2"/>
      </rPr>
      <t>3</t>
    </r>
    <r>
      <rPr>
        <sz val="10"/>
        <rFont val="Arial"/>
        <family val="2"/>
      </rPr>
      <t>Net of any deferred tax liabilities that would be extinguished if the goodwill or intangible assets were to become impaired or otherwise derecognized.</t>
    </r>
  </si>
  <si>
    <r>
      <rPr>
        <vertAlign val="superscript"/>
        <sz val="10"/>
        <rFont val="Arial"/>
        <family val="2"/>
      </rPr>
      <t>6</t>
    </r>
    <r>
      <rPr>
        <sz val="10"/>
        <rFont val="Arial"/>
        <family val="2"/>
      </rPr>
      <t>Minimum value of each of the amounts to be deducted shall be zero</t>
    </r>
  </si>
  <si>
    <r>
      <rPr>
        <vertAlign val="superscript"/>
        <sz val="10"/>
        <rFont val="Arial"/>
        <family val="2"/>
      </rPr>
      <t>7</t>
    </r>
    <r>
      <rPr>
        <sz val="10"/>
        <rFont val="Arial"/>
        <family val="2"/>
      </rPr>
      <t>Net of any associated deferred tax liability, related to the insurer's own employees and retirees</t>
    </r>
  </si>
  <si>
    <r>
      <rPr>
        <vertAlign val="superscript"/>
        <sz val="10"/>
        <rFont val="Arial"/>
        <family val="2"/>
      </rPr>
      <t xml:space="preserve">8 </t>
    </r>
    <r>
      <rPr>
        <sz val="10"/>
        <rFont val="Arial"/>
        <family val="2"/>
      </rPr>
      <t xml:space="preserve">Number of business days outstanding shall be measured from the date of acknowledgement and confirmation of the amount of the subrogation receivable due from that other insurer or third party </t>
    </r>
  </si>
  <si>
    <r>
      <t xml:space="preserve">    Retained Earnings</t>
    </r>
    <r>
      <rPr>
        <vertAlign val="superscript"/>
        <sz val="10"/>
        <rFont val="Arial"/>
        <family val="2"/>
      </rPr>
      <t>1</t>
    </r>
  </si>
  <si>
    <r>
      <t>Unrealized after-tax gains on real estate</t>
    </r>
    <r>
      <rPr>
        <vertAlign val="superscript"/>
        <sz val="10"/>
        <rFont val="Arial"/>
        <family val="2"/>
      </rPr>
      <t>2</t>
    </r>
  </si>
  <si>
    <r>
      <t>Goodwill</t>
    </r>
    <r>
      <rPr>
        <vertAlign val="superscript"/>
        <sz val="10"/>
        <rFont val="Arial"/>
        <family val="2"/>
      </rPr>
      <t>3</t>
    </r>
  </si>
  <si>
    <r>
      <t>Other intangibles</t>
    </r>
    <r>
      <rPr>
        <vertAlign val="superscript"/>
        <sz val="10"/>
        <rFont val="Arial"/>
        <family val="2"/>
      </rPr>
      <t>3</t>
    </r>
  </si>
  <si>
    <r>
      <t>Minimum of unrealized after-tax gains on real estate</t>
    </r>
    <r>
      <rPr>
        <vertAlign val="superscript"/>
        <sz val="10"/>
        <rFont val="Arial"/>
        <family val="2"/>
      </rPr>
      <t>4</t>
    </r>
    <r>
      <rPr>
        <sz val="10"/>
        <rFont val="Arial"/>
        <family val="2"/>
      </rPr>
      <t xml:space="preserve"> and 20% of Net Tier 1 Capital </t>
    </r>
  </si>
  <si>
    <r>
      <t>Accumulated net after-tax unrealized gains on real estate</t>
    </r>
    <r>
      <rPr>
        <vertAlign val="superscript"/>
        <sz val="10"/>
        <rFont val="Arial"/>
        <family val="2"/>
      </rPr>
      <t>5</t>
    </r>
  </si>
  <si>
    <r>
      <t>Deduct</t>
    </r>
    <r>
      <rPr>
        <b/>
        <vertAlign val="superscript"/>
        <sz val="10"/>
        <rFont val="Arial"/>
        <family val="2"/>
      </rPr>
      <t>6</t>
    </r>
    <r>
      <rPr>
        <sz val="10"/>
        <rFont val="Arial"/>
        <family val="2"/>
      </rPr>
      <t xml:space="preserve">:  </t>
    </r>
  </si>
  <si>
    <r>
      <t>Pension Plan Assets</t>
    </r>
    <r>
      <rPr>
        <vertAlign val="superscript"/>
        <sz val="10"/>
        <rFont val="Arial"/>
        <family val="2"/>
      </rPr>
      <t>7</t>
    </r>
  </si>
  <si>
    <r>
      <t>Subrogation aged more than 120 business days</t>
    </r>
    <r>
      <rPr>
        <vertAlign val="superscript"/>
        <sz val="10"/>
        <rFont val="Arial"/>
        <family val="2"/>
      </rPr>
      <t>8</t>
    </r>
  </si>
  <si>
    <t>Outstanding premiums aged more than 20 business days (for general insurance business)</t>
  </si>
  <si>
    <t>for the financial year</t>
  </si>
  <si>
    <t>The Insurer has complied with the requirements of the Insurance Act, 2018, and any applicable Regulations and Guidelines</t>
  </si>
  <si>
    <t>made thereunder; and</t>
  </si>
  <si>
    <t>the reinsurance arrangements for the financial year</t>
  </si>
  <si>
    <t xml:space="preserve"> set out in any applicable Guidelines [See 28(1)(b) and 154(1)(c)]; and</t>
  </si>
  <si>
    <t>Provide a summary, which should include for each reinsurance treaty and facility:</t>
  </si>
  <si>
    <t xml:space="preserve">B) </t>
  </si>
  <si>
    <t>c)</t>
  </si>
  <si>
    <t>State and explain classes of business, territories and products which are not reinsured;</t>
  </si>
  <si>
    <t>All new, continuing or amended reinsurance arrangements have been placed or the current status of these arrangements; and</t>
  </si>
  <si>
    <t>For each treaty and facility, all reinsurance premiums due from the insurer to the reinsurer have been paid (or the status  of any overdue payments); and</t>
  </si>
  <si>
    <t xml:space="preserve"> 5.1 Trinidad &amp; Tobago Assets </t>
  </si>
  <si>
    <t xml:space="preserve">Total Policy Liabilities Payable in T&amp;T dollars at the end of the Year </t>
  </si>
  <si>
    <t xml:space="preserve">Total Policy Liabilities  in T&amp;T Currency at the end of the Year </t>
  </si>
  <si>
    <t xml:space="preserve"> 2.1. Investment in T &amp; T assets to an amount equal to at least 70% of Liabilities</t>
  </si>
  <si>
    <t xml:space="preserve"> 2.2. Investment in CARICOM Assets Limited to 10% of T &amp; T Liabilities</t>
  </si>
  <si>
    <t xml:space="preserve"> 1.2.1. Long Term</t>
  </si>
  <si>
    <t xml:space="preserve"> 1.2.2. Unearned Premium Reserve</t>
  </si>
  <si>
    <t xml:space="preserve"> 1.2.3. Unexpired Risk-30.10</t>
  </si>
  <si>
    <t xml:space="preserve"> 1.2.4. Outstanding Claims and IBNR-30.10</t>
  </si>
  <si>
    <t xml:space="preserve">4.1.2 Other Foreign Assets </t>
  </si>
  <si>
    <t xml:space="preserve">4.1.1 Less: Total CARICOM Assets </t>
  </si>
  <si>
    <t>2.0. Limits in Investment in Trinidad &amp; Tobago and CARICOM Assets:</t>
  </si>
  <si>
    <t>3.0. CARICOM Assets (Form 35.10)</t>
  </si>
  <si>
    <t xml:space="preserve"> 3.1. Loans</t>
  </si>
  <si>
    <t xml:space="preserve"> 3.2. Equity </t>
  </si>
  <si>
    <t xml:space="preserve"> 3.3.Bonds </t>
  </si>
  <si>
    <t xml:space="preserve"> 3.4. Government Securities </t>
  </si>
  <si>
    <t xml:space="preserve"> 3.5. Other</t>
  </si>
  <si>
    <t xml:space="preserve"> 6.1. ASSETS/ POLICY LIABILITIES </t>
  </si>
  <si>
    <t>4.0. Calculation of T &amp; T Assets</t>
  </si>
  <si>
    <t>6.2 FOREIGN ASSETS/POLICY LIABILITIES PAYABLE IN FOREIGN CURRENCY:</t>
  </si>
  <si>
    <r>
      <rPr>
        <b/>
        <sz val="10"/>
        <rFont val="Arial"/>
        <family val="2"/>
      </rPr>
      <t>5.0. Assets in Trinidad &amp; Tobago</t>
    </r>
    <r>
      <rPr>
        <b/>
        <i/>
        <sz val="10"/>
        <color rgb="FFFF0000"/>
        <rFont val="Arial"/>
        <family val="2"/>
      </rPr>
      <t xml:space="preserve"> [Section 85(1) &amp; (2)]</t>
    </r>
  </si>
  <si>
    <t>6.0. STATUTORY REQUIREMENTS</t>
  </si>
  <si>
    <t xml:space="preserve">Retained Earnings </t>
  </si>
  <si>
    <t>General Accident Insurance Company (Trinidad and Tobago) Limited</t>
  </si>
  <si>
    <t xml:space="preserve">  15.2 Investment in Treasury Bills &lt;=90 days</t>
  </si>
  <si>
    <r>
      <rPr>
        <b/>
        <sz val="11"/>
        <rFont val="Arial"/>
        <family val="2"/>
      </rPr>
      <t>3.1 Less: Withdrawals due to catastrophe losses</t>
    </r>
    <r>
      <rPr>
        <sz val="10"/>
        <rFont val="Arial"/>
        <family val="2"/>
      </rPr>
      <t xml:space="preserve">
</t>
    </r>
    <r>
      <rPr>
        <b/>
        <sz val="10"/>
        <color rgb="FFFF0000"/>
        <rFont val="Arial"/>
        <family val="2"/>
      </rPr>
      <t xml:space="preserve">[Section 44(5)(a)] </t>
    </r>
  </si>
  <si>
    <r>
      <rPr>
        <b/>
        <sz val="11"/>
        <rFont val="Arial"/>
        <family val="2"/>
      </rPr>
      <t>3.2 Less: Withdrawal if insurer ceases to write property business</t>
    </r>
    <r>
      <rPr>
        <b/>
        <sz val="11"/>
        <color rgb="FFFF0000"/>
        <rFont val="Arial"/>
        <family val="2"/>
      </rPr>
      <t xml:space="preserve"> </t>
    </r>
    <r>
      <rPr>
        <b/>
        <sz val="10"/>
        <color rgb="FFFF0000"/>
        <rFont val="Arial"/>
        <family val="2"/>
      </rPr>
      <t xml:space="preserve">
[Section 44(5)(b)]</t>
    </r>
  </si>
  <si>
    <r>
      <rPr>
        <b/>
        <sz val="11"/>
        <rFont val="Arial"/>
        <family val="2"/>
      </rPr>
      <t>3.3 Less: Withdrawals if the Fund balance after reductions from 3.1 and 3.2 (if any) is more than 120% of NWP at the end of the year</t>
    </r>
    <r>
      <rPr>
        <b/>
        <sz val="11"/>
        <color rgb="FFFF0000"/>
        <rFont val="Arial"/>
        <family val="2"/>
      </rPr>
      <t xml:space="preserve"> </t>
    </r>
    <r>
      <rPr>
        <b/>
        <sz val="10"/>
        <color rgb="FFFF0000"/>
        <rFont val="Arial"/>
        <family val="2"/>
      </rPr>
      <t xml:space="preserve">
[Section 44(5)(c)]</t>
    </r>
  </si>
  <si>
    <r>
      <rPr>
        <b/>
        <sz val="11"/>
        <rFont val="Arial"/>
        <family val="2"/>
      </rPr>
      <t xml:space="preserve">  6.1 Transfer from Retained Earnings in the Current Year </t>
    </r>
    <r>
      <rPr>
        <b/>
        <sz val="10"/>
        <rFont val="Arial"/>
        <family val="2"/>
      </rPr>
      <t xml:space="preserve">
</t>
    </r>
    <r>
      <rPr>
        <sz val="10"/>
        <rFont val="Arial"/>
        <family val="2"/>
      </rPr>
      <t>(Appropriations can be made only when there is a minimum amount required in 5.1 and are capped when the Fund balance equals the NWP at the end of the year)</t>
    </r>
  </si>
  <si>
    <r>
      <rPr>
        <sz val="11"/>
        <rFont val="Arial"/>
        <family val="2"/>
      </rPr>
      <t xml:space="preserve"> </t>
    </r>
    <r>
      <rPr>
        <b/>
        <sz val="11"/>
        <rFont val="Arial"/>
        <family val="2"/>
      </rPr>
      <t xml:space="preserve"> 5.1 Minimum Appropriation Required </t>
    </r>
    <r>
      <rPr>
        <sz val="10"/>
        <rFont val="Arial"/>
        <family val="2"/>
      </rPr>
      <t xml:space="preserve">
(If the Fund balance in 4.0 is less than the NWP, then the minimum appropriation required is the smaller of 20% of NWP and the amount required to bring the Fund balance equal to the NWP at the end of the year.)</t>
    </r>
  </si>
  <si>
    <t>DD/MM/YYYY</t>
  </si>
  <si>
    <t>40.10 to 40.60</t>
  </si>
  <si>
    <t>Capital Adequacy</t>
  </si>
  <si>
    <t>40.11, 40.20, 40.21</t>
  </si>
  <si>
    <t>(Next page is 75.10)</t>
  </si>
  <si>
    <t>General Insurance Business - Total Net Written Premiums</t>
  </si>
  <si>
    <t>General Insurance Business - Total Outstanding Claims Net of Reinsurance</t>
  </si>
  <si>
    <t>50.10, 50.11</t>
  </si>
  <si>
    <t>Total Assets: Sum of Assets in Default Risk + Volatility Risk +
Deductions from Total Cap Available + Non-permissible assets)</t>
  </si>
  <si>
    <t xml:space="preserve">GENERAL Annual Return </t>
  </si>
  <si>
    <t>(Next Page is 35.10)</t>
  </si>
  <si>
    <r>
      <rPr>
        <vertAlign val="superscript"/>
        <sz val="10"/>
        <rFont val="Arial"/>
        <family val="2"/>
      </rPr>
      <t>2</t>
    </r>
    <r>
      <rPr>
        <sz val="10"/>
        <rFont val="Arial"/>
        <family val="2"/>
      </rPr>
      <t xml:space="preserve">Unrealised after-tax gains on real estate, prior to the date of commencement of the Insurance (Capital Adequacy) Regulations, 2020 shall be treated as though they were realised as at that date </t>
    </r>
  </si>
  <si>
    <r>
      <rPr>
        <vertAlign val="superscript"/>
        <sz val="10"/>
        <rFont val="Arial"/>
        <family val="2"/>
      </rPr>
      <t>4</t>
    </r>
    <r>
      <rPr>
        <sz val="10"/>
        <rFont val="Arial"/>
        <family val="2"/>
      </rPr>
      <t>This amount shall not include the unrealized gains on real estate prior to the date of commencement of the Insurance (Capital Adequacy) Regulations, 2020 that have been grandfathered.</t>
    </r>
  </si>
  <si>
    <r>
      <rPr>
        <vertAlign val="superscript"/>
        <sz val="10"/>
        <rFont val="Arial"/>
        <family val="2"/>
      </rPr>
      <t>5</t>
    </r>
    <r>
      <rPr>
        <sz val="10"/>
        <rFont val="Arial"/>
        <family val="2"/>
      </rPr>
      <t>Unrealised after-tax gains on real estate, after the date of commencement of the Insurance (Capital Adequacy) Regulations, 2020</t>
    </r>
  </si>
  <si>
    <r>
      <rPr>
        <vertAlign val="superscript"/>
        <sz val="10"/>
        <rFont val="Arial"/>
        <family val="2"/>
      </rPr>
      <t>3</t>
    </r>
    <r>
      <rPr>
        <sz val="10"/>
        <rFont val="Arial"/>
        <family val="2"/>
      </rPr>
      <t xml:space="preserve"> Unrated bonds acquired prior to the commencement of the Insurance (Capital Adequacy) Regulations, 2020 are grandfathered and a risk factor of 10% shall apply. </t>
    </r>
  </si>
  <si>
    <r>
      <rPr>
        <vertAlign val="superscript"/>
        <sz val="10"/>
        <rFont val="Arial"/>
        <family val="2"/>
      </rPr>
      <t>6</t>
    </r>
    <r>
      <rPr>
        <sz val="10"/>
        <rFont val="Arial"/>
        <family val="2"/>
      </rPr>
      <t xml:space="preserve"> See Schedule 7 of the Insurance (Capital Adequacy) Regulations, 2020 for the appropriate risk factor for the counterparty.</t>
    </r>
  </si>
  <si>
    <r>
      <rPr>
        <vertAlign val="superscript"/>
        <sz val="10"/>
        <rFont val="Arial"/>
        <family val="2"/>
      </rPr>
      <t xml:space="preserve">1 </t>
    </r>
    <r>
      <rPr>
        <sz val="10"/>
        <rFont val="Arial"/>
        <family val="2"/>
      </rPr>
      <t xml:space="preserve">Quoted common shares acquired prior to the commencement of the Insurance (Capital Adequacy) Regulations, 2020 are grandfathered and a risk factor of 15% shall apply. </t>
    </r>
  </si>
  <si>
    <r>
      <rPr>
        <vertAlign val="superscript"/>
        <sz val="10"/>
        <rFont val="Arial"/>
        <family val="2"/>
      </rPr>
      <t>1</t>
    </r>
    <r>
      <rPr>
        <sz val="10"/>
        <rFont val="Arial"/>
        <family val="2"/>
      </rPr>
      <t xml:space="preserve"> See Schedule 7 of the Insurance (Capital Adequacy) Regulations, 2020 for the appropriate risk factor for the counterparty</t>
    </r>
  </si>
  <si>
    <t>1 Risk charge shall be no less than 5% of the reserves held for the guarantees and shall apply as at the insurer’s first financial year end following commencement of the Insurance (Capital Adequacy) Regulations, 2020</t>
  </si>
  <si>
    <r>
      <rPr>
        <vertAlign val="superscript"/>
        <sz val="10"/>
        <rFont val="Arial"/>
        <family val="2"/>
      </rPr>
      <t>1</t>
    </r>
    <r>
      <rPr>
        <sz val="10"/>
        <rFont val="Arial"/>
        <family val="2"/>
      </rPr>
      <t xml:space="preserve"> Date of commencement of the Insurance (Capital Adequacy) Regulations, 2020</t>
    </r>
  </si>
  <si>
    <r>
      <t>1</t>
    </r>
    <r>
      <rPr>
        <sz val="10"/>
        <rFont val="Arial"/>
        <family val="2"/>
      </rPr>
      <t xml:space="preserve"> List all non-permissible assets as defined in Regulation 2 of the Insurance (Capital Adequacy) Regulations, 2020</t>
    </r>
  </si>
  <si>
    <t>[Regulation 24 and Schedule 17 of the Insurance (Capital Adequacy ) Regulations, 2020]</t>
  </si>
  <si>
    <r>
      <t xml:space="preserve"> Regulations, 2020</t>
    </r>
    <r>
      <rPr>
        <sz val="11"/>
        <color rgb="FFFF0000"/>
        <rFont val="Arial"/>
        <family val="2"/>
      </rPr>
      <t xml:space="preserve"> </t>
    </r>
    <r>
      <rPr>
        <sz val="11"/>
        <rFont val="Arial"/>
        <family val="2"/>
      </rPr>
      <t>and any applicable instructions of the Inspector.</t>
    </r>
  </si>
  <si>
    <t>[Regulation 24 and Schedule 17of the Insurance (Capital Adequacy ) Regulations, 2020]</t>
  </si>
  <si>
    <t>Regulations, 2020 and any applicable instructions of the Inspector.</t>
  </si>
  <si>
    <t>Catastrophe Exposure</t>
  </si>
  <si>
    <t>Long Term Insurance Business Items</t>
  </si>
  <si>
    <t>General Insurance Business Items</t>
  </si>
  <si>
    <r>
      <rPr>
        <vertAlign val="superscript"/>
        <sz val="10"/>
        <rFont val="Arial"/>
        <family val="2"/>
      </rPr>
      <t>1</t>
    </r>
    <r>
      <rPr>
        <sz val="10"/>
        <rFont val="Arial"/>
        <family val="2"/>
      </rPr>
      <t>Total amount on balance sheet.</t>
    </r>
  </si>
  <si>
    <t>Residential Mortgages that are less than 60 business days overdue</t>
  </si>
  <si>
    <t>Commercial mortgages that are less than 60 business days overdue</t>
  </si>
  <si>
    <t xml:space="preserve"> Undeveloped land</t>
  </si>
  <si>
    <r>
      <rPr>
        <vertAlign val="superscript"/>
        <sz val="10"/>
        <rFont val="Arial"/>
        <family val="2"/>
      </rPr>
      <t>8</t>
    </r>
    <r>
      <rPr>
        <sz val="10"/>
        <rFont val="Arial"/>
        <family val="2"/>
      </rPr>
      <t xml:space="preserve"> Number of business days outstanding shall be measured from the date of acknowledgement and confirmation of the amount of the subrogation receivable due from that other insurer or third party </t>
    </r>
  </si>
  <si>
    <r>
      <rPr>
        <vertAlign val="superscript"/>
        <sz val="10"/>
        <rFont val="Arial"/>
        <family val="2"/>
      </rPr>
      <t xml:space="preserve">9 </t>
    </r>
    <r>
      <rPr>
        <sz val="10"/>
        <rFont val="Arial"/>
        <family val="2"/>
      </rPr>
      <t>Money market fund means a fund where 90% of the portfolio is invested in any or all of cash, cash equivalents  and other evidences of indebtedness that have a remaining term to maturity of not more than one year</t>
    </r>
  </si>
  <si>
    <r>
      <rPr>
        <vertAlign val="superscript"/>
        <sz val="10"/>
        <rFont val="Arial"/>
        <family val="2"/>
      </rPr>
      <t>10</t>
    </r>
    <r>
      <rPr>
        <sz val="10"/>
        <rFont val="Arial"/>
        <family val="2"/>
      </rPr>
      <t xml:space="preserve"> Bond fund means a fund where not less than 70% of the portfolio is invested in bonds, debentures, notes or similar instruments representing indebtedness, whether secured or unsecured, that have an original tenor of more than one year</t>
    </r>
  </si>
  <si>
    <r>
      <rPr>
        <vertAlign val="superscript"/>
        <sz val="10"/>
        <rFont val="Arial"/>
        <family val="2"/>
      </rPr>
      <t xml:space="preserve">11 </t>
    </r>
    <r>
      <rPr>
        <sz val="10"/>
        <rFont val="Arial"/>
        <family val="2"/>
      </rPr>
      <t>The risk factor is determined by looking through to the underlying securities or guarantees as if they were directly held or given</t>
    </r>
  </si>
  <si>
    <r>
      <rPr>
        <vertAlign val="superscript"/>
        <sz val="10"/>
        <rFont val="Arial"/>
        <family val="2"/>
      </rPr>
      <t xml:space="preserve">12 </t>
    </r>
    <r>
      <rPr>
        <sz val="10"/>
        <rFont val="Arial"/>
        <family val="2"/>
      </rPr>
      <t>Schedules 4 and 6 of the Insurance (Capital Adequacy) Regulations, 2020</t>
    </r>
  </si>
  <si>
    <r>
      <t>Subrogation aged less than 120 business days</t>
    </r>
    <r>
      <rPr>
        <vertAlign val="superscript"/>
        <sz val="10"/>
        <rFont val="Arial"/>
        <family val="2"/>
      </rPr>
      <t>8</t>
    </r>
  </si>
  <si>
    <r>
      <t>Money Market Funds</t>
    </r>
    <r>
      <rPr>
        <vertAlign val="superscript"/>
        <sz val="10"/>
        <rFont val="Arial"/>
        <family val="2"/>
      </rPr>
      <t>9</t>
    </r>
  </si>
  <si>
    <r>
      <t>Bond Funds</t>
    </r>
    <r>
      <rPr>
        <vertAlign val="superscript"/>
        <sz val="10"/>
        <rFont val="Arial"/>
        <family val="2"/>
      </rPr>
      <t>10</t>
    </r>
  </si>
  <si>
    <r>
      <t>Name (specify) and insert appropriate factor</t>
    </r>
    <r>
      <rPr>
        <vertAlign val="superscript"/>
        <sz val="10"/>
        <rFont val="Arial"/>
        <family val="2"/>
      </rPr>
      <t>11</t>
    </r>
  </si>
  <si>
    <r>
      <t>All Other Assets not described in either Schedule 4 or Schedule 6</t>
    </r>
    <r>
      <rPr>
        <vertAlign val="superscript"/>
        <sz val="10"/>
        <rFont val="Arial"/>
        <family val="2"/>
      </rPr>
      <t>12</t>
    </r>
    <r>
      <rPr>
        <sz val="10"/>
        <rFont val="Arial"/>
        <family val="2"/>
      </rPr>
      <t xml:space="preserve"> and not required to be deducted </t>
    </r>
  </si>
  <si>
    <r>
      <t>Agent or broker debit balances aged less than 60 business days</t>
    </r>
    <r>
      <rPr>
        <vertAlign val="superscript"/>
        <sz val="10"/>
        <rFont val="Arial"/>
        <family val="2"/>
      </rPr>
      <t>7</t>
    </r>
  </si>
  <si>
    <r>
      <rPr>
        <vertAlign val="superscript"/>
        <sz val="10"/>
        <rFont val="Arial"/>
        <family val="2"/>
      </rPr>
      <t>7</t>
    </r>
    <r>
      <rPr>
        <sz val="10"/>
        <rFont val="Arial"/>
        <family val="2"/>
      </rPr>
      <t xml:space="preserve"> Amounts due from agents or brokers includes any policyholders' premiums  that were paid to the agents or brokers and which have not yet been remitted to the insurer.</t>
    </r>
  </si>
  <si>
    <t>Outstanding agent or broker debit balances aged more than 60 business days</t>
  </si>
  <si>
    <t>Statement of the Board of Directors - Compliance Review</t>
  </si>
  <si>
    <t xml:space="preserve"> 2.1.0 Gross  Unearned Premium b/f</t>
  </si>
  <si>
    <r>
      <t xml:space="preserve">8.4 Other Acquisition Expenses </t>
    </r>
    <r>
      <rPr>
        <b/>
        <sz val="10"/>
        <color rgb="FFFF0000"/>
        <rFont val="Arial"/>
        <family val="2"/>
      </rPr>
      <t>(Form 60.12)</t>
    </r>
  </si>
  <si>
    <t xml:space="preserve"> 2.1.0 Gross Unearned Premium b/f</t>
  </si>
  <si>
    <r>
      <t xml:space="preserve">8.4 Other Acquisition Expenses </t>
    </r>
    <r>
      <rPr>
        <b/>
        <sz val="10"/>
        <color rgb="FFFF0000"/>
        <rFont val="Arial"/>
        <family val="2"/>
      </rPr>
      <t>(Form 60.11)</t>
    </r>
  </si>
  <si>
    <t>2.1.0 Unearned Premium b/f</t>
  </si>
  <si>
    <t xml:space="preserve">, THE CHAIRMAN OF THE BOARD, HAVE BEEN DULY AUTHORISED BY THE BOARD TO MAKE THIS </t>
  </si>
  <si>
    <t>ESTABLISHING AND MAINTAINING AN ADEQUATE CONTROL STRUCTURE AND PROCEDURES  FOR FINANCIAL REPORTING AND MAINTENANCE OF SEPARATE ACCOUNTS;</t>
  </si>
  <si>
    <t>ESTABLISHING AND MAINTAINING ADEQUATE PROCEDURES FOR THE SETTLEMENT OF CLAIMS; AND</t>
  </si>
  <si>
    <t>STATEMENT  OF THE RESPONSIBILITIES OF THE BOARD OF DIRECTORS</t>
  </si>
  <si>
    <t>(ON BEHALF OF THE BOARD OF DIRECTORS)</t>
  </si>
  <si>
    <t>[Sections 11(1), 70, 71, 72 &amp;  73(2) (b)]</t>
  </si>
  <si>
    <t>HEREIN DECLARE THAT:</t>
  </si>
  <si>
    <t xml:space="preserve">.In our opinion, the calculation has been determined in accordance with the Insurance (Capital Adequacy) </t>
  </si>
  <si>
    <t>[Sections 11(1) &amp; 145 (1)]</t>
  </si>
  <si>
    <t>[Sections 11(1)]</t>
  </si>
  <si>
    <t>Officer designated by the insurer for communications with CBTT regarding administrative matters.</t>
  </si>
  <si>
    <t xml:space="preserve">                         Office held (function)</t>
  </si>
  <si>
    <t>Note: Sections 337C(2), (3) &amp; (4) and 337D of the Companies Act Chap. 81:01, as amended by the Companies (Amendment) Act 2019, require declarations in the beneficial ownership of shares to be made to the company within thirty days of acquisition, and thereafter, the company must inform the Registrar of Companies of the transfer or issuance of shares, respectively.</t>
  </si>
  <si>
    <t>During the period covered by this Return, did any agent, broker, sales representative, financial consultant, agency, brokerage or any combination thereof under common control receive credit or commissions for or control a substantial part (more than 20 percent of any major line of business measured on direct premiums) of:</t>
  </si>
  <si>
    <r>
      <t>Please provide a description of the methods and assumptions used in calculating the provisions for policy  liabilities including unexpired risks and outstanding claims</t>
    </r>
    <r>
      <rPr>
        <b/>
        <sz val="11"/>
        <rFont val="Arial"/>
        <family val="2"/>
      </rPr>
      <t xml:space="preserve">. </t>
    </r>
    <r>
      <rPr>
        <b/>
        <sz val="11"/>
        <color rgb="FFFF0000"/>
        <rFont val="Arial"/>
        <family val="2"/>
      </rPr>
      <t>[Section 212(2)].</t>
    </r>
  </si>
  <si>
    <t>Please provide the total expenses related to Information Technology (IT) for the year. IT costs include salaries and other professional or service fees as well as any amounts capitalized for software development or computer purchases.</t>
  </si>
  <si>
    <t xml:space="preserve">[Sections 11(1) &amp; 145 (1) (d)] </t>
  </si>
  <si>
    <r>
      <t>Please provide a description of the methods used in apportioning items of income and expenditure by class of business, for the insurer</t>
    </r>
    <r>
      <rPr>
        <b/>
        <sz val="11"/>
        <rFont val="Arial"/>
        <family val="2"/>
      </rPr>
      <t xml:space="preserve">. </t>
    </r>
    <r>
      <rPr>
        <b/>
        <sz val="11"/>
        <color rgb="FFFF0000"/>
        <rFont val="Arial"/>
        <family val="2"/>
      </rPr>
      <t>[Section 151].</t>
    </r>
  </si>
  <si>
    <t>[Sections 11(1), 145 (1) (d) &amp;154]</t>
  </si>
  <si>
    <t>[Sections 11(1) &amp;145 (1) (d)]</t>
  </si>
  <si>
    <t>3. Motor Vehicle-it is a measure of the total insured value of all vehicles with comprehensive coverage, including any endorsement applicable, where appropriate.</t>
  </si>
  <si>
    <t>4. Property-TIV is the measure of total insured physical losses i.e. building &amp; contents.</t>
  </si>
  <si>
    <t>[Sections 11(1) &amp;145 (1) (d) of the Act]</t>
  </si>
  <si>
    <t>[Section 145(1)(a)]</t>
  </si>
  <si>
    <t>-Other Loans and Receivables</t>
  </si>
  <si>
    <t xml:space="preserve">[Section 145(1)(b)] </t>
  </si>
  <si>
    <t xml:space="preserve">   1.1.2 Less: Reinsurers' Share of Premium Income</t>
  </si>
  <si>
    <t xml:space="preserve"> 1.3.4 Less: Reinsurers' Share of Commissions</t>
  </si>
  <si>
    <t xml:space="preserve">  1.3.1 Less: Reinsurers' Share of Claims and Adjustment Expenses</t>
  </si>
  <si>
    <r>
      <t xml:space="preserve">  2.2. Net fair value gains/(losses) on financial assets at fair value through profit or loss </t>
    </r>
    <r>
      <rPr>
        <sz val="11"/>
        <color rgb="FFFF0000"/>
        <rFont val="Arial"/>
        <family val="2"/>
      </rPr>
      <t>(FVTPL) or (FVO)</t>
    </r>
  </si>
  <si>
    <t>[Section 145(1)(b)]</t>
  </si>
  <si>
    <t>[Section 145(1)(d)]</t>
  </si>
  <si>
    <t>Other Capital</t>
  </si>
  <si>
    <t>(Decrease)/Increase in reinsurance assets</t>
  </si>
  <si>
    <t xml:space="preserve">[Section 145(1)(a)] </t>
  </si>
  <si>
    <t>Unrealized Gain/  (Loss) From FV Option</t>
  </si>
  <si>
    <t>Total Trinidad and Tobago Investments</t>
  </si>
  <si>
    <t>[Sections 145 (1)(a)&amp; (b), Sections 85(1), (2) &amp; (4)]</t>
  </si>
  <si>
    <t xml:space="preserve">[Sections 145(1)(a) </t>
  </si>
  <si>
    <t xml:space="preserve">Sections 42(1)(a)] </t>
  </si>
  <si>
    <t xml:space="preserve">[Sections 42(1) and 145(1)(b)] </t>
  </si>
  <si>
    <t xml:space="preserve">   1.1.2 Less: Reinsurers' Share of written Premiums</t>
  </si>
  <si>
    <t xml:space="preserve"> 2.1.1  Less: R/I share of Provision for Unearned Premium</t>
  </si>
  <si>
    <r>
      <t>4.4</t>
    </r>
    <r>
      <rPr>
        <sz val="10"/>
        <rFont val="Arial"/>
        <family val="2"/>
      </rPr>
      <t>.Less:</t>
    </r>
    <r>
      <rPr>
        <b/>
        <sz val="10"/>
        <rFont val="Arial"/>
        <family val="2"/>
      </rPr>
      <t xml:space="preserve"> </t>
    </r>
    <r>
      <rPr>
        <sz val="10"/>
        <rFont val="Arial"/>
        <family val="2"/>
      </rPr>
      <t>Reinsurers' Share of Incurred claims</t>
    </r>
  </si>
  <si>
    <t>8.3 Taxes - (Premium taxes&amp; lic. Fees)</t>
  </si>
  <si>
    <t>8.5 Other (Specify)</t>
  </si>
  <si>
    <t xml:space="preserve">[Sections 42 (1) and 145 (1)(b)] </t>
  </si>
  <si>
    <t>[Sections 42 (1) and 145 (1)(d)]</t>
  </si>
  <si>
    <t>[Sections 44, 45(1) and 145(1)(d)]</t>
  </si>
  <si>
    <t>[Sections 85(1) &amp; (2) and 145(1)(a)]</t>
  </si>
  <si>
    <t xml:space="preserve"> 4.1- Total T &amp; T Assets (30.10-E32)</t>
  </si>
  <si>
    <t>[Sections 82 and  85(1) - (2)&amp;(4)</t>
  </si>
  <si>
    <t>Sections 233]</t>
  </si>
  <si>
    <t xml:space="preserve">   23.1.3 Other (Specify in "Notes")</t>
  </si>
  <si>
    <t>28. Deferred Policy Acquisition Costs</t>
  </si>
  <si>
    <t>Notes: 1. Particulars of assets entered under "Other (Specify)"  must be entered on the relevant asset schedules.</t>
  </si>
  <si>
    <t xml:space="preserve">            2. The Numbers (1-24) entered above re each Asset item refers to the Schedule in the Asset database</t>
  </si>
  <si>
    <t>[Sections 85(1), (2) &amp; (4)and145(1)(a)]</t>
  </si>
  <si>
    <t>2. Accounts Payable and Other Liabilities (specify)</t>
  </si>
  <si>
    <t>[Sections 82(1) and 145(1)(d)]</t>
  </si>
  <si>
    <t>[Sections 82(1) and 145(1)(b) / (d)]</t>
  </si>
  <si>
    <t xml:space="preserve">    5.3.0 Less: Unexpired Risk b/f</t>
  </si>
  <si>
    <t>Reinsurance on Claims Incurred</t>
  </si>
  <si>
    <t xml:space="preserve">[Sections 45(2)(b) &amp; 145(1)(b)] </t>
  </si>
  <si>
    <t>8.2 Less: Reinsurance exchange Commissions</t>
  </si>
  <si>
    <t xml:space="preserve">[Section 212] </t>
  </si>
  <si>
    <t>3.5..4 Realised Foreign Exchange Gains/ (Losses) from fluctuations in EX. Rates</t>
  </si>
  <si>
    <t>(HEREINAFTER CALLED "THE INSURER") DO SEVERALLY ACKNOWLEDGE THE BOARD'S AND MANAGEMENT'S RESPONSIBILITY FOR:</t>
  </si>
  <si>
    <t>WE HAVE REVIEWED ALL TRANSACTIONS, POLICIES AND PROCEDURES AND SYSTEMS LISTED ABOVE DURING THE YEAR ENDED</t>
  </si>
  <si>
    <t>Purchase / Re-sell Securities</t>
  </si>
  <si>
    <t>POSTAL CODE:</t>
  </si>
  <si>
    <t>Ownership (Please Select)</t>
  </si>
  <si>
    <t>Relationship (Please select)</t>
  </si>
  <si>
    <t>Ownership (Please select)</t>
  </si>
  <si>
    <r>
      <rPr>
        <b/>
        <sz val="11"/>
        <rFont val="Arial"/>
        <family val="2"/>
      </rPr>
      <t xml:space="preserve">REPORTING REQUIREMENTS </t>
    </r>
    <r>
      <rPr>
        <sz val="11"/>
        <rFont val="Arial"/>
        <family val="2"/>
      </rPr>
      <t xml:space="preserve">
Insurers shall submit to the Central Bank information on its reinsurance arrangements that will </t>
    </r>
    <r>
      <rPr>
        <b/>
        <sz val="11"/>
        <rFont val="Arial"/>
        <family val="2"/>
      </rPr>
      <t>exist</t>
    </r>
    <r>
      <rPr>
        <sz val="11"/>
        <rFont val="Arial"/>
        <family val="2"/>
      </rPr>
      <t xml:space="preserve"> as at the first day of the next Financial Year, along with the annual returns according to all of the parameters stated below. </t>
    </r>
  </si>
  <si>
    <t>The names of reinsurers, their share percentage and their most current credit ratings by a credit rating agency</t>
  </si>
  <si>
    <t>A confirmation letter(s) from the reinsurer(s) or broker(s) should be provided, indicating whether:</t>
  </si>
  <si>
    <t xml:space="preserve">      Duration - two years or less </t>
  </si>
  <si>
    <t>, DIRECTOR, HAVE BEEN DULY AUTHORISED BY THE BOARD TO MAKE THIS STATEMENT ON THEIR BEHALF.</t>
  </si>
  <si>
    <t>[insert name]</t>
  </si>
  <si>
    <t xml:space="preserve">Total Value of Assets on Capital Adequacy Returns (A1)                                                           </t>
  </si>
  <si>
    <t xml:space="preserve"> HEREIN STATE THAT : </t>
  </si>
  <si>
    <t>HEREIN DECLARE  THAT:</t>
  </si>
  <si>
    <t xml:space="preserve">certify that  the annual audited capital adequacy returns have been tabled before the Board of Directors at the meeting of the Board dated </t>
  </si>
  <si>
    <t>Remaining CSM from Insurance Contracts Estimated at the End of the Year</t>
  </si>
  <si>
    <t>Effect of GMM Contracts Initially Recognized in the Year</t>
  </si>
  <si>
    <t>Onerous Contracts</t>
  </si>
  <si>
    <t>N/A</t>
  </si>
  <si>
    <t>Insurance Service Result</t>
  </si>
  <si>
    <t>LEGEND</t>
  </si>
  <si>
    <t>(no color)</t>
  </si>
  <si>
    <t>Page with No Change</t>
  </si>
  <si>
    <t>New Page</t>
  </si>
  <si>
    <t>Amended Page</t>
  </si>
  <si>
    <t>Deleted Page</t>
  </si>
  <si>
    <t>Additional changes since V2.0</t>
  </si>
  <si>
    <t>Liability Roll Forward (Analysis by measurement component (Insurance contracts not measured under the PAA)</t>
  </si>
  <si>
    <t>Liability Roll Forward (Reinsurance contracts held analysis by measurement component (Contracts not measured under the PAA)</t>
  </si>
  <si>
    <t>Net Expenses from Reinsurance Contracts Held</t>
  </si>
  <si>
    <t>Discount Rates and Risk Adjustments (LIC)</t>
  </si>
  <si>
    <t>Discount Rates and Risk Adjustments (LRC)</t>
  </si>
  <si>
    <t>Summary of Reinsurance Contracts Issued and Held</t>
  </si>
  <si>
    <t>Asset for Insurance Acquisition Cash Flows</t>
  </si>
  <si>
    <t>Insurance Contract Assets</t>
  </si>
  <si>
    <t>Reinsurance Contract Held Assets</t>
  </si>
  <si>
    <t xml:space="preserve">Reinsurance Contract Held Liabilities </t>
  </si>
  <si>
    <t>($'000)</t>
  </si>
  <si>
    <t>Revenue from PAA Contracts</t>
  </si>
  <si>
    <t>Revenue from GMM Contracts (excluding VFA contracts)</t>
  </si>
  <si>
    <t>Revenue from VFA Contracts</t>
  </si>
  <si>
    <t>Total Insurance Revenue</t>
  </si>
  <si>
    <t>Insurance service expenses</t>
  </si>
  <si>
    <t>INSURANCE SERVICE RESULT</t>
  </si>
  <si>
    <t>Interest revenue on financial assets not measured at FVTPL</t>
  </si>
  <si>
    <t>Net investment income excluding segregated funds</t>
  </si>
  <si>
    <t>Net investment income - segregated funds</t>
  </si>
  <si>
    <t>Investment Return</t>
  </si>
  <si>
    <t>Net finance income (expenses) from segregated funds</t>
  </si>
  <si>
    <t>Net finance income (expenses) from reinsurance contracts held</t>
  </si>
  <si>
    <t>Movement in investment contract liabilities</t>
  </si>
  <si>
    <t>NET INVESTMENT RESULT</t>
  </si>
  <si>
    <t>Other Income</t>
  </si>
  <si>
    <t>Share of Net Income (Loss) of Equity Accounted Investees</t>
  </si>
  <si>
    <t>OTHER INCOME AND EXPENSES</t>
  </si>
  <si>
    <t>PROFIT (LOSS) BEFORE TAXES</t>
  </si>
  <si>
    <t>Current Taxes</t>
  </si>
  <si>
    <t>Deferred Taxes</t>
  </si>
  <si>
    <t>PROFIT (LOSS) AFTER TAXES</t>
  </si>
  <si>
    <t>Discontinued Operations (net of Income Taxes of $______)</t>
  </si>
  <si>
    <t>NET INCOME (LOSS) FOR THE YEAR</t>
  </si>
  <si>
    <t>ATTRIBUTABLE TO:</t>
  </si>
  <si>
    <t>Participating Policyholders/Certificateholders</t>
  </si>
  <si>
    <t>Residual Interest Policyholders</t>
  </si>
  <si>
    <t>Equity Holders</t>
  </si>
  <si>
    <r>
      <t xml:space="preserve">Equities </t>
    </r>
    <r>
      <rPr>
        <strike/>
        <sz val="11"/>
        <color rgb="FFFF0000"/>
        <rFont val="Arial"/>
        <family val="2"/>
      </rPr>
      <t>(IAS 39)</t>
    </r>
  </si>
  <si>
    <t>Reclassification of (Gains) Losses to Net Income (Loss)</t>
  </si>
  <si>
    <r>
      <t xml:space="preserve">Share of Other Comprehensive Income </t>
    </r>
    <r>
      <rPr>
        <b/>
        <sz val="11"/>
        <color rgb="FF7030A0"/>
        <rFont val="Arial"/>
        <family val="2"/>
      </rPr>
      <t xml:space="preserve">(Loss) </t>
    </r>
    <r>
      <rPr>
        <b/>
        <sz val="11"/>
        <color rgb="FFC00000"/>
        <rFont val="Arial"/>
        <family val="2"/>
      </rPr>
      <t>of</t>
    </r>
    <r>
      <rPr>
        <b/>
        <strike/>
        <sz val="11"/>
        <color rgb="FFC00000"/>
        <rFont val="Arial"/>
        <family val="2"/>
      </rPr>
      <t xml:space="preserve">  Subsidiaries, Associates &amp; Joint Ventures </t>
    </r>
    <r>
      <rPr>
        <b/>
        <sz val="11"/>
        <color rgb="FFC00000"/>
        <rFont val="Arial"/>
        <family val="2"/>
      </rPr>
      <t xml:space="preserve"> </t>
    </r>
    <r>
      <rPr>
        <b/>
        <sz val="11"/>
        <color rgb="FF7030A0"/>
        <rFont val="Arial"/>
        <family val="2"/>
      </rPr>
      <t>Equity Accounted Investees</t>
    </r>
    <r>
      <rPr>
        <b/>
        <sz val="11"/>
        <color rgb="FFC00000"/>
        <rFont val="Arial"/>
        <family val="2"/>
      </rPr>
      <t xml:space="preserve"> (May be reclassified)</t>
    </r>
  </si>
  <si>
    <t>Insurance Finance Income (Expenses) Reserve from Insurance Contracts</t>
  </si>
  <si>
    <t>Insurance Finance Income (Expenses) Reserve from Reinsurance Contracts Held</t>
  </si>
  <si>
    <r>
      <t xml:space="preserve">- Equities </t>
    </r>
    <r>
      <rPr>
        <strike/>
        <sz val="11"/>
        <color rgb="FFFF0000"/>
        <rFont val="Arial"/>
        <family val="2"/>
      </rPr>
      <t>(IFRS 9)</t>
    </r>
  </si>
  <si>
    <r>
      <t xml:space="preserve">-Attributable to: </t>
    </r>
    <r>
      <rPr>
        <b/>
        <strike/>
        <sz val="11"/>
        <rFont val="Arial"/>
        <family val="2"/>
      </rPr>
      <t>Equity Holders:</t>
    </r>
  </si>
  <si>
    <r>
      <t>- Equities</t>
    </r>
    <r>
      <rPr>
        <strike/>
        <sz val="11"/>
        <color rgb="FFFF0000"/>
        <rFont val="Arial"/>
        <family val="2"/>
      </rPr>
      <t xml:space="preserve"> (IAS 39)</t>
    </r>
  </si>
  <si>
    <r>
      <t xml:space="preserve">Share of Other Comprehensive Income </t>
    </r>
    <r>
      <rPr>
        <b/>
        <sz val="11"/>
        <color rgb="FF7030A0"/>
        <rFont val="Arial"/>
        <family val="2"/>
      </rPr>
      <t>(Loss)</t>
    </r>
    <r>
      <rPr>
        <b/>
        <sz val="11"/>
        <color indexed="8"/>
        <rFont val="Arial"/>
        <family val="2"/>
      </rPr>
      <t xml:space="preserve"> of </t>
    </r>
    <r>
      <rPr>
        <b/>
        <sz val="11"/>
        <color rgb="FF7030A0"/>
        <rFont val="Arial"/>
        <family val="2"/>
      </rPr>
      <t>Equity Accounted Investees</t>
    </r>
    <r>
      <rPr>
        <b/>
        <sz val="11"/>
        <color indexed="8"/>
        <rFont val="Arial"/>
        <family val="2"/>
      </rPr>
      <t xml:space="preserve"> </t>
    </r>
    <r>
      <rPr>
        <b/>
        <strike/>
        <sz val="11"/>
        <color rgb="FF000000"/>
        <rFont val="Arial"/>
        <family val="2"/>
      </rPr>
      <t>Associates &amp; Joint Ventures</t>
    </r>
    <r>
      <rPr>
        <b/>
        <sz val="11"/>
        <color indexed="8"/>
        <rFont val="Arial"/>
        <family val="2"/>
      </rPr>
      <t>(May be reclassified)</t>
    </r>
  </si>
  <si>
    <r>
      <t xml:space="preserve">Share of Other Comprehensive Income </t>
    </r>
    <r>
      <rPr>
        <b/>
        <sz val="11"/>
        <color rgb="FF7030A0"/>
        <rFont val="Arial"/>
        <family val="2"/>
      </rPr>
      <t>(Loss)</t>
    </r>
    <r>
      <rPr>
        <b/>
        <sz val="11"/>
        <color indexed="8"/>
        <rFont val="Arial"/>
        <family val="2"/>
      </rPr>
      <t xml:space="preserve"> of </t>
    </r>
    <r>
      <rPr>
        <b/>
        <sz val="11"/>
        <color rgb="FF7030A0"/>
        <rFont val="Arial"/>
        <family val="2"/>
      </rPr>
      <t>Equity Accounted Investees</t>
    </r>
    <r>
      <rPr>
        <b/>
        <sz val="11"/>
        <color indexed="8"/>
        <rFont val="Arial"/>
        <family val="2"/>
      </rPr>
      <t xml:space="preserve"> </t>
    </r>
    <r>
      <rPr>
        <b/>
        <strike/>
        <sz val="11"/>
        <color rgb="FF000000"/>
        <rFont val="Arial"/>
        <family val="2"/>
      </rPr>
      <t>Associates &amp; Joint Ventures</t>
    </r>
  </si>
  <si>
    <t>Remeasurements of Defined Benefit Pension Plans</t>
  </si>
  <si>
    <t>Insurance Finance Reserve from Insurance Contracts</t>
  </si>
  <si>
    <t>Insurance Finance Reserve from Reinsurance Contracts Held</t>
  </si>
  <si>
    <t>Memo items:</t>
  </si>
  <si>
    <t>Impact of initial application of IFRS 17</t>
  </si>
  <si>
    <t>Impact of initial application of IFRS 9</t>
  </si>
  <si>
    <t>Insurance Contract Liabilities</t>
  </si>
  <si>
    <t>Investment Contract Liabilities</t>
  </si>
  <si>
    <t>NON CONSOLIDATED FINANCIAL STATEMENTS</t>
  </si>
  <si>
    <t>Liability Roll Forward (Analysis by measurement component (Insurance contracts not measured under the PAA))</t>
  </si>
  <si>
    <t xml:space="preserve">Expected Present Value of Future Cash Flows </t>
  </si>
  <si>
    <t xml:space="preserve">Risk Adjustment </t>
  </si>
  <si>
    <t>Contractual Service Margin (CSM)</t>
  </si>
  <si>
    <t>Modified Retro</t>
  </si>
  <si>
    <t>Fair Value</t>
  </si>
  <si>
    <t>BEGINNING OF PERIOD</t>
  </si>
  <si>
    <t xml:space="preserve"> Opening balance insurance contract assets</t>
  </si>
  <si>
    <t xml:space="preserve"> Opening balance insurance contract liabilities</t>
  </si>
  <si>
    <t>Net opening insurance contract balances</t>
  </si>
  <si>
    <t>CHANGES IN THE STATEMENT OF PROFIT OR LOSS AND OCI</t>
  </si>
  <si>
    <t>Contractual service margin recognized for service provided</t>
  </si>
  <si>
    <t xml:space="preserve">Change in risk adjustment for non-financial risk expired </t>
  </si>
  <si>
    <t xml:space="preserve">Experience adjustments </t>
  </si>
  <si>
    <t>Revenue recognized for incurred policyholder tax expenses</t>
  </si>
  <si>
    <t>Current service provided in the period</t>
  </si>
  <si>
    <t>Contracts initially recognized in the period</t>
  </si>
  <si>
    <t>Changes in estimates that adjust the CSM</t>
  </si>
  <si>
    <t>Changes in estimates that result in losses and reversal of losses on onerous contracts</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</si>
  <si>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</si>
  <si>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</si>
  <si>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</si>
  <si>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</si>
  <si>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</si>
  <si>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</si>
  <si>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</si>
  <si>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</si>
  <si>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</si>
  <si>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</si>
  <si>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</si>
  <si>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</si>
  <si>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</si>
  <si>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Other changes in the net carrying amount of the insurance contract liabilities</t>
  </si>
  <si>
    <t>Net ending insurance contract balances</t>
  </si>
  <si>
    <t>END OF PERIOD</t>
  </si>
  <si>
    <t xml:space="preserve"> Ending balance insurance contract assets</t>
  </si>
  <si>
    <t xml:space="preserve"> Ending balance insurance contract liabilities</t>
  </si>
  <si>
    <t>Liabilities for remaining coverage</t>
  </si>
  <si>
    <t>Liabilities for incurred claims not under PAA</t>
  </si>
  <si>
    <t>Liabilities for incurred claims under PAA</t>
  </si>
  <si>
    <t>Excluding Loss Component</t>
  </si>
  <si>
    <t>Loss Component</t>
  </si>
  <si>
    <t>Expected Present Value of Future Cash Flows</t>
  </si>
  <si>
    <t>Risk Adjustment</t>
  </si>
  <si>
    <t>Modified Retrospective</t>
  </si>
  <si>
    <t>Fair value</t>
  </si>
  <si>
    <t>Insurance Revenue</t>
  </si>
  <si>
    <t xml:space="preserve">Incurred claims and other insurance service expenses </t>
  </si>
  <si>
    <t>Amortization of insurance acquisition cash flows</t>
  </si>
  <si>
    <t>Losses and reversal of losses on onerous contracts</t>
  </si>
  <si>
    <t>Insurance Service Expenses</t>
  </si>
  <si>
    <t xml:space="preserve">Investment components </t>
  </si>
  <si>
    <t>Other changes in the net carrying amount of the insurance contract</t>
  </si>
  <si>
    <t xml:space="preserve"> Ending balance Insurance contract assets</t>
  </si>
  <si>
    <t xml:space="preserve"> Ending balance Insurance contract liabilities</t>
  </si>
  <si>
    <t>Liability Roll Forward (Reinsurance contracts held analysis by measurement component (Contracts not measured under the PAA))</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</si>
  <si>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</si>
  <si>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</si>
  <si>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</si>
  <si>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</si>
  <si>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Incurred policyholder tax expenses on underlying contract</t>
  </si>
  <si>
    <r>
      <t>Changes in estimates that relate to losses and reversal of losses on onerous</t>
    </r>
    <r>
      <rPr>
        <strike/>
        <sz val="10"/>
        <rFont val="Arial"/>
        <family val="2"/>
      </rPr>
      <t xml:space="preserve"> </t>
    </r>
    <r>
      <rPr>
        <sz val="10"/>
        <rFont val="Arial"/>
        <family val="2"/>
      </rPr>
      <t>underlying</t>
    </r>
    <r>
      <rPr>
        <strike/>
        <sz val="10"/>
        <rFont val="Arial"/>
        <family val="2"/>
      </rPr>
      <t xml:space="preserve"> </t>
    </r>
    <r>
      <rPr>
        <sz val="10"/>
        <rFont val="Arial"/>
        <family val="2"/>
      </rPr>
      <t>contracts</t>
    </r>
  </si>
  <si>
    <t>Changes in recoveries of losses on onerous underlying contracts that adjust the CSM</t>
  </si>
  <si>
    <t>Changes to assets for incurred claims</t>
  </si>
  <si>
    <t>Effect of changes in non-performance risk of reinsurers</t>
  </si>
  <si>
    <t>Net expenses from reinsurance contracts held</t>
  </si>
  <si>
    <t>Net finance (income) expenses from reinsurance contracts</t>
  </si>
  <si>
    <t>Premiums paid</t>
  </si>
  <si>
    <t>Amounts received</t>
  </si>
  <si>
    <t>Reinsurance acquisition cash flows</t>
  </si>
  <si>
    <t>Other changes in the net carrying amount of the reinsurance contract held</t>
  </si>
  <si>
    <t xml:space="preserve"> Net ending reinsurance contract held balances</t>
  </si>
  <si>
    <t xml:space="preserve"> Ending balance reinsurance contract held assets</t>
  </si>
  <si>
    <t xml:space="preserve"> Ending balance reinsurance contract held liabilities</t>
  </si>
  <si>
    <t>Assets for remaining coverage</t>
  </si>
  <si>
    <t>Assets for incurred claims not under PAA</t>
  </si>
  <si>
    <t>Assets for incurred claims under PAA</t>
  </si>
  <si>
    <t>Excluding Loss-Recovery Component</t>
  </si>
  <si>
    <t>Loss-Recovery Component</t>
  </si>
  <si>
    <t>Allocation of reinsurance premiums paid</t>
  </si>
  <si>
    <t xml:space="preserve">Incurred claims recovered and other reinsurance service expenses </t>
  </si>
  <si>
    <t>Amortization of reinsurance acquisition cash flows</t>
  </si>
  <si>
    <t>Recovery of losses and reversal on recovery of losses</t>
  </si>
  <si>
    <t>Adjustments to assets for incurred claims</t>
  </si>
  <si>
    <t>Amounts recoverable from reinsurers</t>
  </si>
  <si>
    <t>Investment components</t>
  </si>
  <si>
    <t>Net finance (income) expenses from reinsurance contracts held</t>
  </si>
  <si>
    <t>Net ending reinsurance contract held balances</t>
  </si>
  <si>
    <t>Ending balance reinsurance contract held asssets</t>
  </si>
  <si>
    <t>Ending balance reinsurance contract held liabilities</t>
  </si>
  <si>
    <t>REMAINING CSM FROM INSURANCE CONTRACTS ESTIMATED AT THE END OF THE YEAR</t>
  </si>
  <si>
    <t>Less than 1 year</t>
  </si>
  <si>
    <t>From 1 to 3 years</t>
  </si>
  <si>
    <t>From 3 to 5 years</t>
  </si>
  <si>
    <t>From 5 to 10 years</t>
  </si>
  <si>
    <t>More Than 10 Years</t>
  </si>
  <si>
    <t>Insurance Contracts</t>
  </si>
  <si>
    <t xml:space="preserve">A. </t>
  </si>
  <si>
    <t>Total General Insurance Business</t>
  </si>
  <si>
    <t>Other Specify</t>
  </si>
  <si>
    <t>Total Long Term Insurance Business</t>
  </si>
  <si>
    <t>C.</t>
  </si>
  <si>
    <t>Total Insurance Contracts</t>
  </si>
  <si>
    <t>Reinsurance Contracts Held</t>
  </si>
  <si>
    <t>Proportionate</t>
  </si>
  <si>
    <t>Non-Proportionate</t>
  </si>
  <si>
    <t>Total Reinsurance Contracts Held</t>
  </si>
  <si>
    <t>Note:  This table illustrates when the insurer expects to recognise the remaining CSM as revenue for contracts not measured under the PAA.</t>
  </si>
  <si>
    <t>EFFECT OF GMM CONTRACTS INITIALLY RECOGNIZED IN THE YEAR</t>
  </si>
  <si>
    <t>Profitable Contracts Issued</t>
  </si>
  <si>
    <t>Onerous Contracts Issued</t>
  </si>
  <si>
    <t>Insurance contracts</t>
  </si>
  <si>
    <t>Estimates of present value of cash outflows</t>
  </si>
  <si>
    <t>Estimates of present value of cash inflows</t>
  </si>
  <si>
    <t>Risk adjustment for non-financial risk</t>
  </si>
  <si>
    <t>CSM</t>
  </si>
  <si>
    <t>Losses recognized on initial recognition</t>
  </si>
  <si>
    <t>Reinsurance contracts held</t>
  </si>
  <si>
    <t>DISCOUNT RATES</t>
  </si>
  <si>
    <t xml:space="preserve"> Liability for Incurred Claims</t>
  </si>
  <si>
    <t>Insurance Contracts Issued</t>
  </si>
  <si>
    <t>Reinsurance Contracts Issued</t>
  </si>
  <si>
    <t xml:space="preserve">Discount Rate </t>
  </si>
  <si>
    <t>Discount Rate</t>
  </si>
  <si>
    <t>Current Yr +1</t>
  </si>
  <si>
    <t>Current Yr +2</t>
  </si>
  <si>
    <t>Current Yr +3</t>
  </si>
  <si>
    <t>Current Yr +4</t>
  </si>
  <si>
    <t>Current Yr +5</t>
  </si>
  <si>
    <t>Current Yr +6</t>
  </si>
  <si>
    <t>Current Yr +7</t>
  </si>
  <si>
    <t>Current &gt;7yr</t>
  </si>
  <si>
    <t>Current Yr + 1</t>
  </si>
  <si>
    <t>(%)</t>
  </si>
  <si>
    <t xml:space="preserve"> Liability for Remaining Coverage (For GMM)</t>
  </si>
  <si>
    <t xml:space="preserve"> NET EXPENSES FROM REINSURANCE CONTRACTS HELD</t>
  </si>
  <si>
    <t>Allocation of reinsurance premiums</t>
  </si>
  <si>
    <t>Amounts recoverable from reinsurers for incurred claims</t>
  </si>
  <si>
    <t>Classes of Insurance</t>
  </si>
  <si>
    <t>Quota Share</t>
  </si>
  <si>
    <t>Surplus</t>
  </si>
  <si>
    <t>Excess of Loss</t>
  </si>
  <si>
    <t>Facultative</t>
  </si>
  <si>
    <t>Rating Agency Identifier Code</t>
  </si>
  <si>
    <t>A.M. Best Code</t>
  </si>
  <si>
    <t>S&amp;P Code</t>
  </si>
  <si>
    <t>Other Code</t>
  </si>
  <si>
    <t>Next Expenses from Reinsurance Contracts Held</t>
  </si>
  <si>
    <t>Liabilities for Remaining Coverage</t>
  </si>
  <si>
    <t>Liabilities for Incurred Claims</t>
  </si>
  <si>
    <t>Name of  insurer</t>
  </si>
  <si>
    <t xml:space="preserve"> Total</t>
  </si>
  <si>
    <t>Number of Policies in Force</t>
  </si>
  <si>
    <t>Number of Direct Claims</t>
  </si>
  <si>
    <t>Contracts Measured under GMM</t>
  </si>
  <si>
    <t>Incurred Claims and Other Insurance Service Expenses</t>
  </si>
  <si>
    <t xml:space="preserve"> Amounts recoverable from reinsurers for incurred claims</t>
  </si>
  <si>
    <t>OTHER</t>
  </si>
  <si>
    <t xml:space="preserve"> TOTAL</t>
  </si>
  <si>
    <t>ONEROUS CONTRACTS</t>
  </si>
  <si>
    <t>Losses and Reversal of Losses 
(Insurance and Reinsurance Contracts Issued)</t>
  </si>
  <si>
    <t>Loss-Recovery and Reversal of Loss-Recovery
 (Reinsurance Contracts Held)</t>
  </si>
  <si>
    <t>Onerous Contracts Losses (Net)</t>
  </si>
  <si>
    <r>
      <t xml:space="preserve"> </t>
    </r>
    <r>
      <rPr>
        <strike/>
        <sz val="10"/>
        <color rgb="FFC00000"/>
        <rFont val="Arial"/>
        <family val="2"/>
      </rPr>
      <t>3.5.2 Overlay approach adjustment for financial instruments (Reclass. from P&amp;L to OCI)</t>
    </r>
  </si>
  <si>
    <r>
      <rPr>
        <strike/>
        <sz val="10"/>
        <color rgb="FFC00000"/>
        <rFont val="Arial"/>
        <family val="2"/>
      </rPr>
      <t xml:space="preserve"> 3.5.2 Overlay approach adjustment for financial instruments (Reclass. from P&amp;L to OCI</t>
    </r>
    <r>
      <rPr>
        <sz val="10"/>
        <color rgb="FFC00000"/>
        <rFont val="Arial"/>
        <family val="2"/>
      </rPr>
      <t>)</t>
    </r>
  </si>
  <si>
    <r>
      <t xml:space="preserve">ACCOUNTS  PAYABLE AND OTHER LIABILITIES </t>
    </r>
    <r>
      <rPr>
        <b/>
        <sz val="12"/>
        <rFont val="Arial"/>
        <family val="2"/>
      </rPr>
      <t>PROVISIONS, ACCRUALS AND OTHER LIABILITIES</t>
    </r>
  </si>
  <si>
    <r>
      <t xml:space="preserve">Accounts Payable and Other Liabilities </t>
    </r>
    <r>
      <rPr>
        <u/>
        <sz val="10"/>
        <color theme="10"/>
        <rFont val="Arial"/>
        <family val="2"/>
      </rPr>
      <t>Provisions, Accruals and Other Liabilities</t>
    </r>
  </si>
  <si>
    <t>29. Asset for Insurance Acquisition Cash Flows</t>
  </si>
  <si>
    <t>30. Insurance Contract Assets</t>
  </si>
  <si>
    <t>31. Reinsurance Contract Held Assets</t>
  </si>
  <si>
    <t>Net finance income (expenses) from insurance contracts excluding segregated funds</t>
  </si>
  <si>
    <t>Provision for Credit Losses</t>
  </si>
  <si>
    <t>Other Fund Account</t>
  </si>
  <si>
    <r>
      <t>Insurance Policy</t>
    </r>
    <r>
      <rPr>
        <b/>
        <strike/>
        <sz val="11"/>
        <rFont val="Arial"/>
        <family val="2"/>
      </rPr>
      <t xml:space="preserve"> Liabilities:</t>
    </r>
  </si>
  <si>
    <r>
      <rPr>
        <strike/>
        <sz val="11"/>
        <color rgb="FFFF0000"/>
        <rFont val="Arial"/>
        <family val="2"/>
      </rPr>
      <t>Accounts Payables and Other Liabilities</t>
    </r>
    <r>
      <rPr>
        <sz val="11"/>
        <color rgb="FFFF0000"/>
        <rFont val="Arial"/>
        <family val="2"/>
      </rPr>
      <t xml:space="preserve"> Provisions, Accruals and Other Liabilities</t>
    </r>
  </si>
  <si>
    <r>
      <t xml:space="preserve">Share of Other Comprehensive Income of </t>
    </r>
    <r>
      <rPr>
        <b/>
        <strike/>
        <sz val="11"/>
        <color rgb="FF000000"/>
        <rFont val="Arial"/>
        <family val="2"/>
      </rPr>
      <t>Subsidiaries, Associates &amp; Joint Ventures</t>
    </r>
    <r>
      <rPr>
        <b/>
        <sz val="11"/>
        <color rgb="FF7030A0"/>
        <rFont val="Arial"/>
        <family val="2"/>
      </rPr>
      <t xml:space="preserve"> Equity Accounted Investees</t>
    </r>
  </si>
  <si>
    <r>
      <t xml:space="preserve">Share of Other Comprehensive Income of </t>
    </r>
    <r>
      <rPr>
        <b/>
        <strike/>
        <sz val="11"/>
        <rFont val="Arial"/>
        <family val="2"/>
      </rPr>
      <t>Subsidiaries, Associates &amp; Joint Ventures</t>
    </r>
    <r>
      <rPr>
        <b/>
        <sz val="11"/>
        <color rgb="FF7030A0"/>
        <rFont val="Arial"/>
        <family val="2"/>
      </rPr>
      <t xml:space="preserve"> Equity Accounted Investees</t>
    </r>
    <r>
      <rPr>
        <b/>
        <sz val="11"/>
        <rFont val="Arial"/>
        <family val="2"/>
      </rPr>
      <t xml:space="preserve"> (May be reclassified)</t>
    </r>
  </si>
  <si>
    <r>
      <t xml:space="preserve">Share of Other Comprehensive Income of </t>
    </r>
    <r>
      <rPr>
        <b/>
        <strike/>
        <sz val="11"/>
        <color indexed="8"/>
        <rFont val="Arial"/>
        <family val="2"/>
      </rPr>
      <t xml:space="preserve">Subsidiaries, Associates &amp; Joint Ventures </t>
    </r>
    <r>
      <rPr>
        <b/>
        <sz val="11"/>
        <color rgb="FF7030A0"/>
        <rFont val="Arial"/>
        <family val="2"/>
      </rPr>
      <t>Equity Accounted Investees</t>
    </r>
  </si>
  <si>
    <r>
      <t>1.1.</t>
    </r>
    <r>
      <rPr>
        <b/>
        <strike/>
        <sz val="10"/>
        <rFont val="Arial"/>
        <family val="2"/>
      </rPr>
      <t xml:space="preserve"> Policy</t>
    </r>
    <r>
      <rPr>
        <b/>
        <sz val="10"/>
        <color rgb="FFFF0000"/>
        <rFont val="Arial"/>
        <family val="2"/>
      </rPr>
      <t xml:space="preserve"> Insurance Contract</t>
    </r>
    <r>
      <rPr>
        <b/>
        <sz val="10"/>
        <rFont val="Arial"/>
        <family val="2"/>
      </rPr>
      <t xml:space="preserve"> Liabilities as at the end of the year  (Form 30.10):</t>
    </r>
  </si>
  <si>
    <r>
      <t xml:space="preserve">1.2. T&amp;T </t>
    </r>
    <r>
      <rPr>
        <b/>
        <strike/>
        <sz val="10"/>
        <rFont val="Arial"/>
        <family val="2"/>
      </rPr>
      <t>Policy</t>
    </r>
    <r>
      <rPr>
        <b/>
        <sz val="10"/>
        <rFont val="Arial"/>
        <family val="2"/>
      </rPr>
      <t xml:space="preserve"> </t>
    </r>
    <r>
      <rPr>
        <b/>
        <sz val="10"/>
        <color rgb="FFFF0000"/>
        <rFont val="Arial"/>
        <family val="2"/>
      </rPr>
      <t>Insurance contract</t>
    </r>
    <r>
      <rPr>
        <b/>
        <sz val="10"/>
        <rFont val="Arial"/>
        <family val="2"/>
      </rPr>
      <t xml:space="preserve"> liabilities Payable in Foreign Currencies: </t>
    </r>
  </si>
  <si>
    <t>** CBTT is aware that allocations will be necessary to report these numbers by class of business.</t>
  </si>
  <si>
    <t>Reclassification of gains/(losses) to net income</t>
  </si>
  <si>
    <r>
      <t>Remeasurements of Defined Benefit</t>
    </r>
    <r>
      <rPr>
        <b/>
        <sz val="11"/>
        <color rgb="FF7030A0"/>
        <rFont val="Arial"/>
        <family val="2"/>
      </rPr>
      <t xml:space="preserve"> Pension </t>
    </r>
    <r>
      <rPr>
        <b/>
        <sz val="11"/>
        <color indexed="8"/>
        <rFont val="Arial"/>
        <family val="2"/>
      </rPr>
      <t>Plans</t>
    </r>
  </si>
  <si>
    <r>
      <t xml:space="preserve">Share of Other Comprehensive Income </t>
    </r>
    <r>
      <rPr>
        <b/>
        <sz val="11"/>
        <color rgb="FF7030A0"/>
        <rFont val="Arial"/>
        <family val="2"/>
      </rPr>
      <t xml:space="preserve">(Loss) </t>
    </r>
    <r>
      <rPr>
        <b/>
        <sz val="11"/>
        <color indexed="8"/>
        <rFont val="Arial"/>
        <family val="2"/>
      </rPr>
      <t xml:space="preserve">of </t>
    </r>
    <r>
      <rPr>
        <b/>
        <strike/>
        <sz val="11"/>
        <color rgb="FF000000"/>
        <rFont val="Arial"/>
        <family val="2"/>
      </rPr>
      <t>Subsidiaries, Associates &amp; Joint Ventures</t>
    </r>
    <r>
      <rPr>
        <b/>
        <sz val="11"/>
        <color rgb="FF7030A0"/>
        <rFont val="Arial"/>
        <family val="2"/>
      </rPr>
      <t xml:space="preserve"> Equity Accounted Investees</t>
    </r>
  </si>
  <si>
    <r>
      <t xml:space="preserve">Remeasurements of Defined Benefit  </t>
    </r>
    <r>
      <rPr>
        <b/>
        <sz val="11"/>
        <color rgb="FF7030A0"/>
        <rFont val="Arial"/>
        <family val="2"/>
      </rPr>
      <t>Pension</t>
    </r>
    <r>
      <rPr>
        <b/>
        <sz val="11"/>
        <color indexed="8"/>
        <rFont val="Arial"/>
        <family val="2"/>
      </rPr>
      <t xml:space="preserve"> Plans</t>
    </r>
  </si>
  <si>
    <r>
      <t xml:space="preserve">Remeasurements of Defined Benefit </t>
    </r>
    <r>
      <rPr>
        <b/>
        <sz val="11"/>
        <color rgb="FF7030A0"/>
        <rFont val="Arial"/>
        <family val="2"/>
      </rPr>
      <t xml:space="preserve"> Pension</t>
    </r>
    <r>
      <rPr>
        <b/>
        <sz val="11"/>
        <color indexed="8"/>
        <rFont val="Arial"/>
        <family val="2"/>
      </rPr>
      <t xml:space="preserve"> Plans</t>
    </r>
  </si>
  <si>
    <r>
      <t xml:space="preserve">Remeasurements of Defined </t>
    </r>
    <r>
      <rPr>
        <b/>
        <sz val="11"/>
        <color indexed="8"/>
        <rFont val="Arial"/>
        <family val="2"/>
      </rPr>
      <t xml:space="preserve">Benefit </t>
    </r>
    <r>
      <rPr>
        <b/>
        <sz val="11"/>
        <color rgb="FF7030A0"/>
        <rFont val="Arial"/>
        <family val="2"/>
      </rPr>
      <t xml:space="preserve">Pension </t>
    </r>
    <r>
      <rPr>
        <b/>
        <sz val="11"/>
        <color indexed="8"/>
        <rFont val="Arial"/>
        <family val="2"/>
      </rPr>
      <t>Plans</t>
    </r>
  </si>
  <si>
    <t>Reference Date:</t>
  </si>
  <si>
    <t>Please indicate the date of last examination or inspection by the regulatory authorities in the home jurisdiction and the reference date of the information examined.</t>
  </si>
  <si>
    <t>1.1</t>
  </si>
  <si>
    <t>Net Income (20.19)</t>
  </si>
  <si>
    <t>20.19</t>
  </si>
  <si>
    <t>(Next page is 50.40)</t>
  </si>
  <si>
    <t>(Next page is 50.41)</t>
  </si>
  <si>
    <t>(Next page is 50.42)</t>
  </si>
  <si>
    <t>(Next page is 50.43)</t>
  </si>
  <si>
    <t>(Next page is 50.44)</t>
  </si>
  <si>
    <t>(Next page is 50.45)</t>
  </si>
  <si>
    <t>(Next page is 50.46)</t>
  </si>
  <si>
    <t>(Next Page is 30.11)</t>
  </si>
  <si>
    <t>(Next page is 50.39)</t>
  </si>
  <si>
    <t>Next Page is 20.19</t>
  </si>
  <si>
    <t>Losses on onerous insurance contracts</t>
  </si>
  <si>
    <t>Amortization of Intangible Assets</t>
  </si>
  <si>
    <t>Impairment of goodwill and intangible assets</t>
  </si>
  <si>
    <t>Amortization and Impairment loss on Investment/Service Contracts</t>
  </si>
  <si>
    <t>1.1 Net Premiums received Income - Property Business</t>
  </si>
  <si>
    <t xml:space="preserve">  1.1.1 Gross Premiums received - In T &amp; T 50.10-(H17)</t>
  </si>
  <si>
    <t xml:space="preserve">  1.1.2 Gross Premiums received - Outside T &amp; T 50.11-(H17)</t>
  </si>
  <si>
    <t xml:space="preserve">  1.1.3 Total  Gross Premiums received Property</t>
  </si>
  <si>
    <t xml:space="preserve">  1.1.4 Less: Reinsurers' Share of received Premiums- 50.10/.11(H18)</t>
  </si>
  <si>
    <t xml:space="preserve">  1.1.5 Total Net Premiums received - Property (NWP)</t>
  </si>
  <si>
    <t>(Next page is 10.09)</t>
  </si>
  <si>
    <t>30.19</t>
  </si>
  <si>
    <t>Net Income/ (Loss) for the year  (30.19)</t>
  </si>
  <si>
    <t>Depreciation and Amortisation</t>
  </si>
  <si>
    <t>Next Page is 30.21</t>
  </si>
  <si>
    <t>Claims and benefits</t>
  </si>
  <si>
    <t>Commissions</t>
  </si>
  <si>
    <t>Other Items (specify)</t>
  </si>
  <si>
    <t>CLAIMS AND RELATED EXPENSES</t>
  </si>
  <si>
    <t>TOTAL CLAIMS AND RELATED EXPENSES</t>
  </si>
  <si>
    <t>(Next page is 10.28)</t>
  </si>
  <si>
    <r>
      <rPr>
        <strike/>
        <sz val="11"/>
        <color rgb="FFFF0000"/>
        <rFont val="Arial"/>
        <family val="2"/>
      </rPr>
      <t>Insurance Policy Liabilities</t>
    </r>
    <r>
      <rPr>
        <sz val="11"/>
        <rFont val="Arial"/>
        <family val="2"/>
      </rPr>
      <t xml:space="preserve"> Insurance Contract Liabilities</t>
    </r>
  </si>
  <si>
    <r>
      <t xml:space="preserve">Investment </t>
    </r>
    <r>
      <rPr>
        <strike/>
        <sz val="11"/>
        <color rgb="FFFF0000"/>
        <rFont val="Arial"/>
        <family val="2"/>
      </rPr>
      <t>Policy</t>
    </r>
    <r>
      <rPr>
        <sz val="11"/>
        <color rgb="FFFF0000"/>
        <rFont val="Arial"/>
        <family val="2"/>
      </rPr>
      <t xml:space="preserve"> Contract</t>
    </r>
    <r>
      <rPr>
        <sz val="11"/>
        <rFont val="Arial"/>
        <family val="2"/>
      </rPr>
      <t xml:space="preserve"> Liabilities</t>
    </r>
  </si>
  <si>
    <t>Other Actuarial liabilities</t>
  </si>
  <si>
    <t>Policyholders dividends and Reserve for Group Rating Refund</t>
  </si>
  <si>
    <t>Amount due to:</t>
  </si>
  <si>
    <t>-Agents, Brokers and Sales Representatives</t>
  </si>
  <si>
    <t>- Other Insurers</t>
  </si>
  <si>
    <r>
      <rPr>
        <strike/>
        <sz val="11"/>
        <color rgb="FFFF0000"/>
        <rFont val="Arial"/>
        <family val="2"/>
      </rPr>
      <t>29</t>
    </r>
    <r>
      <rPr>
        <sz val="11"/>
        <color rgb="FFFF0000"/>
        <rFont val="Arial"/>
        <family val="2"/>
      </rPr>
      <t xml:space="preserve"> 26</t>
    </r>
  </si>
  <si>
    <r>
      <rPr>
        <strike/>
        <sz val="11"/>
        <color rgb="FFFF0000"/>
        <rFont val="Arial"/>
        <family val="2"/>
      </rPr>
      <t>30</t>
    </r>
    <r>
      <rPr>
        <sz val="11"/>
        <color rgb="FFFF0000"/>
        <rFont val="Arial"/>
        <family val="2"/>
      </rPr>
      <t xml:space="preserve"> 27</t>
    </r>
  </si>
  <si>
    <r>
      <rPr>
        <strike/>
        <sz val="11"/>
        <color rgb="FFFF0000"/>
        <rFont val="Arial"/>
        <family val="2"/>
      </rPr>
      <t>31</t>
    </r>
    <r>
      <rPr>
        <sz val="11"/>
        <color rgb="FFFF0000"/>
        <rFont val="Arial"/>
        <family val="2"/>
      </rPr>
      <t xml:space="preserve"> 28</t>
    </r>
  </si>
  <si>
    <r>
      <rPr>
        <strike/>
        <sz val="11"/>
        <color rgb="FFFF0000"/>
        <rFont val="Arial"/>
        <family val="2"/>
      </rPr>
      <t>32</t>
    </r>
    <r>
      <rPr>
        <sz val="11"/>
        <color rgb="FFFF0000"/>
        <rFont val="Arial"/>
        <family val="2"/>
      </rPr>
      <t xml:space="preserve"> 29</t>
    </r>
  </si>
  <si>
    <r>
      <rPr>
        <strike/>
        <sz val="11"/>
        <color rgb="FFFF0000"/>
        <rFont val="Arial"/>
        <family val="2"/>
      </rPr>
      <t>33</t>
    </r>
    <r>
      <rPr>
        <sz val="11"/>
        <color rgb="FFFF0000"/>
        <rFont val="Arial"/>
        <family val="2"/>
      </rPr>
      <t xml:space="preserve"> 30</t>
    </r>
  </si>
  <si>
    <r>
      <rPr>
        <strike/>
        <sz val="11"/>
        <color rgb="FFFF0000"/>
        <rFont val="Arial"/>
        <family val="2"/>
      </rPr>
      <t>34</t>
    </r>
    <r>
      <rPr>
        <sz val="11"/>
        <color rgb="FFFF0000"/>
        <rFont val="Arial"/>
        <family val="2"/>
      </rPr>
      <t xml:space="preserve"> 31</t>
    </r>
  </si>
  <si>
    <r>
      <rPr>
        <strike/>
        <sz val="11"/>
        <color rgb="FFFF0000"/>
        <rFont val="Arial"/>
        <family val="2"/>
      </rPr>
      <t>35</t>
    </r>
    <r>
      <rPr>
        <sz val="11"/>
        <color rgb="FFFF0000"/>
        <rFont val="Arial"/>
        <family val="2"/>
      </rPr>
      <t xml:space="preserve"> 32</t>
    </r>
  </si>
  <si>
    <r>
      <rPr>
        <strike/>
        <sz val="11"/>
        <color rgb="FFFF0000"/>
        <rFont val="Arial"/>
        <family val="2"/>
      </rPr>
      <t>36</t>
    </r>
    <r>
      <rPr>
        <sz val="11"/>
        <color rgb="FFFF0000"/>
        <rFont val="Arial"/>
        <family val="2"/>
      </rPr>
      <t xml:space="preserve"> 33</t>
    </r>
  </si>
  <si>
    <r>
      <rPr>
        <strike/>
        <sz val="11"/>
        <color rgb="FFFF0000"/>
        <rFont val="Arial"/>
        <family val="2"/>
      </rPr>
      <t>Payables and Accruals</t>
    </r>
    <r>
      <rPr>
        <sz val="11"/>
        <color rgb="FFFF0000"/>
        <rFont val="Arial"/>
        <family val="2"/>
      </rPr>
      <t xml:space="preserve"> Provisions, Accruals and Other Liabilities</t>
    </r>
  </si>
  <si>
    <r>
      <rPr>
        <strike/>
        <sz val="11"/>
        <color rgb="FFFF0000"/>
        <rFont val="Arial"/>
        <family val="2"/>
      </rPr>
      <t>37</t>
    </r>
    <r>
      <rPr>
        <sz val="11"/>
        <color rgb="FFFF0000"/>
        <rFont val="Arial"/>
        <family val="2"/>
      </rPr>
      <t xml:space="preserve"> 34</t>
    </r>
  </si>
  <si>
    <r>
      <rPr>
        <strike/>
        <sz val="11"/>
        <color rgb="FFFF0000"/>
        <rFont val="Arial"/>
        <family val="2"/>
      </rPr>
      <t>38</t>
    </r>
    <r>
      <rPr>
        <sz val="11"/>
        <color rgb="FFFF0000"/>
        <rFont val="Arial"/>
        <family val="2"/>
      </rPr>
      <t xml:space="preserve"> 35</t>
    </r>
  </si>
  <si>
    <r>
      <rPr>
        <strike/>
        <sz val="11"/>
        <color rgb="FFFF0000"/>
        <rFont val="Arial"/>
        <family val="2"/>
      </rPr>
      <t>39</t>
    </r>
    <r>
      <rPr>
        <sz val="11"/>
        <color rgb="FFFF0000"/>
        <rFont val="Arial"/>
        <family val="2"/>
      </rPr>
      <t xml:space="preserve"> 36</t>
    </r>
  </si>
  <si>
    <r>
      <rPr>
        <strike/>
        <sz val="11"/>
        <color rgb="FFFF0000"/>
        <rFont val="Arial"/>
        <family val="2"/>
      </rPr>
      <t>40</t>
    </r>
    <r>
      <rPr>
        <sz val="11"/>
        <color rgb="FFFF0000"/>
        <rFont val="Arial"/>
        <family val="2"/>
      </rPr>
      <t xml:space="preserve"> 37</t>
    </r>
  </si>
  <si>
    <r>
      <rPr>
        <strike/>
        <sz val="11"/>
        <color rgb="FFFF0000"/>
        <rFont val="Arial"/>
        <family val="2"/>
      </rPr>
      <t>41</t>
    </r>
    <r>
      <rPr>
        <sz val="11"/>
        <color rgb="FFFF0000"/>
        <rFont val="Arial"/>
        <family val="2"/>
      </rPr>
      <t xml:space="preserve"> 38</t>
    </r>
  </si>
  <si>
    <r>
      <rPr>
        <strike/>
        <sz val="11"/>
        <color rgb="FFFF0000"/>
        <rFont val="Arial"/>
        <family val="2"/>
      </rPr>
      <t>42</t>
    </r>
    <r>
      <rPr>
        <sz val="11"/>
        <color rgb="FFFF0000"/>
        <rFont val="Arial"/>
        <family val="2"/>
      </rPr>
      <t xml:space="preserve"> 39</t>
    </r>
  </si>
  <si>
    <r>
      <rPr>
        <strike/>
        <sz val="11"/>
        <color rgb="FFFF0000"/>
        <rFont val="Arial"/>
        <family val="2"/>
      </rPr>
      <t>43</t>
    </r>
    <r>
      <rPr>
        <sz val="11"/>
        <color rgb="FFFF0000"/>
        <rFont val="Arial"/>
        <family val="2"/>
      </rPr>
      <t xml:space="preserve"> 40</t>
    </r>
  </si>
  <si>
    <t>(Next page is 50.20)</t>
  </si>
  <si>
    <t>50.39</t>
  </si>
  <si>
    <t>50.40</t>
  </si>
  <si>
    <t>50.41</t>
  </si>
  <si>
    <t>50.42</t>
  </si>
  <si>
    <t>50.43</t>
  </si>
  <si>
    <t>50.44</t>
  </si>
  <si>
    <t>50.45</t>
  </si>
  <si>
    <t>50.46</t>
  </si>
  <si>
    <t xml:space="preserve"> WRITTEN PREMIUMS - BY TERRITORY</t>
  </si>
  <si>
    <t>0 -20 business days</t>
  </si>
  <si>
    <t>20 -45 business days</t>
  </si>
  <si>
    <t>45 -60 business days</t>
  </si>
  <si>
    <t>60 -120 business days</t>
  </si>
  <si>
    <t>Over 120 business days</t>
  </si>
  <si>
    <t>SUB-TOTAL</t>
  </si>
  <si>
    <t>Agents</t>
  </si>
  <si>
    <t xml:space="preserve">Employees </t>
  </si>
  <si>
    <t xml:space="preserve">Insurance Companies </t>
  </si>
  <si>
    <t xml:space="preserve">   Subrogated Balances</t>
  </si>
  <si>
    <t xml:space="preserve">   Premiums </t>
  </si>
  <si>
    <t xml:space="preserve">   Other</t>
  </si>
  <si>
    <t>Total  Premium Receivable</t>
  </si>
  <si>
    <t xml:space="preserve">Brokers </t>
  </si>
  <si>
    <t xml:space="preserve">   Other </t>
  </si>
  <si>
    <t>AGED PREMIUM ACCOUNTS RECEIVABLE BALANCES</t>
  </si>
  <si>
    <t>Key Personnel Information</t>
  </si>
  <si>
    <t>10.028</t>
  </si>
  <si>
    <r>
      <rPr>
        <b/>
        <strike/>
        <sz val="11"/>
        <color rgb="FFFF0000"/>
        <rFont val="Arial"/>
        <family val="2"/>
      </rPr>
      <t xml:space="preserve">Net Premiums Received 
</t>
    </r>
    <r>
      <rPr>
        <b/>
        <sz val="11"/>
        <rFont val="Arial"/>
        <family val="2"/>
      </rPr>
      <t>Insurance Revenue</t>
    </r>
  </si>
  <si>
    <t xml:space="preserve">Liability Roll Forward (Analysis by remaining coverage and incurred claims (all insurance contracts)) - Outside Trinidad and Tobago </t>
  </si>
  <si>
    <t>Liability Roll Forward (Analysis by remaining coverage and incurred claims (all insurance contracts)) - In Trinidad and Tobago</t>
  </si>
  <si>
    <t xml:space="preserve">Liability Roll Forward (Reinsurance contracts held analysis by remaining coverage and incurred claims (all contracts)) - Outside Trinidad and Tobago </t>
  </si>
  <si>
    <t>Liability Roll Forward (Reinsurance contracts held analysis by remaining coverage and incurred claims (all contracts)) - In Trinidad and Tobago</t>
  </si>
  <si>
    <t>50.16</t>
  </si>
  <si>
    <t>50.17</t>
  </si>
  <si>
    <t>50.18</t>
  </si>
  <si>
    <t>50.19</t>
  </si>
  <si>
    <t>Liability Roll Forward (Analysis by remaining coverage and incurred claims (all insurance contracts) - In Trinidad and Tobago</t>
  </si>
  <si>
    <t xml:space="preserve">Liability Roll Forward (Reinsurance contracts held analysis by remaining coverage and incurred claims (all contracts) - In Trinidad and Tobago </t>
  </si>
  <si>
    <t>Liability Roll Forward (Analysis by remaining coverage and incurred claims (all insurance contracts) - Outside Trinidad and Tobago</t>
  </si>
  <si>
    <t>DRAFT VERSION 2.1</t>
  </si>
  <si>
    <t>Due from Related Parties</t>
  </si>
  <si>
    <t xml:space="preserve">  Subsidiaries</t>
  </si>
  <si>
    <t xml:space="preserve">   Affiliates &amp; Associates</t>
  </si>
  <si>
    <t xml:space="preserve">   Parent Company</t>
  </si>
  <si>
    <t>Reinsurance Recoverable</t>
  </si>
  <si>
    <t xml:space="preserve">   Claims</t>
  </si>
  <si>
    <t xml:space="preserve">   Experience Refund</t>
  </si>
  <si>
    <t xml:space="preserve">   Commissions</t>
  </si>
  <si>
    <t>(Next Page is 50.16)</t>
  </si>
  <si>
    <t>(Next page is 50.17)</t>
  </si>
  <si>
    <t>(Next page is 50.18)</t>
  </si>
  <si>
    <t>(Next page is 50.19)</t>
  </si>
  <si>
    <t>Contracts Measured under  PAA</t>
  </si>
  <si>
    <t>Amortization of Insurance Acquisition Cash Flows</t>
  </si>
  <si>
    <t>Losses and Reversal of  Losses on Onerous Contracts</t>
  </si>
  <si>
    <t>Adjustments to Liabilities for Incurred Claims</t>
  </si>
  <si>
    <t>SUMMARY OF REINSURANCE CONTRACTS ISSUED AND HELD</t>
  </si>
  <si>
    <t>[Sections 11(1) &amp; 145 (1)(d)]</t>
  </si>
  <si>
    <t>(Month, Day, Year)</t>
  </si>
  <si>
    <t>(Date of filing return)</t>
  </si>
  <si>
    <t>Officers as at (date of filing return)</t>
  </si>
  <si>
    <t>Surname</t>
  </si>
  <si>
    <t xml:space="preserve">First Name </t>
  </si>
  <si>
    <t>Other name(s)</t>
  </si>
  <si>
    <t>Relationship in Positition to company
(whether director, officer or Corporate / Company Secretary (if a person))</t>
  </si>
  <si>
    <t>Date Appointed (dd/mm/yyyy)</t>
  </si>
  <si>
    <t>Percentage shareholding in Company</t>
  </si>
  <si>
    <t>Percentage shareholding 
in connected Companies</t>
  </si>
  <si>
    <t xml:space="preserve">Name of company </t>
  </si>
  <si>
    <t>%</t>
  </si>
  <si>
    <t>Name of Principal Representative</t>
  </si>
  <si>
    <t>Officer designated by the insurer for communications with  CBTT regarding</t>
  </si>
  <si>
    <t>administrative matters.</t>
  </si>
  <si>
    <t>For professional orders, please provide information regarding directors and officers</t>
  </si>
  <si>
    <t>of the insurance fund, not of the professional order.</t>
  </si>
  <si>
    <t>Office held (function)</t>
  </si>
  <si>
    <t>Controllers
(other than Directors / Managing Director):</t>
  </si>
  <si>
    <t>Countries other than Trinidad and Tobago in which the Company writes business:</t>
  </si>
  <si>
    <t>20 Largest Individual Shareholders:</t>
  </si>
  <si>
    <t>15 largest Corporate Shareholders:</t>
  </si>
  <si>
    <t>Respective % Shareholdings Owned</t>
  </si>
  <si>
    <t>Subsidiary Companies:</t>
  </si>
  <si>
    <t>Parent Company:</t>
  </si>
  <si>
    <t>LONG-TERM Annual Return (2018)</t>
  </si>
  <si>
    <t>Next Page is 10.030</t>
  </si>
  <si>
    <t>10.28</t>
  </si>
  <si>
    <t>[Sections 42 &amp; 145(1)(a)]</t>
  </si>
  <si>
    <t>ANALYSIS OF INCOME BY LINE OF BUSINESS - TRINIDAD AND TOBAGO BUSINESS</t>
  </si>
  <si>
    <t>General and Operating Expenses</t>
  </si>
  <si>
    <t>Discontinued Operations (net of Income Taxes of $________)</t>
  </si>
  <si>
    <t xml:space="preserve">Residual Interest Policyholders </t>
  </si>
  <si>
    <t>(Next page is 50.47)</t>
  </si>
  <si>
    <t>(Next page is 50.48)</t>
  </si>
  <si>
    <t>ANALYSIS OF INCOME BY LINE OF BUSINESS - OUTSIDE TRINIDAD AND TOBAGO</t>
  </si>
  <si>
    <t>50.47</t>
  </si>
  <si>
    <t>50.48</t>
  </si>
  <si>
    <t>Analysis of Income by Lines of Business - In Trinidad and Tobago</t>
  </si>
  <si>
    <t>Analysis of Income by Lines of Business - Outside Trinidad and Tobago</t>
  </si>
  <si>
    <t>ANALYSIS OF INCOME / (LOSS) - BY TERRITORY</t>
  </si>
  <si>
    <t>50.49</t>
  </si>
  <si>
    <t>(Next Page is 60.10)</t>
  </si>
  <si>
    <t>Analysis of Income/(Loss) - By Territory</t>
  </si>
  <si>
    <t>Subject to QIS</t>
  </si>
  <si>
    <t>Aged Premium Receivable</t>
  </si>
  <si>
    <t>Premiums Written - By Territory</t>
  </si>
  <si>
    <t xml:space="preserve">Liability Roll Forward (Reinsurance contracts held analysis by remaining coverage and incurred claims (all contracts) - Outside Trinidad and Tobago </t>
  </si>
  <si>
    <t>General Operating Expenses</t>
  </si>
  <si>
    <t>Capital Insurance Limited</t>
  </si>
  <si>
    <t>Participating Policyholders/Certificate Holders</t>
  </si>
  <si>
    <t>V2.1, Last updated: December 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</si>
</sst>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General_)"/>
    <numFmt numFmtId="168" formatCode="0\%"/>
    <numFmt numFmtId="169" formatCode="_-[$€-2]* #,##0.00_-;\-[$€-2]* #,##0.00_-;_-[$€-2]* &quot;-&quot;??_-"/>
    <numFmt numFmtId="170" formatCode="[$-409]mmmm\ d\,\ yyyy;@"/>
    <numFmt numFmtId="171" formatCode="_(* #,##0_);_(* \(#,##0\);_(* &quot;-&quot;??_);_(@_)"/>
    <numFmt numFmtId="172" formatCode="0.0%"/>
    <numFmt numFmtId="173" formatCode="_(* #,##0.0_);_(* \(#,##0.0\);_(* &quot;-&quot;??_);_(@_)"/>
    <numFmt numFmtId="174" formatCode="dd/mm/yyyy;@"/>
    <numFmt numFmtId="175" formatCode="dd/mm/yy;@"/>
    <numFmt numFmtId="176" formatCode="#,##0_ ;\-#,##0\ "/>
    <numFmt numFmtId="177" formatCode="#,##0;\(#,##0\)"/>
    <numFmt numFmtId="178" formatCode="d/mm/yyyy;@"/>
    <numFmt numFmtId="179" formatCode="#,##0_);[Red]\-#,##0_)"/>
    <numFmt numFmtId="180" formatCode="[$-409]d\-mmm\-yy;@"/>
    <numFmt numFmtId="181" formatCode="[$-809]dd\ mmmm\ yyyy;@"/>
    <numFmt numFmtId="182" formatCode="_(* #,##0.00000_);_(* \(#,##0.00000\);_(* &quot;-&quot;??_);_(@_)"/>
    <numFmt numFmtId="183" formatCode="0.00000"/>
    <numFmt numFmtId="184" formatCode="0.000"/>
    <numFmt numFmtId="185" formatCode="0\-000\-000\-0000"/>
    <numFmt numFmtId="186" formatCode="_(&quot;$&quot;* #,##0_);_(&quot;$&quot;* \(#,##0\);_(&quot;$&quot;* &quot;-&quot;??_);_(@_)"/>
    <numFmt numFmtId="187" formatCode="0.0000_);[Red]\(0.0000_)"/>
    <numFmt numFmtId="188" formatCode="[Red]\-#,##0.00"/>
    <numFmt numFmtId="189" formatCode="m/d/yy;@"/>
    <numFmt numFmtId="190" formatCode="0__"/>
    <numFmt numFmtId="191" formatCode="_(* #,##0,_);_(* \(#,##0,\);_(* &quot;-&quot;??_);_(@_)"/>
    <numFmt numFmtId="192" formatCode="[$-409]d\-mmm\-yyyy;@"/>
    <numFmt numFmtId="193" formatCode="_-* #,##0_-;\-* #,##0_-;_-* &quot;-&quot;??_-;_-@_-"/>
  </numFmts>
  <fonts count="222">
    <font>
      <sz val="1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i/>
      <sz val="10"/>
      <name val="Times New Roman"/>
      <family val="1"/>
    </font>
    <font>
      <sz val="14"/>
      <name val="Times New Roman"/>
      <family val="1"/>
    </font>
    <font>
      <sz val="11"/>
      <color indexed="9"/>
      <name val="Calibri"/>
      <family val="2"/>
    </font>
    <font>
      <sz val="10"/>
      <name val="MS Sans Serif"/>
      <family val="2"/>
    </font>
    <font>
      <sz val="12"/>
      <name val="Arial"/>
      <family val="2"/>
    </font>
    <font>
      <sz val="12"/>
      <name val="Helv"/>
    </font>
    <font>
      <b/>
      <sz val="11"/>
      <color indexed="8"/>
      <name val="Calibri"/>
      <family val="2"/>
    </font>
    <font>
      <sz val="9"/>
      <name val="Times New Roman"/>
      <family val="1"/>
    </font>
    <font>
      <b/>
      <sz val="10"/>
      <name val="Times New Roman"/>
      <family val="1"/>
    </font>
    <font>
      <b/>
      <sz val="11"/>
      <name val="Times New Roman"/>
      <family val="1"/>
    </font>
    <font>
      <sz val="11"/>
      <name val="Times New Roman"/>
      <family val="1"/>
    </font>
    <font>
      <u/>
      <sz val="10"/>
      <color indexed="12"/>
      <name val="Times New Roman"/>
      <family val="1"/>
    </font>
    <font>
      <i/>
      <sz val="11"/>
      <name val="Times New Roman"/>
      <family val="1"/>
    </font>
    <font>
      <sz val="11"/>
      <name val="MS Sans Serif"/>
      <family val="2"/>
    </font>
    <font>
      <sz val="11"/>
      <color indexed="8"/>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SWISS"/>
    </font>
    <font>
      <b/>
      <sz val="11"/>
      <color indexed="63"/>
      <name val="Calibri"/>
      <family val="2"/>
    </font>
    <font>
      <b/>
      <sz val="18"/>
      <color indexed="56"/>
      <name val="Cambria"/>
      <family val="2"/>
    </font>
    <font>
      <sz val="11"/>
      <color indexed="10"/>
      <name val="Calibri"/>
      <family val="2"/>
    </font>
    <font>
      <sz val="12"/>
      <name val="Times New Roman"/>
      <family val="1"/>
    </font>
    <font>
      <sz val="10"/>
      <name val="Arial"/>
      <family val="2"/>
    </font>
    <font>
      <b/>
      <sz val="11"/>
      <color theme="1"/>
      <name val="Calibri"/>
      <family val="2"/>
      <scheme val="minor"/>
    </font>
    <font>
      <sz val="10"/>
      <name val="Times New Roman"/>
      <family val="1"/>
    </font>
    <font>
      <b/>
      <sz val="12"/>
      <name val="Frutiger 45 Light"/>
      <family val="2"/>
    </font>
    <font>
      <sz val="8"/>
      <name val="Garamond"/>
      <family val="1"/>
    </font>
    <font>
      <sz val="12"/>
      <name val="Frutiger 45 Light"/>
      <family val="2"/>
    </font>
    <font>
      <i/>
      <sz val="12"/>
      <name val="Frutiger 45 Light"/>
      <family val="2"/>
    </font>
    <font>
      <u/>
      <sz val="10"/>
      <color indexed="12"/>
      <name val="Arial"/>
      <family val="2"/>
    </font>
    <font>
      <b/>
      <sz val="14"/>
      <name val="Frutiger 87ExtraBlackCn"/>
      <family val="2"/>
    </font>
    <font>
      <b/>
      <i/>
      <sz val="12"/>
      <name val="Frutiger 45 Light"/>
      <family val="2"/>
    </font>
    <font>
      <sz val="10"/>
      <name val="Frutiger"/>
    </font>
    <font>
      <sz val="11"/>
      <color theme="1"/>
      <name val="Times New Roman"/>
      <family val="1"/>
    </font>
    <font>
      <sz val="10"/>
      <name val="Times New Roman"/>
      <family val="1"/>
    </font>
    <font>
      <sz val="11"/>
      <color rgb="FFFF0000"/>
      <name val="Times New Roman"/>
      <family val="1"/>
    </font>
    <font>
      <sz val="10"/>
      <color rgb="FFFF0000"/>
      <name val="Times New Roman"/>
      <family val="1"/>
    </font>
    <font>
      <b/>
      <sz val="14"/>
      <name val="Arial"/>
      <family val="2"/>
    </font>
    <font>
      <b/>
      <sz val="10"/>
      <name val="Arial"/>
      <family val="2"/>
    </font>
    <font>
      <sz val="14"/>
      <name val="Arial"/>
      <family val="2"/>
    </font>
    <font>
      <sz val="9"/>
      <name val="Arial"/>
      <family val="2"/>
    </font>
    <font>
      <sz val="8"/>
      <name val="Arial"/>
      <family val="2"/>
    </font>
    <font>
      <b/>
      <sz val="11"/>
      <name val="Arial"/>
      <family val="2"/>
    </font>
    <font>
      <b/>
      <i/>
      <sz val="10"/>
      <name val="Arial"/>
      <family val="2"/>
    </font>
    <font>
      <b/>
      <u/>
      <sz val="10"/>
      <color indexed="12"/>
      <name val="Arial"/>
      <family val="2"/>
    </font>
    <font>
      <b/>
      <i/>
      <sz val="12"/>
      <name val="Arial"/>
      <family val="2"/>
    </font>
    <font>
      <b/>
      <u/>
      <sz val="11"/>
      <name val="Times New Roman"/>
      <family val="1"/>
    </font>
    <font>
      <u/>
      <sz val="10"/>
      <color theme="10"/>
      <name val="Times New Roman"/>
      <family val="1"/>
    </font>
    <font>
      <b/>
      <sz val="10"/>
      <color rgb="FFFF0000"/>
      <name val="Times New Roman"/>
      <family val="1"/>
    </font>
    <font>
      <b/>
      <sz val="12"/>
      <name val="Arial"/>
      <family val="2"/>
    </font>
    <font>
      <sz val="11"/>
      <name val="Arial"/>
      <family val="2"/>
    </font>
    <font>
      <sz val="12"/>
      <color rgb="FFFF0000"/>
      <name val="Arial"/>
      <family val="2"/>
    </font>
    <font>
      <b/>
      <sz val="12"/>
      <color rgb="FFFF0000"/>
      <name val="Arial"/>
      <family val="2"/>
    </font>
    <font>
      <b/>
      <sz val="11"/>
      <color theme="1"/>
      <name val="Times New Roman"/>
      <family val="1"/>
    </font>
    <font>
      <sz val="10"/>
      <color indexed="8"/>
      <name val="Arial"/>
      <family val="2"/>
    </font>
    <font>
      <b/>
      <sz val="10"/>
      <color indexed="12"/>
      <name val="Arial"/>
      <family val="2"/>
    </font>
    <font>
      <b/>
      <u/>
      <sz val="10"/>
      <name val="Arial"/>
      <family val="2"/>
    </font>
    <font>
      <i/>
      <u/>
      <sz val="10"/>
      <name val="Arial"/>
      <family val="2"/>
    </font>
    <font>
      <i/>
      <sz val="10"/>
      <name val="Arial"/>
      <family val="2"/>
    </font>
    <font>
      <b/>
      <u/>
      <sz val="11"/>
      <name val="Arial"/>
      <family val="2"/>
    </font>
    <font>
      <sz val="10"/>
      <color rgb="FFFF0000"/>
      <name val="Arial"/>
      <family val="2"/>
    </font>
    <font>
      <b/>
      <sz val="9"/>
      <name val="Arial"/>
      <family val="2"/>
    </font>
    <font>
      <b/>
      <sz val="11"/>
      <color rgb="FFFF0000"/>
      <name val="Times New Roman"/>
      <family val="1"/>
    </font>
    <font>
      <b/>
      <i/>
      <u/>
      <sz val="10"/>
      <color rgb="FFFF0000"/>
      <name val="Times New Roman"/>
      <family val="1"/>
    </font>
    <font>
      <sz val="11"/>
      <color rgb="FFFF0000"/>
      <name val="Arial"/>
      <family val="2"/>
    </font>
    <font>
      <sz val="11"/>
      <color indexed="8"/>
      <name val="Arial"/>
      <family val="2"/>
    </font>
    <font>
      <b/>
      <sz val="11"/>
      <color indexed="8"/>
      <name val="Arial"/>
      <family val="2"/>
    </font>
    <font>
      <b/>
      <sz val="10"/>
      <color rgb="FFFF0000"/>
      <name val="Arial"/>
      <family val="2"/>
    </font>
    <font>
      <u/>
      <sz val="11"/>
      <name val="Arial"/>
      <family val="2"/>
    </font>
    <font>
      <b/>
      <i/>
      <sz val="11"/>
      <name val="Arial"/>
      <family val="2"/>
    </font>
    <font>
      <b/>
      <strike/>
      <sz val="11"/>
      <name val="Arial"/>
      <family val="2"/>
    </font>
    <font>
      <b/>
      <sz val="11"/>
      <color rgb="FFFF0000"/>
      <name val="Arial"/>
      <family val="2"/>
    </font>
    <font>
      <b/>
      <sz val="11"/>
      <color indexed="12"/>
      <name val="Arial"/>
      <family val="2"/>
    </font>
    <font>
      <i/>
      <u/>
      <sz val="11"/>
      <name val="Arial"/>
      <family val="2"/>
    </font>
    <font>
      <i/>
      <sz val="11"/>
      <name val="Arial"/>
      <family val="2"/>
    </font>
    <font>
      <i/>
      <sz val="11"/>
      <color rgb="FFFF0000"/>
      <name val="Arial"/>
      <family val="2"/>
    </font>
    <font>
      <sz val="10"/>
      <name val="Arial"/>
      <family val="2"/>
    </font>
    <font>
      <sz val="11"/>
      <color indexed="12"/>
      <name val="Arial"/>
      <family val="2"/>
    </font>
    <font>
      <sz val="10"/>
      <color indexed="12"/>
      <name val="Arial"/>
      <family val="2"/>
    </font>
    <font>
      <i/>
      <sz val="12"/>
      <name val="Arial"/>
      <family val="2"/>
    </font>
    <font>
      <b/>
      <sz val="16"/>
      <color indexed="8"/>
      <name val="Arial"/>
      <family val="2"/>
    </font>
    <font>
      <u/>
      <sz val="10"/>
      <color theme="10"/>
      <name val="Arial"/>
      <family val="2"/>
    </font>
    <font>
      <sz val="11"/>
      <color indexed="9"/>
      <name val="Arial"/>
      <family val="2"/>
    </font>
    <font>
      <b/>
      <sz val="10"/>
      <color indexed="8"/>
      <name val="Arial"/>
      <family val="2"/>
    </font>
    <font>
      <vertAlign val="superscript"/>
      <sz val="10"/>
      <name val="Arial"/>
      <family val="2"/>
    </font>
    <font>
      <b/>
      <vertAlign val="superscript"/>
      <sz val="10"/>
      <name val="Arial"/>
      <family val="2"/>
    </font>
    <font>
      <b/>
      <sz val="12"/>
      <color rgb="FF7030A0"/>
      <name val="Arial"/>
      <family val="2"/>
    </font>
    <font>
      <sz val="11"/>
      <color theme="1"/>
      <name val="Arial"/>
      <family val="2"/>
    </font>
    <font>
      <b/>
      <i/>
      <sz val="11"/>
      <color rgb="FFFF0000"/>
      <name val="Arial"/>
      <family val="2"/>
    </font>
    <font>
      <u/>
      <sz val="11"/>
      <color theme="10"/>
      <name val="Arial"/>
      <family val="2"/>
    </font>
    <font>
      <sz val="11"/>
      <color rgb="FF0000FF"/>
      <name val="Arial"/>
      <family val="2"/>
    </font>
    <font>
      <sz val="10"/>
      <color rgb="FF0000FF"/>
      <name val="Arial"/>
      <family val="2"/>
    </font>
    <font>
      <b/>
      <sz val="11"/>
      <color rgb="FF0000FF"/>
      <name val="Arial"/>
      <family val="2"/>
    </font>
    <font>
      <b/>
      <u/>
      <sz val="10"/>
      <color theme="10"/>
      <name val="Times New Roman"/>
      <family val="1"/>
    </font>
    <font>
      <b/>
      <u/>
      <sz val="11"/>
      <color theme="10"/>
      <name val="Arial"/>
      <family val="2"/>
    </font>
    <font>
      <u/>
      <sz val="11"/>
      <name val="Times New Roman"/>
      <family val="1"/>
    </font>
    <font>
      <b/>
      <sz val="11"/>
      <color theme="1"/>
      <name val="Arial"/>
      <family val="2"/>
    </font>
    <font>
      <b/>
      <u/>
      <sz val="11"/>
      <color theme="1"/>
      <name val="Arial"/>
      <family val="2"/>
    </font>
    <font>
      <b/>
      <u/>
      <sz val="12"/>
      <name val="Arial"/>
      <family val="2"/>
    </font>
    <font>
      <b/>
      <u/>
      <sz val="9"/>
      <name val="Arial"/>
      <family val="2"/>
    </font>
    <font>
      <sz val="8"/>
      <color indexed="12"/>
      <name val="Arial"/>
      <family val="2"/>
    </font>
    <font>
      <b/>
      <i/>
      <u/>
      <sz val="11"/>
      <name val="Arial"/>
      <family val="2"/>
    </font>
    <font>
      <b/>
      <strike/>
      <sz val="10"/>
      <name val="Arial"/>
      <family val="2"/>
    </font>
    <font>
      <sz val="11"/>
      <color theme="1"/>
      <name val="Times New Roman"/>
      <family val="2"/>
    </font>
    <font>
      <sz val="11"/>
      <color indexed="8"/>
      <name val="Times New Roman"/>
      <family val="2"/>
    </font>
    <font>
      <sz val="10"/>
      <name val="Arial Unicode M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0"/>
      <name val="Arial"/>
      <family val="2"/>
    </font>
    <font>
      <b/>
      <sz val="11"/>
      <color rgb="FFC00000"/>
      <name val="Arial"/>
      <family val="2"/>
    </font>
    <font>
      <sz val="11"/>
      <color rgb="FFC00000"/>
      <name val="Arial"/>
      <family val="2"/>
    </font>
    <font>
      <u/>
      <sz val="10"/>
      <name val="Times New Roman"/>
      <family val="1"/>
    </font>
    <font>
      <i/>
      <sz val="10"/>
      <color rgb="FFFF0000"/>
      <name val="Arial"/>
      <family val="2"/>
    </font>
    <font>
      <sz val="10"/>
      <color rgb="FFC00000"/>
      <name val="Arial"/>
      <family val="2"/>
    </font>
    <font>
      <b/>
      <sz val="8"/>
      <name val="Arial"/>
      <family val="2"/>
    </font>
    <font>
      <sz val="11"/>
      <color rgb="FF222222"/>
      <name val="Arial"/>
      <family val="2"/>
    </font>
    <font>
      <b/>
      <sz val="11"/>
      <color rgb="FF222222"/>
      <name val="Arial"/>
      <family val="2"/>
    </font>
    <font>
      <b/>
      <u/>
      <sz val="11"/>
      <color indexed="8"/>
      <name val="Arial"/>
      <family val="2"/>
    </font>
    <font>
      <i/>
      <sz val="14"/>
      <name val="Times New Roman"/>
      <family val="1"/>
    </font>
    <font>
      <b/>
      <i/>
      <sz val="11"/>
      <color rgb="FFFF0000"/>
      <name val="Times New Roman"/>
      <family val="1"/>
    </font>
    <font>
      <b/>
      <sz val="22"/>
      <name val="Times New Roman"/>
      <family val="1"/>
    </font>
    <font>
      <b/>
      <sz val="12"/>
      <name val="Times New Roman"/>
      <family val="1"/>
    </font>
    <font>
      <sz val="24"/>
      <name val="Times New Roman"/>
      <family val="1"/>
    </font>
    <font>
      <b/>
      <sz val="16"/>
      <color indexed="8"/>
      <name val="Times New Roman"/>
      <family val="1"/>
    </font>
    <font>
      <b/>
      <sz val="1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i/>
      <sz val="20"/>
      <name val="Arial"/>
      <family val="2"/>
    </font>
    <font>
      <b/>
      <i/>
      <sz val="10"/>
      <color indexed="16"/>
      <name val="TimesNewRomanPS"/>
    </font>
    <font>
      <b/>
      <sz val="12"/>
      <color indexed="10"/>
      <name val="Arial"/>
      <family val="2"/>
    </font>
    <font>
      <b/>
      <sz val="14"/>
      <color theme="1"/>
      <name val="Times New Roman"/>
      <family val="1"/>
    </font>
    <font>
      <b/>
      <u/>
      <sz val="10"/>
      <name val="Times New Roman"/>
      <family val="1"/>
    </font>
    <font>
      <sz val="10"/>
      <color theme="0"/>
      <name val="Times New Roman"/>
      <family val="1"/>
    </font>
    <font>
      <b/>
      <sz val="10"/>
      <color theme="1"/>
      <name val="Arial"/>
      <family val="2"/>
    </font>
    <font>
      <b/>
      <u/>
      <sz val="12"/>
      <color indexed="12"/>
      <name val="Arial"/>
      <family val="2"/>
    </font>
    <font>
      <b/>
      <i/>
      <sz val="10"/>
      <color rgb="FFFF0000"/>
      <name val="Arial"/>
      <family val="2"/>
    </font>
    <font>
      <b/>
      <u/>
      <sz val="10"/>
      <color theme="10"/>
      <name val="Arial"/>
      <family val="2"/>
    </font>
    <font>
      <sz val="36"/>
      <name val="Arial"/>
      <family val="2"/>
    </font>
    <font>
      <b/>
      <sz val="24"/>
      <name val="Arial"/>
      <family val="2"/>
    </font>
    <font>
      <sz val="24"/>
      <name val="Arial"/>
      <family val="2"/>
    </font>
    <font>
      <sz val="20"/>
      <name val="Arial"/>
      <family val="2"/>
    </font>
    <font>
      <b/>
      <i/>
      <sz val="14"/>
      <name val="Arial"/>
      <family val="2"/>
    </font>
    <font>
      <b/>
      <sz val="16"/>
      <name val="Arial"/>
      <family val="2"/>
    </font>
    <font>
      <strike/>
      <sz val="11"/>
      <color rgb="FFFF0000"/>
      <name val="Arial"/>
      <family val="2"/>
    </font>
    <font>
      <strike/>
      <sz val="11"/>
      <color indexed="8"/>
      <name val="Arial"/>
      <family val="2"/>
    </font>
    <font>
      <b/>
      <strike/>
      <sz val="11"/>
      <color rgb="FFC00000"/>
      <name val="Arial"/>
      <family val="2"/>
    </font>
    <font>
      <strike/>
      <sz val="11"/>
      <color rgb="FFC00000"/>
      <name val="Arial"/>
      <family val="2"/>
    </font>
    <font>
      <strike/>
      <sz val="11"/>
      <name val="Arial"/>
      <family val="2"/>
    </font>
    <font>
      <strike/>
      <sz val="10"/>
      <name val="Arial"/>
      <family val="2"/>
    </font>
    <font>
      <b/>
      <sz val="11"/>
      <color rgb="FF7030A0"/>
      <name val="Arial"/>
      <family val="2"/>
    </font>
    <font>
      <b/>
      <strike/>
      <sz val="11"/>
      <color rgb="FF000000"/>
      <name val="Arial"/>
      <family val="2"/>
    </font>
    <font>
      <sz val="11"/>
      <color rgb="FF7030A0"/>
      <name val="Arial"/>
      <family val="2"/>
    </font>
    <font>
      <strike/>
      <sz val="11"/>
      <color rgb="FF000000"/>
      <name val="Arial"/>
      <family val="2"/>
    </font>
    <font>
      <strike/>
      <sz val="10"/>
      <color rgb="FFC00000"/>
      <name val="Arial"/>
      <family val="2"/>
    </font>
    <font>
      <b/>
      <strike/>
      <sz val="12"/>
      <name val="Arial"/>
      <family val="2"/>
    </font>
    <font>
      <strike/>
      <u/>
      <sz val="10"/>
      <color theme="10"/>
      <name val="Arial"/>
      <family val="2"/>
    </font>
    <font>
      <strike/>
      <sz val="10"/>
      <color rgb="FF0000FF"/>
      <name val="Arial"/>
      <family val="2"/>
    </font>
    <font>
      <strike/>
      <sz val="11"/>
      <color rgb="FF0000FF"/>
      <name val="Arial"/>
      <family val="2"/>
    </font>
    <font>
      <b/>
      <strike/>
      <sz val="11"/>
      <color rgb="FFC00000"/>
      <name val="Cambria"/>
      <family val="1"/>
    </font>
    <font>
      <strike/>
      <sz val="11"/>
      <color rgb="FFC00000"/>
      <name val="Cambria"/>
      <family val="1"/>
    </font>
    <font>
      <strike/>
      <sz val="10"/>
      <color rgb="FFC00000"/>
      <name val="Cambria"/>
      <family val="1"/>
    </font>
    <font>
      <strike/>
      <sz val="10"/>
      <name val="Cambria"/>
      <family val="1"/>
    </font>
    <font>
      <strike/>
      <sz val="11"/>
      <name val="Cambria"/>
      <family val="1"/>
    </font>
    <font>
      <b/>
      <sz val="11"/>
      <name val="Cambria"/>
      <family val="1"/>
    </font>
    <font>
      <b/>
      <sz val="11"/>
      <color indexed="8"/>
      <name val="Cambria"/>
      <family val="1"/>
    </font>
    <font>
      <sz val="10"/>
      <name val="Cambria"/>
      <family val="1"/>
    </font>
    <font>
      <b/>
      <strike/>
      <sz val="11"/>
      <color indexed="8"/>
      <name val="Arial"/>
      <family val="2"/>
    </font>
    <font>
      <b/>
      <sz val="18"/>
      <color rgb="FFFF0000"/>
      <name val="Arial"/>
      <family val="2"/>
    </font>
    <font>
      <b/>
      <strike/>
      <sz val="11"/>
      <color rgb="FFFF0000"/>
      <name val="Arial"/>
      <family val="2"/>
    </font>
    <font>
      <sz val="10"/>
      <color theme="1"/>
      <name val="Arial"/>
      <family val="2"/>
    </font>
    <font>
      <strike/>
      <sz val="10"/>
      <color theme="1"/>
      <name val="Arial"/>
      <family val="2"/>
    </font>
    <font>
      <b/>
      <sz val="10"/>
      <color rgb="FF92D050"/>
      <name val="Arial"/>
      <family val="2"/>
    </font>
    <font>
      <sz val="12"/>
      <color theme="1"/>
      <name val="Calibri"/>
      <family val="2"/>
      <scheme val="minor"/>
    </font>
    <font>
      <b/>
      <i/>
      <sz val="12"/>
      <color theme="1"/>
      <name val="Calibri"/>
      <family val="2"/>
      <scheme val="minor"/>
    </font>
    <font>
      <b/>
      <sz val="12"/>
      <color theme="1"/>
      <name val="Calibri"/>
      <family val="2"/>
      <scheme val="minor"/>
    </font>
    <font>
      <b/>
      <sz val="12"/>
      <color theme="0"/>
      <name val="Calibri"/>
      <family val="2"/>
      <scheme val="minor"/>
    </font>
    <font>
      <sz val="11"/>
      <color rgb="FFFFFF99"/>
      <name val="Arial"/>
      <family val="2"/>
    </font>
    <font>
      <sz val="12"/>
      <color rgb="FFFFFF99"/>
      <name val="Arial"/>
      <family val="2"/>
    </font>
    <font>
      <b/>
      <strike/>
      <sz val="11"/>
      <color rgb="FF0000FF"/>
      <name val="Arial"/>
      <family val="2"/>
    </font>
  </fonts>
  <fills count="91">
    <fill>
      <patternFill patternType="none"/>
    </fill>
    <fill>
      <patternFill patternType="gray125"/>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41"/>
        <bgColor indexed="64"/>
      </patternFill>
    </fill>
    <fill>
      <patternFill patternType="solid">
        <fgColor indexed="15"/>
        <bgColor indexed="64"/>
      </patternFill>
    </fill>
    <fill>
      <patternFill patternType="solid">
        <fgColor indexed="26"/>
        <bgColor indexed="22"/>
      </patternFill>
    </fill>
    <fill>
      <patternFill patternType="solid">
        <fgColor indexed="27"/>
        <bgColor indexed="64"/>
      </patternFill>
    </fill>
    <fill>
      <patternFill patternType="solid">
        <fgColor theme="0"/>
        <bgColor indexed="64"/>
      </patternFill>
    </fill>
    <fill>
      <patternFill patternType="solid">
        <fgColor indexed="65"/>
        <bgColor indexed="64"/>
      </patternFill>
    </fill>
    <fill>
      <patternFill patternType="solid">
        <fgColor rgb="FFCCFFFF"/>
        <bgColor indexed="64"/>
      </patternFill>
    </fill>
    <fill>
      <patternFill patternType="solid">
        <fgColor rgb="FFFFFFCC"/>
        <bgColor indexed="64"/>
      </patternFill>
    </fill>
    <fill>
      <patternFill patternType="solid">
        <fgColor rgb="FF66FFFF"/>
        <bgColor indexed="64"/>
      </patternFill>
    </fill>
    <fill>
      <patternFill patternType="solid">
        <fgColor indexed="35"/>
        <bgColor indexed="64"/>
      </patternFill>
    </fill>
    <fill>
      <patternFill patternType="solid">
        <fgColor rgb="FFCCFFFF"/>
        <bgColor indexed="22"/>
      </patternFill>
    </fill>
    <fill>
      <patternFill patternType="solid">
        <fgColor indexed="47"/>
        <bgColor indexed="64"/>
      </patternFill>
    </fill>
    <fill>
      <patternFill patternType="solid">
        <fgColor rgb="FFCCFFCC"/>
        <bgColor indexed="64"/>
      </patternFill>
    </fill>
    <fill>
      <patternFill patternType="solid">
        <fgColor rgb="FF00FFFF"/>
        <bgColor indexed="64"/>
      </patternFill>
    </fill>
    <fill>
      <patternFill patternType="solid">
        <fgColor indexed="55"/>
        <bgColor indexed="64"/>
      </patternFill>
    </fill>
    <fill>
      <patternFill patternType="solid">
        <fgColor theme="4" tint="0.79998168889431442"/>
        <bgColor indexed="65"/>
      </patternFill>
    </fill>
    <fill>
      <patternFill patternType="solid">
        <fgColor rgb="FFFFFFCC"/>
        <bgColor indexed="2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29"/>
        <bgColor indexed="64"/>
      </patternFill>
    </fill>
    <fill>
      <patternFill patternType="solid">
        <fgColor indexed="22"/>
        <bgColor indexed="64"/>
      </patternFill>
    </fill>
    <fill>
      <patternFill patternType="solid">
        <fgColor indexed="11"/>
        <bgColor indexed="64"/>
      </patternFill>
    </fill>
    <fill>
      <patternFill patternType="solid">
        <fgColor indexed="34"/>
        <bgColor indexed="64"/>
      </patternFill>
    </fill>
    <fill>
      <patternFill patternType="solid">
        <fgColor indexed="1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indexed="42"/>
        <bgColor indexed="64"/>
      </patternFill>
    </fill>
    <fill>
      <patternFill patternType="solid">
        <fgColor rgb="FFFF33CC"/>
        <bgColor indexed="64"/>
      </patternFill>
    </fill>
    <fill>
      <patternFill patternType="solid">
        <fgColor rgb="FFFF0000"/>
        <bgColor indexed="64"/>
      </patternFill>
    </fill>
    <fill>
      <patternFill patternType="solid">
        <fgColor theme="6" tint="0.39997558519241921"/>
        <bgColor indexed="64"/>
      </patternFill>
    </fill>
    <fill>
      <patternFill patternType="solid">
        <fgColor theme="7"/>
        <bgColor indexed="64"/>
      </patternFill>
    </fill>
    <fill>
      <patternFill patternType="solid">
        <fgColor theme="0" tint="-0.34998626667073579"/>
        <bgColor indexed="64"/>
      </patternFill>
    </fill>
    <fill>
      <patternFill patternType="solid">
        <fgColor rgb="FF7030A0"/>
        <bgColor indexed="64"/>
      </patternFill>
    </fill>
    <fill>
      <patternFill patternType="solid">
        <fgColor theme="6" tint="0.39994506668294322"/>
        <bgColor indexed="64"/>
      </patternFill>
    </fill>
    <fill>
      <patternFill patternType="solid">
        <fgColor rgb="FF00B0F0"/>
        <bgColor indexed="64"/>
      </patternFill>
    </fill>
  </fills>
  <borders count="540">
    <border>
      <left/>
      <right/>
      <top/>
      <bottom/>
      <diagonal/>
    </border>
    <border>
      <left/>
      <right/>
      <top/>
      <bottom style="thin">
        <color indexed="64"/>
      </bottom>
      <diagonal/>
    </border>
    <border>
      <left/>
      <right style="thin">
        <color indexed="64"/>
      </right>
      <top/>
      <bottom/>
      <diagonal/>
    </border>
    <border>
      <left/>
      <right/>
      <top/>
      <bottom style="dotted">
        <color indexed="6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style="thin">
        <color indexed="64"/>
      </right>
      <top/>
      <bottom style="double">
        <color indexed="64"/>
      </bottom>
      <diagonal/>
    </border>
    <border>
      <left style="double">
        <color indexed="64"/>
      </left>
      <right/>
      <top/>
      <bottom style="thin">
        <color indexed="64"/>
      </bottom>
      <diagonal/>
    </border>
    <border>
      <left style="double">
        <color indexed="64"/>
      </left>
      <right/>
      <top/>
      <bottom/>
      <diagonal/>
    </border>
    <border>
      <left/>
      <right style="double">
        <color indexed="64"/>
      </right>
      <top/>
      <bottom/>
      <diagonal/>
    </border>
    <border>
      <left style="double">
        <color indexed="64"/>
      </left>
      <right/>
      <top style="double">
        <color indexed="64"/>
      </top>
      <bottom/>
      <diagonal/>
    </border>
    <border>
      <left/>
      <right/>
      <top style="dotted">
        <color indexed="64"/>
      </top>
      <bottom style="double">
        <color indexed="64"/>
      </bottom>
      <diagonal/>
    </border>
    <border>
      <left style="double">
        <color indexed="64"/>
      </left>
      <right/>
      <top style="dotted">
        <color indexed="64"/>
      </top>
      <bottom style="dotted">
        <color indexed="64"/>
      </bottom>
      <diagonal/>
    </border>
    <border>
      <left style="double">
        <color indexed="64"/>
      </left>
      <right/>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bottom style="thin">
        <color indexed="64"/>
      </bottom>
      <diagonal/>
    </border>
    <border>
      <left style="thin">
        <color indexed="64"/>
      </left>
      <right/>
      <top style="thin">
        <color indexed="64"/>
      </top>
      <bottom style="double">
        <color indexed="64"/>
      </bottom>
      <diagonal/>
    </border>
    <border>
      <left/>
      <right/>
      <top style="double">
        <color indexed="64"/>
      </top>
      <bottom style="double">
        <color indexed="64"/>
      </bottom>
      <diagonal/>
    </border>
    <border>
      <left style="thin">
        <color indexed="64"/>
      </left>
      <right/>
      <top/>
      <bottom style="double">
        <color indexed="64"/>
      </bottom>
      <diagonal/>
    </border>
    <border>
      <left style="double">
        <color indexed="64"/>
      </left>
      <right/>
      <top style="dotted">
        <color indexed="64"/>
      </top>
      <bottom style="double">
        <color indexed="64"/>
      </bottom>
      <diagonal/>
    </border>
    <border>
      <left style="double">
        <color indexed="64"/>
      </left>
      <right/>
      <top style="dotted">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double">
        <color indexed="64"/>
      </bottom>
      <diagonal/>
    </border>
    <border>
      <left/>
      <right/>
      <top style="thin">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double">
        <color indexed="64"/>
      </left>
      <right/>
      <top style="hair">
        <color indexed="64"/>
      </top>
      <bottom style="hair">
        <color indexed="64"/>
      </bottom>
      <diagonal/>
    </border>
    <border>
      <left/>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thin">
        <color indexed="64"/>
      </left>
      <right style="double">
        <color indexed="64"/>
      </right>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right style="double">
        <color indexed="64"/>
      </right>
      <top/>
      <bottom style="hair">
        <color indexed="64"/>
      </bottom>
      <diagonal/>
    </border>
    <border>
      <left style="double">
        <color indexed="64"/>
      </left>
      <right/>
      <top/>
      <bottom style="hair">
        <color indexed="64"/>
      </bottom>
      <diagonal/>
    </border>
    <border>
      <left style="double">
        <color indexed="64"/>
      </left>
      <right/>
      <top style="thin">
        <color indexed="64"/>
      </top>
      <bottom style="hair">
        <color indexed="64"/>
      </bottom>
      <diagonal/>
    </border>
    <border>
      <left/>
      <right/>
      <top style="thin">
        <color indexed="64"/>
      </top>
      <bottom style="double">
        <color indexed="64"/>
      </bottom>
      <diagonal/>
    </border>
    <border>
      <left style="double">
        <color indexed="64"/>
      </left>
      <right/>
      <top style="hair">
        <color indexed="64"/>
      </top>
      <bottom/>
      <diagonal/>
    </border>
    <border>
      <left/>
      <right style="double">
        <color indexed="64"/>
      </right>
      <top style="thin">
        <color indexed="64"/>
      </top>
      <bottom style="hair">
        <color indexed="64"/>
      </bottom>
      <diagonal/>
    </border>
    <border>
      <left style="double">
        <color indexed="64"/>
      </left>
      <right style="thin">
        <color indexed="64"/>
      </right>
      <top style="thin">
        <color indexed="64"/>
      </top>
      <bottom style="double">
        <color indexed="64"/>
      </bottom>
      <diagonal/>
    </border>
    <border>
      <left style="double">
        <color indexed="64"/>
      </left>
      <right/>
      <top style="thin">
        <color indexed="64"/>
      </top>
      <bottom style="medium">
        <color indexed="64"/>
      </bottom>
      <diagonal/>
    </border>
    <border>
      <left style="double">
        <color indexed="64"/>
      </left>
      <right style="thin">
        <color indexed="64"/>
      </right>
      <top style="hair">
        <color indexed="64"/>
      </top>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top style="double">
        <color indexed="64"/>
      </top>
      <bottom style="thin">
        <color indexed="64"/>
      </bottom>
      <diagonal/>
    </border>
    <border>
      <left/>
      <right style="thin">
        <color indexed="64"/>
      </right>
      <top style="hair">
        <color indexed="64"/>
      </top>
      <bottom style="thin">
        <color indexed="64"/>
      </bottom>
      <diagonal/>
    </border>
    <border>
      <left/>
      <right/>
      <top style="double">
        <color auto="1"/>
      </top>
      <bottom/>
      <diagonal/>
    </border>
    <border>
      <left style="double">
        <color auto="1"/>
      </left>
      <right/>
      <top/>
      <bottom style="double">
        <color auto="1"/>
      </bottom>
      <diagonal/>
    </border>
    <border>
      <left/>
      <right/>
      <top/>
      <bottom style="double">
        <color auto="1"/>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8"/>
      </bottom>
      <diagonal/>
    </border>
    <border>
      <left/>
      <right/>
      <top style="hair">
        <color indexed="64"/>
      </top>
      <bottom style="dotted">
        <color indexed="64"/>
      </bottom>
      <diagonal/>
    </border>
    <border>
      <left style="thin">
        <color indexed="64"/>
      </left>
      <right style="thin">
        <color indexed="64"/>
      </right>
      <top style="double">
        <color indexed="64"/>
      </top>
      <bottom/>
      <diagonal/>
    </border>
    <border>
      <left/>
      <right/>
      <top/>
      <bottom style="thin">
        <color indexed="8"/>
      </bottom>
      <diagonal/>
    </border>
    <border>
      <left style="thin">
        <color indexed="8"/>
      </left>
      <right style="thin">
        <color indexed="8"/>
      </right>
      <top/>
      <bottom style="thin">
        <color indexed="8"/>
      </bottom>
      <diagonal/>
    </border>
    <border>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8"/>
      </left>
      <right/>
      <top/>
      <bottom style="thin">
        <color indexed="8"/>
      </bottom>
      <diagonal/>
    </border>
    <border>
      <left style="thin">
        <color indexed="64"/>
      </left>
      <right style="thin">
        <color indexed="64"/>
      </right>
      <top style="double">
        <color auto="1"/>
      </top>
      <bottom style="thin">
        <color indexed="64"/>
      </bottom>
      <diagonal/>
    </border>
    <border>
      <left style="thin">
        <color indexed="64"/>
      </left>
      <right style="double">
        <color indexed="64"/>
      </right>
      <top style="double">
        <color auto="1"/>
      </top>
      <bottom style="thin">
        <color indexed="64"/>
      </bottom>
      <diagonal/>
    </border>
    <border>
      <left style="thin">
        <color indexed="64"/>
      </left>
      <right/>
      <top style="double">
        <color auto="1"/>
      </top>
      <bottom style="thin">
        <color indexed="64"/>
      </bottom>
      <diagonal/>
    </border>
    <border>
      <left/>
      <right/>
      <top style="double">
        <color indexed="64"/>
      </top>
      <bottom style="thin">
        <color indexed="64"/>
      </bottom>
      <diagonal/>
    </border>
    <border>
      <left/>
      <right style="double">
        <color indexed="64"/>
      </right>
      <top style="hair">
        <color indexed="64"/>
      </top>
      <bottom style="double">
        <color indexed="64"/>
      </bottom>
      <diagonal/>
    </border>
    <border>
      <left/>
      <right style="thin">
        <color indexed="64"/>
      </right>
      <top style="dotted">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double">
        <color indexed="64"/>
      </left>
      <right style="thin">
        <color indexed="64"/>
      </right>
      <top style="thin">
        <color indexed="64"/>
      </top>
      <bottom style="thin">
        <color indexed="64"/>
      </bottom>
      <diagonal/>
    </border>
    <border>
      <left style="thin">
        <color auto="1"/>
      </left>
      <right/>
      <top style="thin">
        <color auto="1"/>
      </top>
      <bottom/>
      <diagonal/>
    </border>
    <border>
      <left style="thin">
        <color auto="1"/>
      </left>
      <right style="thin">
        <color indexed="64"/>
      </right>
      <top style="thin">
        <color auto="1"/>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double">
        <color indexed="64"/>
      </right>
      <top style="hair">
        <color indexed="64"/>
      </top>
      <bottom style="double">
        <color indexed="64"/>
      </bottom>
      <diagonal/>
    </border>
    <border>
      <left style="double">
        <color indexed="64"/>
      </left>
      <right/>
      <top style="dotted">
        <color indexed="64"/>
      </top>
      <bottom style="hair">
        <color indexed="64"/>
      </bottom>
      <diagonal/>
    </border>
    <border>
      <left style="double">
        <color indexed="64"/>
      </left>
      <right/>
      <top style="hair">
        <color indexed="64"/>
      </top>
      <bottom style="dotted">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diagonal/>
    </border>
    <border>
      <left style="thin">
        <color auto="1"/>
      </left>
      <right style="thin">
        <color indexed="64"/>
      </right>
      <top style="thin">
        <color auto="1"/>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auto="1"/>
      </left>
      <right/>
      <top style="double">
        <color auto="1"/>
      </top>
      <bottom style="thin">
        <color indexed="64"/>
      </bottom>
      <diagonal/>
    </border>
    <border>
      <left/>
      <right/>
      <top style="double">
        <color auto="1"/>
      </top>
      <bottom style="thin">
        <color indexed="64"/>
      </bottom>
      <diagonal/>
    </border>
    <border>
      <left style="thin">
        <color auto="1"/>
      </left>
      <right style="thin">
        <color indexed="64"/>
      </right>
      <top style="double">
        <color auto="1"/>
      </top>
      <bottom style="thin">
        <color indexed="64"/>
      </bottom>
      <diagonal/>
    </border>
    <border>
      <left style="thin">
        <color auto="1"/>
      </left>
      <right/>
      <top style="double">
        <color auto="1"/>
      </top>
      <bottom style="thin">
        <color indexed="64"/>
      </bottom>
      <diagonal/>
    </border>
    <border>
      <left/>
      <right style="double">
        <color auto="1"/>
      </right>
      <top style="double">
        <color auto="1"/>
      </top>
      <bottom style="thin">
        <color indexed="64"/>
      </bottom>
      <diagonal/>
    </border>
    <border>
      <left/>
      <right style="double">
        <color auto="1"/>
      </right>
      <top style="thin">
        <color indexed="64"/>
      </top>
      <bottom style="thin">
        <color indexed="64"/>
      </bottom>
      <diagonal/>
    </border>
    <border>
      <left style="double">
        <color auto="1"/>
      </left>
      <right/>
      <top/>
      <bottom/>
      <diagonal/>
    </border>
    <border>
      <left style="double">
        <color indexed="64"/>
      </left>
      <right style="thin">
        <color indexed="64"/>
      </right>
      <top style="double">
        <color indexed="64"/>
      </top>
      <bottom style="thin">
        <color indexed="64"/>
      </bottom>
      <diagonal/>
    </border>
    <border>
      <left style="thin">
        <color theme="0"/>
      </left>
      <right style="thin">
        <color theme="0"/>
      </right>
      <top style="thin">
        <color theme="0"/>
      </top>
      <bottom style="thin">
        <color theme="0"/>
      </bottom>
      <diagonal/>
    </border>
    <border>
      <left style="thin">
        <color auto="1"/>
      </left>
      <right style="thin">
        <color indexed="64"/>
      </right>
      <top/>
      <bottom/>
      <diagonal/>
    </border>
    <border>
      <left style="thin">
        <color indexed="64"/>
      </left>
      <right/>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right style="thin">
        <color indexed="64"/>
      </right>
      <top style="double">
        <color indexed="64"/>
      </top>
      <bottom style="thin">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hair">
        <color indexed="64"/>
      </bottom>
      <diagonal/>
    </border>
    <border>
      <left/>
      <right/>
      <top style="double">
        <color indexed="64"/>
      </top>
      <bottom style="hair">
        <color indexed="64"/>
      </bottom>
      <diagonal/>
    </border>
    <border>
      <left/>
      <right style="double">
        <color auto="1"/>
      </right>
      <top/>
      <bottom style="thin">
        <color indexed="8"/>
      </bottom>
      <diagonal/>
    </border>
    <border>
      <left style="thin">
        <color auto="1"/>
      </left>
      <right style="thin">
        <color indexed="64"/>
      </right>
      <top style="thin">
        <color auto="1"/>
      </top>
      <bottom/>
      <diagonal/>
    </border>
    <border>
      <left style="thin">
        <color auto="1"/>
      </left>
      <right style="double">
        <color auto="1"/>
      </right>
      <top style="thin">
        <color auto="1"/>
      </top>
      <bottom/>
      <diagonal/>
    </border>
    <border>
      <left style="thin">
        <color indexed="8"/>
      </left>
      <right/>
      <top style="double">
        <color auto="1"/>
      </top>
      <bottom style="thin">
        <color indexed="64"/>
      </bottom>
      <diagonal/>
    </border>
    <border>
      <left style="thin">
        <color indexed="8"/>
      </left>
      <right style="double">
        <color auto="1"/>
      </right>
      <top style="double">
        <color auto="1"/>
      </top>
      <bottom style="thin">
        <color indexed="64"/>
      </bottom>
      <diagonal/>
    </border>
    <border>
      <left style="double">
        <color auto="1"/>
      </left>
      <right/>
      <top style="double">
        <color auto="1"/>
      </top>
      <bottom/>
      <diagonal/>
    </border>
    <border>
      <left style="double">
        <color auto="1"/>
      </left>
      <right/>
      <top/>
      <bottom style="thin">
        <color indexed="8"/>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double">
        <color indexed="64"/>
      </left>
      <right style="thin">
        <color indexed="64"/>
      </right>
      <top style="double">
        <color indexed="64"/>
      </top>
      <bottom/>
      <diagonal/>
    </border>
    <border>
      <left/>
      <right/>
      <top style="thin">
        <color indexed="64"/>
      </top>
      <bottom/>
      <diagonal/>
    </border>
    <border>
      <left style="thin">
        <color indexed="64"/>
      </left>
      <right/>
      <top/>
      <bottom/>
      <diagonal/>
    </border>
    <border>
      <left style="thin">
        <color indexed="64"/>
      </left>
      <right/>
      <top style="double">
        <color auto="1"/>
      </top>
      <bottom style="thin">
        <color indexed="64"/>
      </bottom>
      <diagonal/>
    </border>
    <border>
      <left style="thin">
        <color auto="1"/>
      </left>
      <right style="double">
        <color auto="1"/>
      </right>
      <top style="thin">
        <color auto="1"/>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hair">
        <color indexed="64"/>
      </top>
      <bottom style="double">
        <color auto="1"/>
      </bottom>
      <diagonal/>
    </border>
    <border>
      <left/>
      <right style="thin">
        <color indexed="64"/>
      </right>
      <top/>
      <bottom style="double">
        <color auto="1"/>
      </bottom>
      <diagonal/>
    </border>
    <border>
      <left/>
      <right/>
      <top/>
      <bottom style="double">
        <color indexed="64"/>
      </bottom>
      <diagonal/>
    </border>
    <border>
      <left/>
      <right style="double">
        <color auto="1"/>
      </right>
      <top style="double">
        <color auto="1"/>
      </top>
      <bottom/>
      <diagonal/>
    </border>
    <border>
      <left/>
      <right style="double">
        <color auto="1"/>
      </right>
      <top/>
      <bottom style="double">
        <color indexed="64"/>
      </bottom>
      <diagonal/>
    </border>
    <border>
      <left style="thin">
        <color auto="1"/>
      </left>
      <right style="double">
        <color auto="1"/>
      </right>
      <top style="thin">
        <color auto="1"/>
      </top>
      <bottom/>
      <diagonal/>
    </border>
    <border>
      <left style="thin">
        <color auto="1"/>
      </left>
      <right style="double">
        <color auto="1"/>
      </right>
      <top/>
      <bottom style="thin">
        <color indexed="64"/>
      </bottom>
      <diagonal/>
    </border>
    <border>
      <left style="thin">
        <color auto="1"/>
      </left>
      <right style="double">
        <color auto="1"/>
      </right>
      <top style="thin">
        <color auto="1"/>
      </top>
      <bottom style="hair">
        <color auto="1"/>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style="thin">
        <color indexed="64"/>
      </right>
      <top style="thin">
        <color auto="1"/>
      </top>
      <bottom style="hair">
        <color auto="1"/>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auto="1"/>
      </left>
      <right style="double">
        <color auto="1"/>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bottom style="double">
        <color auto="1"/>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double">
        <color indexed="64"/>
      </right>
      <top/>
      <bottom/>
      <diagonal/>
    </border>
    <border>
      <left style="double">
        <color auto="1"/>
      </left>
      <right style="thin">
        <color auto="1"/>
      </right>
      <top style="thin">
        <color indexed="64"/>
      </top>
      <bottom style="medium">
        <color indexed="64"/>
      </bottom>
      <diagonal/>
    </border>
    <border>
      <left style="thin">
        <color indexed="64"/>
      </left>
      <right style="double">
        <color auto="1"/>
      </right>
      <top style="thin">
        <color indexed="64"/>
      </top>
      <bottom style="double">
        <color auto="1"/>
      </bottom>
      <diagonal/>
    </border>
    <border>
      <left style="thin">
        <color indexed="64"/>
      </left>
      <right style="thin">
        <color indexed="64"/>
      </right>
      <top style="thin">
        <color indexed="64"/>
      </top>
      <bottom style="double">
        <color indexed="64"/>
      </bottom>
      <diagonal/>
    </border>
    <border>
      <left style="thin">
        <color indexed="64"/>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top style="hair">
        <color indexed="8"/>
      </top>
      <bottom style="thin">
        <color indexed="8"/>
      </bottom>
      <diagonal/>
    </border>
    <border>
      <left/>
      <right/>
      <top style="thin">
        <color indexed="8"/>
      </top>
      <bottom style="thin">
        <color indexed="64"/>
      </bottom>
      <diagonal/>
    </border>
    <border>
      <left/>
      <right/>
      <top style="thin">
        <color indexed="64"/>
      </top>
      <bottom style="thin">
        <color indexed="8"/>
      </bottom>
      <diagonal/>
    </border>
    <border>
      <left/>
      <right/>
      <top style="hair">
        <color auto="1"/>
      </top>
      <bottom style="thin">
        <color indexed="64"/>
      </bottom>
      <diagonal/>
    </border>
    <border>
      <left style="thin">
        <color indexed="64"/>
      </left>
      <right/>
      <top style="thin">
        <color indexed="64"/>
      </top>
      <bottom/>
      <diagonal/>
    </border>
    <border>
      <left style="thin">
        <color indexed="64"/>
      </left>
      <right/>
      <top style="hair">
        <color indexed="64"/>
      </top>
      <bottom/>
      <diagonal/>
    </border>
    <border>
      <left style="double">
        <color auto="1"/>
      </left>
      <right style="double">
        <color auto="1"/>
      </right>
      <top/>
      <bottom/>
      <diagonal/>
    </border>
    <border>
      <left/>
      <right/>
      <top style="thin">
        <color indexed="64"/>
      </top>
      <bottom style="hair">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hair">
        <color indexed="64"/>
      </top>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double">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thin">
        <color auto="1"/>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double">
        <color indexed="64"/>
      </right>
      <top style="hair">
        <color indexed="64"/>
      </top>
      <bottom style="thin">
        <color indexed="64"/>
      </bottom>
      <diagonal/>
    </border>
    <border>
      <left style="thin">
        <color auto="1"/>
      </left>
      <right/>
      <top style="hair">
        <color auto="1"/>
      </top>
      <bottom style="thin">
        <color indexed="64"/>
      </bottom>
      <diagonal/>
    </border>
    <border>
      <left/>
      <right style="thin">
        <color auto="1"/>
      </right>
      <top style="hair">
        <color auto="1"/>
      </top>
      <bottom style="thin">
        <color auto="1"/>
      </bottom>
      <diagonal/>
    </border>
    <border>
      <left/>
      <right/>
      <top style="thin">
        <color indexed="64"/>
      </top>
      <bottom/>
      <diagonal/>
    </border>
    <border>
      <left style="thin">
        <color auto="1"/>
      </left>
      <right/>
      <top style="thin">
        <color auto="1"/>
      </top>
      <bottom style="thin">
        <color indexed="64"/>
      </bottom>
      <diagonal/>
    </border>
    <border>
      <left style="thin">
        <color indexed="64"/>
      </left>
      <right/>
      <top style="thin">
        <color indexed="64"/>
      </top>
      <bottom style="medium">
        <color indexed="64"/>
      </bottom>
      <diagonal/>
    </border>
    <border>
      <left style="thin">
        <color auto="1"/>
      </left>
      <right style="double">
        <color auto="1"/>
      </right>
      <top style="hair">
        <color indexed="64"/>
      </top>
      <bottom style="hair">
        <color indexed="64"/>
      </bottom>
      <diagonal/>
    </border>
    <border>
      <left style="thin">
        <color indexed="64"/>
      </left>
      <right style="thin">
        <color auto="1"/>
      </right>
      <top style="hair">
        <color auto="1"/>
      </top>
      <bottom style="hair">
        <color indexed="64"/>
      </bottom>
      <diagonal/>
    </border>
    <border>
      <left style="thin">
        <color auto="1"/>
      </left>
      <right style="thin">
        <color indexed="64"/>
      </right>
      <top style="thin">
        <color auto="1"/>
      </top>
      <bottom/>
      <diagonal/>
    </border>
    <border>
      <left style="double">
        <color indexed="64"/>
      </left>
      <right/>
      <top style="hair">
        <color indexed="64"/>
      </top>
      <bottom style="medium">
        <color indexed="64"/>
      </bottom>
      <diagonal/>
    </border>
    <border>
      <left style="double">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diagonal/>
    </border>
    <border>
      <left style="double">
        <color indexed="64"/>
      </left>
      <right style="thin">
        <color indexed="64"/>
      </right>
      <top style="thin">
        <color auto="1"/>
      </top>
      <bottom/>
      <diagonal/>
    </border>
    <border>
      <left style="double">
        <color indexed="64"/>
      </left>
      <right style="thin">
        <color indexed="64"/>
      </right>
      <top style="thin">
        <color auto="1"/>
      </top>
      <bottom style="thin">
        <color indexed="64"/>
      </bottom>
      <diagonal/>
    </border>
    <border>
      <left style="thin">
        <color indexed="64"/>
      </left>
      <right style="double">
        <color indexed="64"/>
      </right>
      <top style="medium">
        <color indexed="64"/>
      </top>
      <bottom style="hair">
        <color indexed="64"/>
      </bottom>
      <diagonal/>
    </border>
    <border>
      <left style="double">
        <color indexed="64"/>
      </left>
      <right/>
      <top style="thin">
        <color auto="1"/>
      </top>
      <bottom style="thin">
        <color indexed="64"/>
      </bottom>
      <diagonal/>
    </border>
    <border>
      <left style="double">
        <color indexed="64"/>
      </left>
      <right/>
      <top style="hair">
        <color auto="1"/>
      </top>
      <bottom style="thin">
        <color indexed="64"/>
      </bottom>
      <diagonal/>
    </border>
    <border>
      <left style="double">
        <color indexed="64"/>
      </left>
      <right style="thin">
        <color indexed="64"/>
      </right>
      <top style="hair">
        <color indexed="64"/>
      </top>
      <bottom style="medium">
        <color indexed="64"/>
      </bottom>
      <diagonal/>
    </border>
    <border>
      <left style="thin">
        <color indexed="64"/>
      </left>
      <right style="double">
        <color indexed="64"/>
      </right>
      <top style="medium">
        <color indexed="64"/>
      </top>
      <bottom/>
      <diagonal/>
    </border>
    <border>
      <left style="double">
        <color indexed="64"/>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bottom style="thin">
        <color theme="0"/>
      </bottom>
      <diagonal/>
    </border>
    <border>
      <left style="thin">
        <color theme="0"/>
      </left>
      <right/>
      <top style="thin">
        <color theme="0"/>
      </top>
      <bottom style="thin">
        <color theme="0"/>
      </bottom>
      <diagonal/>
    </border>
    <border>
      <left/>
      <right/>
      <top style="thin">
        <color indexed="64"/>
      </top>
      <bottom style="thin">
        <color indexed="64"/>
      </bottom>
      <diagonal/>
    </border>
    <border>
      <left/>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auto="1"/>
      </left>
      <right style="hair">
        <color indexed="64"/>
      </right>
      <top/>
      <bottom style="hair">
        <color indexed="64"/>
      </bottom>
      <diagonal/>
    </border>
    <border>
      <left/>
      <right style="double">
        <color indexed="64"/>
      </right>
      <top style="thin">
        <color indexed="64"/>
      </top>
      <bottom/>
      <diagonal/>
    </border>
    <border>
      <left/>
      <right/>
      <top/>
      <bottom style="thin">
        <color auto="1"/>
      </bottom>
      <diagonal/>
    </border>
    <border>
      <left style="hair">
        <color indexed="64"/>
      </left>
      <right/>
      <top/>
      <bottom style="hair">
        <color indexed="64"/>
      </bottom>
      <diagonal/>
    </border>
    <border>
      <left style="thin">
        <color indexed="64"/>
      </left>
      <right/>
      <top style="hair">
        <color indexed="64"/>
      </top>
      <bottom style="double">
        <color indexed="64"/>
      </bottom>
      <diagonal/>
    </border>
    <border>
      <left style="thin">
        <color indexed="64"/>
      </left>
      <right style="thin">
        <color indexed="64"/>
      </right>
      <top style="double">
        <color indexed="64"/>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style="hair">
        <color indexed="64"/>
      </top>
      <bottom style="double">
        <color indexed="64"/>
      </bottom>
      <diagonal/>
    </border>
    <border>
      <left style="thin">
        <color indexed="64"/>
      </left>
      <right/>
      <top style="thin">
        <color indexed="64"/>
      </top>
      <bottom/>
      <diagonal/>
    </border>
    <border>
      <left style="thin">
        <color auto="1"/>
      </left>
      <right style="thin">
        <color indexed="64"/>
      </right>
      <top/>
      <bottom/>
      <diagonal/>
    </border>
    <border>
      <left style="thin">
        <color indexed="64"/>
      </left>
      <right/>
      <top/>
      <bottom/>
      <diagonal/>
    </border>
    <border>
      <left style="double">
        <color auto="1"/>
      </left>
      <right/>
      <top style="thin">
        <color indexed="64"/>
      </top>
      <bottom style="medium">
        <color indexed="64"/>
      </bottom>
      <diagonal/>
    </border>
    <border>
      <left/>
      <right style="double">
        <color indexed="64"/>
      </right>
      <top style="thin">
        <color indexed="64"/>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auto="1"/>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auto="1"/>
      </top>
      <bottom style="medium">
        <color indexed="64"/>
      </bottom>
      <diagonal/>
    </border>
    <border>
      <left style="thin">
        <color indexed="64"/>
      </left>
      <right style="double">
        <color indexed="64"/>
      </right>
      <top style="thin">
        <color auto="1"/>
      </top>
      <bottom style="medium">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double">
        <color indexed="64"/>
      </left>
      <right style="thin">
        <color indexed="64"/>
      </right>
      <top style="hair">
        <color auto="1"/>
      </top>
      <bottom style="thin">
        <color indexed="64"/>
      </bottom>
      <diagonal/>
    </border>
    <border>
      <left style="thin">
        <color indexed="64"/>
      </left>
      <right style="double">
        <color indexed="64"/>
      </right>
      <top style="thin">
        <color auto="1"/>
      </top>
      <bottom/>
      <diagonal/>
    </border>
    <border>
      <left/>
      <right style="thin">
        <color auto="1"/>
      </right>
      <top style="hair">
        <color auto="1"/>
      </top>
      <bottom style="double">
        <color indexed="64"/>
      </bottom>
      <diagonal/>
    </border>
    <border>
      <left style="double">
        <color indexed="64"/>
      </left>
      <right style="thin">
        <color indexed="64"/>
      </right>
      <top style="hair">
        <color indexed="64"/>
      </top>
      <bottom/>
      <diagonal/>
    </border>
    <border>
      <left style="thin">
        <color indexed="64"/>
      </left>
      <right/>
      <top style="double">
        <color auto="1"/>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hair">
        <color indexed="64"/>
      </top>
      <bottom/>
      <diagonal/>
    </border>
    <border>
      <left/>
      <right/>
      <top style="thin">
        <color indexed="64"/>
      </top>
      <bottom/>
      <diagonal/>
    </border>
    <border>
      <left style="thin">
        <color indexed="8"/>
      </left>
      <right style="thin">
        <color indexed="64"/>
      </right>
      <top style="thin">
        <color indexed="64"/>
      </top>
      <bottom style="thin">
        <color indexed="64"/>
      </bottom>
      <diagonal/>
    </border>
    <border>
      <left/>
      <right style="double">
        <color auto="1"/>
      </right>
      <top style="thin">
        <color indexed="8"/>
      </top>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diagonal/>
    </border>
    <border>
      <left/>
      <right/>
      <top style="thin">
        <color indexed="64"/>
      </top>
      <bottom style="thin">
        <color indexed="64"/>
      </bottom>
      <diagonal/>
    </border>
    <border>
      <left style="double">
        <color indexed="64"/>
      </left>
      <right/>
      <top style="hair">
        <color indexed="64"/>
      </top>
      <bottom style="dotted">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double">
        <color indexed="64"/>
      </bottom>
      <diagonal/>
    </border>
    <border>
      <left/>
      <right style="double">
        <color indexed="64"/>
      </right>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double">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bottom/>
      <diagonal/>
    </border>
    <border>
      <left style="thin">
        <color indexed="8"/>
      </left>
      <right/>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8"/>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8"/>
      </top>
      <bottom/>
      <diagonal/>
    </border>
    <border>
      <left/>
      <right style="thin">
        <color indexed="8"/>
      </right>
      <top style="thin">
        <color indexed="64"/>
      </top>
      <bottom style="double">
        <color indexed="64"/>
      </bottom>
      <diagonal/>
    </border>
    <border>
      <left style="thin">
        <color indexed="8"/>
      </left>
      <right style="thin">
        <color indexed="64"/>
      </right>
      <top style="thin">
        <color indexed="64"/>
      </top>
      <bottom style="double">
        <color indexed="64"/>
      </bottom>
      <diagonal/>
    </border>
    <border>
      <left style="thin">
        <color auto="1"/>
      </left>
      <right/>
      <top/>
      <bottom style="thin">
        <color indexed="64"/>
      </bottom>
      <diagonal/>
    </border>
    <border>
      <left style="thin">
        <color indexed="64"/>
      </left>
      <right style="thin">
        <color auto="1"/>
      </right>
      <top/>
      <bottom style="hair">
        <color indexed="64"/>
      </bottom>
      <diagonal/>
    </border>
    <border>
      <left style="hair">
        <color auto="1"/>
      </left>
      <right style="thin">
        <color indexed="64"/>
      </right>
      <top style="hair">
        <color indexed="64"/>
      </top>
      <bottom/>
      <diagonal/>
    </border>
    <border>
      <left/>
      <right/>
      <top style="thin">
        <color indexed="64"/>
      </top>
      <bottom/>
      <diagonal/>
    </border>
    <border>
      <left style="thin">
        <color indexed="64"/>
      </left>
      <right style="double">
        <color indexed="64"/>
      </right>
      <top style="thin">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auto="1"/>
      </left>
      <right/>
      <top style="thin">
        <color auto="1"/>
      </top>
      <bottom style="thin">
        <color indexed="64"/>
      </bottom>
      <diagonal/>
    </border>
    <border>
      <left style="thin">
        <color auto="1"/>
      </left>
      <right style="double">
        <color auto="1"/>
      </right>
      <top style="thin">
        <color auto="1"/>
      </top>
      <bottom style="hair">
        <color auto="1"/>
      </bottom>
      <diagonal/>
    </border>
    <border>
      <left/>
      <right style="double">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auto="1"/>
      </left>
      <right style="double">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8"/>
      </bottom>
      <diagonal/>
    </border>
    <border>
      <left/>
      <right/>
      <top style="thin">
        <color indexed="8"/>
      </top>
      <bottom/>
      <diagonal/>
    </border>
    <border>
      <left style="thin">
        <color auto="1"/>
      </left>
      <right/>
      <top style="thin">
        <color auto="1"/>
      </top>
      <bottom style="thin">
        <color indexed="64"/>
      </bottom>
      <diagonal/>
    </border>
    <border>
      <left/>
      <right/>
      <top style="thin">
        <color indexed="64"/>
      </top>
      <bottom style="thin">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auto="1"/>
      </right>
      <top/>
      <bottom/>
      <diagonal/>
    </border>
    <border>
      <left/>
      <right style="thin">
        <color indexed="64"/>
      </right>
      <top style="thin">
        <color indexed="64"/>
      </top>
      <bottom style="thin">
        <color indexed="64"/>
      </bottom>
      <diagonal/>
    </border>
    <border>
      <left style="thin">
        <color auto="1"/>
      </left>
      <right style="thin">
        <color indexed="64"/>
      </right>
      <top style="hair">
        <color indexed="64"/>
      </top>
      <bottom style="hair">
        <color auto="1"/>
      </bottom>
      <diagonal/>
    </border>
    <border>
      <left style="thin">
        <color indexed="64"/>
      </left>
      <right style="thin">
        <color indexed="64"/>
      </right>
      <top/>
      <bottom style="thin">
        <color indexed="64"/>
      </bottom>
      <diagonal/>
    </border>
    <border>
      <left/>
      <right/>
      <top style="thin">
        <color indexed="8"/>
      </top>
      <bottom style="thin">
        <color indexed="8"/>
      </bottom>
      <diagonal/>
    </border>
    <border>
      <left/>
      <right/>
      <top style="thin">
        <color indexed="64"/>
      </top>
      <bottom/>
      <diagonal/>
    </border>
    <border>
      <left/>
      <right/>
      <top style="thin">
        <color indexed="8"/>
      </top>
      <bottom style="thin">
        <color indexed="64"/>
      </bottom>
      <diagonal/>
    </border>
    <border>
      <left/>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auto="1"/>
      </left>
      <right style="double">
        <color auto="1"/>
      </right>
      <top style="hair">
        <color indexed="64"/>
      </top>
      <bottom style="hair">
        <color indexed="64"/>
      </bottom>
      <diagonal/>
    </border>
    <border>
      <left style="double">
        <color indexed="64"/>
      </left>
      <right/>
      <top style="thin">
        <color auto="1"/>
      </top>
      <bottom style="thin">
        <color indexed="64"/>
      </bottom>
      <diagonal/>
    </border>
    <border>
      <left style="double">
        <color auto="1"/>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auto="1"/>
      </left>
      <right style="thin">
        <color indexed="64"/>
      </right>
      <top style="hair">
        <color indexed="64"/>
      </top>
      <bottom/>
      <diagonal/>
    </border>
    <border>
      <left style="thin">
        <color indexed="64"/>
      </left>
      <right style="double">
        <color indexed="64"/>
      </right>
      <top style="thin">
        <color indexed="64"/>
      </top>
      <bottom style="hair">
        <color indexed="64"/>
      </bottom>
      <diagonal/>
    </border>
    <border>
      <left style="double">
        <color auto="1"/>
      </left>
      <right style="thin">
        <color indexed="64"/>
      </right>
      <top style="thin">
        <color indexed="64"/>
      </top>
      <bottom style="hair">
        <color auto="1"/>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top style="hair">
        <color indexed="64"/>
      </top>
      <bottom/>
      <diagonal/>
    </border>
    <border>
      <left style="double">
        <color auto="1"/>
      </left>
      <right style="thin">
        <color indexed="64"/>
      </right>
      <top style="thin">
        <color auto="1"/>
      </top>
      <bottom style="thin">
        <color indexed="64"/>
      </bottom>
      <diagonal/>
    </border>
    <border>
      <left style="thin">
        <color auto="1"/>
      </left>
      <right style="double">
        <color auto="1"/>
      </right>
      <top/>
      <bottom style="thin">
        <color indexed="64"/>
      </bottom>
      <diagonal/>
    </border>
    <border>
      <left style="thin">
        <color indexed="64"/>
      </left>
      <right style="double">
        <color indexed="64"/>
      </right>
      <top style="thin">
        <color indexed="64"/>
      </top>
      <bottom/>
      <diagonal/>
    </border>
    <border>
      <left style="double">
        <color auto="1"/>
      </left>
      <right style="thin">
        <color indexed="64"/>
      </right>
      <top style="double">
        <color auto="1"/>
      </top>
      <bottom style="thin">
        <color indexed="64"/>
      </bottom>
      <diagonal/>
    </border>
    <border>
      <left/>
      <right style="thin">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8"/>
      </top>
      <bottom style="thin">
        <color indexed="8"/>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style="medium">
        <color indexed="64"/>
      </right>
      <top/>
      <bottom style="double">
        <color auto="1"/>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thin">
        <color auto="1"/>
      </left>
      <right/>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indexed="8"/>
      </top>
      <bottom style="thin">
        <color indexed="8"/>
      </bottom>
      <diagonal/>
    </border>
    <border>
      <left style="thin">
        <color indexed="64"/>
      </left>
      <right style="thin">
        <color indexed="64"/>
      </right>
      <top style="thin">
        <color indexed="8"/>
      </top>
      <bottom/>
      <diagonal/>
    </border>
    <border>
      <left style="thin">
        <color indexed="64"/>
      </left>
      <right style="double">
        <color indexed="64"/>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style="double">
        <color auto="1"/>
      </left>
      <right/>
      <top style="medium">
        <color indexed="64"/>
      </top>
      <bottom style="medium">
        <color indexed="64"/>
      </bottom>
      <diagonal/>
    </border>
    <border>
      <left/>
      <right style="double">
        <color auto="1"/>
      </right>
      <top style="medium">
        <color indexed="64"/>
      </top>
      <bottom style="medium">
        <color indexed="64"/>
      </bottom>
      <diagonal/>
    </border>
    <border>
      <left style="double">
        <color indexed="64"/>
      </left>
      <right style="thin">
        <color indexed="64"/>
      </right>
      <top style="hair">
        <color indexed="64"/>
      </top>
      <bottom style="double">
        <color indexed="64"/>
      </bottom>
      <diagonal/>
    </border>
    <border>
      <left/>
      <right style="double">
        <color indexed="64"/>
      </right>
      <top style="hair">
        <color indexed="64"/>
      </top>
      <bottom style="double">
        <color indexed="64"/>
      </bottom>
      <diagonal/>
    </border>
    <border>
      <left/>
      <right style="hair">
        <color auto="1"/>
      </right>
      <top style="hair">
        <color auto="1"/>
      </top>
      <bottom style="hair">
        <color auto="1"/>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style="hair">
        <color auto="1"/>
      </top>
      <bottom style="thin">
        <color indexed="64"/>
      </bottom>
      <diagonal/>
    </border>
    <border>
      <left style="hair">
        <color indexed="64"/>
      </left>
      <right/>
      <top style="hair">
        <color auto="1"/>
      </top>
      <bottom/>
      <diagonal/>
    </border>
    <border>
      <left/>
      <right style="hair">
        <color auto="1"/>
      </right>
      <top style="hair">
        <color auto="1"/>
      </top>
      <bottom/>
      <diagonal/>
    </border>
    <border>
      <left/>
      <right style="hair">
        <color auto="1"/>
      </right>
      <top/>
      <bottom style="hair">
        <color auto="1"/>
      </bottom>
      <diagonal/>
    </border>
    <border>
      <left style="thin">
        <color indexed="64"/>
      </left>
      <right style="double">
        <color indexed="64"/>
      </right>
      <top style="double">
        <color indexed="64"/>
      </top>
      <bottom style="hair">
        <color auto="1"/>
      </bottom>
      <diagonal/>
    </border>
    <border>
      <left style="thin">
        <color indexed="64"/>
      </left>
      <right style="double">
        <color indexed="64"/>
      </right>
      <top/>
      <bottom style="medium">
        <color indexed="64"/>
      </bottom>
      <diagonal/>
    </border>
    <border>
      <left style="thin">
        <color indexed="64"/>
      </left>
      <right/>
      <top style="thin">
        <color indexed="64"/>
      </top>
      <bottom style="thin">
        <color indexed="64"/>
      </bottom>
      <diagonal/>
    </border>
    <border>
      <left style="double">
        <color auto="1"/>
      </left>
      <right/>
      <top/>
      <bottom style="medium">
        <color indexed="64"/>
      </bottom>
      <diagonal/>
    </border>
    <border>
      <left/>
      <right style="thin">
        <color indexed="64"/>
      </right>
      <top/>
      <bottom style="medium">
        <color indexed="64"/>
      </bottom>
      <diagonal/>
    </border>
    <border>
      <left/>
      <right style="double">
        <color indexed="64"/>
      </right>
      <top style="double">
        <color indexed="64"/>
      </top>
      <bottom style="double">
        <color indexed="64"/>
      </bottom>
      <diagonal/>
    </border>
    <border>
      <left style="thin">
        <color indexed="64"/>
      </left>
      <right/>
      <top style="hair">
        <color indexed="64"/>
      </top>
      <bottom style="double">
        <color indexed="64"/>
      </bottom>
      <diagonal/>
    </border>
    <border>
      <left/>
      <right style="double">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auto="1"/>
      </left>
      <right style="double">
        <color auto="1"/>
      </right>
      <top style="thin">
        <color auto="1"/>
      </top>
      <bottom/>
      <diagonal/>
    </border>
    <border>
      <left/>
      <right style="double">
        <color indexed="64"/>
      </right>
      <top style="hair">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style="hair">
        <color indexed="64"/>
      </top>
      <bottom style="dotted">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thin">
        <color indexed="64"/>
      </top>
      <bottom/>
      <diagonal/>
    </border>
    <border>
      <left/>
      <right style="thin">
        <color indexed="64"/>
      </right>
      <top style="dotted">
        <color indexed="64"/>
      </top>
      <bottom style="thin">
        <color indexed="64"/>
      </bottom>
      <diagonal/>
    </border>
    <border>
      <left/>
      <right style="thin">
        <color indexed="64"/>
      </right>
      <top style="double">
        <color indexed="64"/>
      </top>
      <bottom/>
      <diagonal/>
    </border>
    <border>
      <left style="thin">
        <color indexed="64"/>
      </left>
      <right style="thin">
        <color indexed="64"/>
      </right>
      <top style="hair">
        <color indexed="64"/>
      </top>
      <bottom style="dotted">
        <color indexed="64"/>
      </bottom>
      <diagonal/>
    </border>
    <border>
      <left style="double">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thin">
        <color indexed="8"/>
      </top>
      <bottom style="thin">
        <color indexed="8"/>
      </bottom>
      <diagonal/>
    </border>
    <border>
      <left/>
      <right/>
      <top style="thin">
        <color auto="1"/>
      </top>
      <bottom style="thin">
        <color auto="1"/>
      </bottom>
      <diagonal/>
    </border>
    <border>
      <left/>
      <right/>
      <top style="thin">
        <color auto="1"/>
      </top>
      <bottom/>
      <diagonal/>
    </border>
    <border>
      <left/>
      <right style="thin">
        <color indexed="64"/>
      </right>
      <top style="thin">
        <color indexed="64"/>
      </top>
      <bottom/>
      <diagonal/>
    </border>
    <border>
      <left/>
      <right/>
      <top style="hair">
        <color indexed="8"/>
      </top>
      <bottom style="thin">
        <color indexed="8"/>
      </bottom>
      <diagonal/>
    </border>
    <border>
      <left/>
      <right/>
      <top/>
      <bottom style="hair">
        <color indexed="8"/>
      </bottom>
      <diagonal/>
    </border>
    <border>
      <left style="thin">
        <color indexed="64"/>
      </left>
      <right style="thin">
        <color indexed="64"/>
      </right>
      <top style="thin">
        <color auto="1"/>
      </top>
      <bottom/>
      <diagonal/>
    </border>
    <border>
      <left style="thin">
        <color indexed="64"/>
      </left>
      <right style="thin">
        <color auto="1"/>
      </right>
      <top style="hair">
        <color auto="1"/>
      </top>
      <bottom style="hair">
        <color indexed="64"/>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thin">
        <color indexed="8"/>
      </top>
      <bottom/>
      <diagonal/>
    </border>
    <border>
      <left/>
      <right style="thin">
        <color indexed="64"/>
      </right>
      <top/>
      <bottom style="hair">
        <color indexed="64"/>
      </bottom>
      <diagonal/>
    </border>
    <border>
      <left style="thin">
        <color auto="1"/>
      </left>
      <right/>
      <top style="thin">
        <color auto="1"/>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hair">
        <color indexed="64"/>
      </top>
      <bottom style="thin">
        <color indexed="8"/>
      </bottom>
      <diagonal/>
    </border>
    <border>
      <left/>
      <right/>
      <top style="thin">
        <color indexed="8"/>
      </top>
      <bottom style="thin">
        <color indexed="64"/>
      </bottom>
      <diagonal/>
    </border>
    <border>
      <left/>
      <right/>
      <top style="thin">
        <color indexed="64"/>
      </top>
      <bottom style="thin">
        <color indexed="8"/>
      </bottom>
      <diagonal/>
    </border>
    <border>
      <left/>
      <right/>
      <top style="thin">
        <color indexed="8"/>
      </top>
      <bottom style="thin">
        <color indexed="8"/>
      </bottom>
      <diagonal/>
    </border>
    <border>
      <left/>
      <right/>
      <top style="thin">
        <color indexed="8"/>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indexed="64"/>
      </top>
      <bottom style="thin">
        <color indexed="64"/>
      </bottom>
      <diagonal/>
    </border>
    <border>
      <left style="thin">
        <color indexed="64"/>
      </left>
      <right style="double">
        <color indexed="64"/>
      </right>
      <top style="hair">
        <color indexed="64"/>
      </top>
      <bottom/>
      <diagonal/>
    </border>
    <border>
      <left style="thin">
        <color indexed="64"/>
      </left>
      <right style="thin">
        <color indexed="64"/>
      </right>
      <top style="hair">
        <color indexed="64"/>
      </top>
      <bottom/>
      <diagonal/>
    </border>
  </borders>
  <cellStyleXfs count="541">
    <xf numFmtId="0" fontId="0" fillId="0" borderId="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2" fillId="0" borderId="0"/>
    <xf numFmtId="0" fontId="18" fillId="0" borderId="0"/>
    <xf numFmtId="167"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4" applyNumberFormat="0" applyFill="0" applyAlignment="0" applyProtection="0"/>
    <xf numFmtId="0" fontId="25" fillId="0" borderId="4" applyNumberFormat="0" applyFill="0" applyAlignment="0" applyProtection="0"/>
    <xf numFmtId="0" fontId="22" fillId="0" borderId="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2"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21" fillId="19"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20" borderId="0" applyNumberFormat="0" applyBorder="0" applyAlignment="0" applyProtection="0"/>
    <xf numFmtId="0" fontId="34" fillId="10" borderId="0" applyNumberFormat="0" applyBorder="0" applyAlignment="0" applyProtection="0"/>
    <xf numFmtId="0" fontId="35" fillId="21" borderId="20" applyNumberFormat="0" applyAlignment="0" applyProtection="0"/>
    <xf numFmtId="0" fontId="36" fillId="22" borderId="21" applyNumberFormat="0" applyAlignment="0" applyProtection="0"/>
    <xf numFmtId="165" fontId="18" fillId="0" borderId="0" applyFont="0" applyFill="0" applyBorder="0" applyAlignment="0" applyProtection="0"/>
    <xf numFmtId="0" fontId="37" fillId="0" borderId="0" applyNumberFormat="0" applyFill="0" applyBorder="0" applyAlignment="0" applyProtection="0"/>
    <xf numFmtId="0" fontId="38" fillId="11" borderId="0" applyNumberFormat="0" applyBorder="0" applyAlignment="0" applyProtection="0"/>
    <xf numFmtId="0" fontId="39" fillId="0" borderId="22" applyNumberFormat="0" applyFill="0" applyAlignment="0" applyProtection="0"/>
    <xf numFmtId="0" fontId="40" fillId="0" borderId="23" applyNumberFormat="0" applyFill="0" applyAlignment="0" applyProtection="0"/>
    <xf numFmtId="0" fontId="41" fillId="0" borderId="24" applyNumberFormat="0" applyFill="0" applyAlignment="0" applyProtection="0"/>
    <xf numFmtId="0" fontId="41" fillId="0" borderId="0" applyNumberFormat="0" applyFill="0" applyBorder="0" applyAlignment="0" applyProtection="0"/>
    <xf numFmtId="0" fontId="42" fillId="14" borderId="20" applyNumberFormat="0" applyAlignment="0" applyProtection="0"/>
    <xf numFmtId="0" fontId="43" fillId="0" borderId="25" applyNumberFormat="0" applyFill="0" applyAlignment="0" applyProtection="0"/>
    <xf numFmtId="0" fontId="44" fillId="23" borderId="0" applyNumberFormat="0" applyBorder="0" applyAlignment="0" applyProtection="0"/>
    <xf numFmtId="0" fontId="45" fillId="24" borderId="26" applyNumberFormat="0" applyFont="0" applyAlignment="0" applyProtection="0"/>
    <xf numFmtId="0" fontId="46" fillId="21" borderId="27" applyNumberFormat="0" applyAlignment="0" applyProtection="0"/>
    <xf numFmtId="9" fontId="18" fillId="0" borderId="0" applyFon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52" fillId="0" borderId="0"/>
    <xf numFmtId="0" fontId="17"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7" fillId="0" borderId="0"/>
    <xf numFmtId="0" fontId="50" fillId="0" borderId="0"/>
    <xf numFmtId="0" fontId="58" fillId="0" borderId="0"/>
    <xf numFmtId="0" fontId="57" fillId="0" borderId="0" applyNumberFormat="0" applyFill="0" applyBorder="0" applyAlignment="0" applyProtection="0">
      <alignment vertical="top"/>
      <protection locked="0"/>
    </xf>
    <xf numFmtId="169"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33" fillId="0" borderId="0" applyFont="0" applyFill="0" applyBorder="0" applyAlignment="0" applyProtection="0"/>
    <xf numFmtId="0" fontId="56" fillId="0" borderId="0">
      <alignment wrapText="1"/>
    </xf>
    <xf numFmtId="0" fontId="55" fillId="0" borderId="1">
      <alignment horizontal="left" wrapText="1" indent="2"/>
    </xf>
    <xf numFmtId="0" fontId="54" fillId="0" borderId="5">
      <alignment horizontal="center"/>
    </xf>
    <xf numFmtId="0" fontId="17" fillId="0" borderId="0"/>
    <xf numFmtId="0" fontId="50" fillId="0" borderId="0"/>
    <xf numFmtId="0" fontId="17" fillId="0" borderId="0"/>
    <xf numFmtId="0" fontId="53" fillId="0" borderId="42">
      <alignment vertical="center" wrapText="1"/>
    </xf>
    <xf numFmtId="0" fontId="50" fillId="0" borderId="0"/>
    <xf numFmtId="0" fontId="50" fillId="0" borderId="0"/>
    <xf numFmtId="0" fontId="59" fillId="0" borderId="39">
      <alignment horizontal="left" wrapText="1" indent="1"/>
    </xf>
    <xf numFmtId="9" fontId="3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1" fillId="25" borderId="41" applyNumberFormat="0" applyFill="0" applyAlignment="0"/>
    <xf numFmtId="0" fontId="60" fillId="0" borderId="40">
      <alignment horizontal="center"/>
    </xf>
    <xf numFmtId="166" fontId="22" fillId="0" borderId="0" applyFont="0" applyFill="0" applyBorder="0" applyAlignment="0" applyProtection="0"/>
    <xf numFmtId="0" fontId="16" fillId="0" borderId="0"/>
    <xf numFmtId="0" fontId="16" fillId="0" borderId="0"/>
    <xf numFmtId="0" fontId="22" fillId="0" borderId="0"/>
    <xf numFmtId="0" fontId="22" fillId="0" borderId="0"/>
    <xf numFmtId="0" fontId="18" fillId="0" borderId="0"/>
    <xf numFmtId="0" fontId="18" fillId="0" borderId="0"/>
    <xf numFmtId="0" fontId="16" fillId="0" borderId="0"/>
    <xf numFmtId="0" fontId="16" fillId="0" borderId="0"/>
    <xf numFmtId="9" fontId="18" fillId="0" borderId="0" applyFont="0" applyFill="0" applyBorder="0" applyAlignment="0" applyProtection="0"/>
    <xf numFmtId="9" fontId="22" fillId="0" borderId="0" applyFont="0" applyFill="0" applyBorder="0" applyAlignment="0" applyProtection="0"/>
    <xf numFmtId="0" fontId="50" fillId="0" borderId="0" applyNumberFormat="0" applyFont="0" applyBorder="0">
      <alignment horizontal="right"/>
      <protection locked="0"/>
    </xf>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21" borderId="20" applyNumberFormat="0" applyAlignment="0" applyProtection="0"/>
    <xf numFmtId="0" fontId="42" fillId="14" borderId="20" applyNumberFormat="0" applyAlignment="0" applyProtection="0"/>
    <xf numFmtId="0" fontId="23" fillId="24" borderId="26" applyNumberFormat="0" applyFont="0" applyAlignment="0" applyProtection="0"/>
    <xf numFmtId="0" fontId="46" fillId="21" borderId="27" applyNumberFormat="0" applyAlignment="0" applyProtection="0"/>
    <xf numFmtId="0" fontId="25" fillId="0" borderId="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2" fillId="0" borderId="0"/>
    <xf numFmtId="0" fontId="22" fillId="0" borderId="0"/>
    <xf numFmtId="0" fontId="22"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35" fillId="21" borderId="20" applyNumberFormat="0" applyAlignment="0" applyProtection="0"/>
    <xf numFmtId="165" fontId="18" fillId="0" borderId="0" applyFont="0" applyFill="0" applyBorder="0" applyAlignment="0" applyProtection="0"/>
    <xf numFmtId="0" fontId="30" fillId="0" borderId="0" applyNumberFormat="0" applyFill="0" applyBorder="0" applyAlignment="0" applyProtection="0">
      <alignment vertical="top"/>
      <protection locked="0"/>
    </xf>
    <xf numFmtId="0" fontId="42" fillId="14" borderId="20"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50" fillId="0" borderId="0"/>
    <xf numFmtId="0" fontId="22" fillId="0" borderId="0"/>
    <xf numFmtId="0" fontId="13" fillId="0" borderId="0"/>
    <xf numFmtId="0" fontId="13" fillId="0" borderId="0"/>
    <xf numFmtId="0" fontId="13" fillId="0" borderId="0"/>
    <xf numFmtId="0" fontId="18" fillId="0" borderId="0"/>
    <xf numFmtId="0" fontId="45" fillId="24" borderId="26" applyNumberFormat="0" applyFont="0" applyAlignment="0" applyProtection="0"/>
    <xf numFmtId="0" fontId="46" fillId="21" borderId="27" applyNumberFormat="0" applyAlignment="0" applyProtection="0"/>
    <xf numFmtId="0" fontId="46" fillId="21" borderId="27" applyNumberFormat="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9" fillId="0" borderId="0"/>
    <xf numFmtId="166" fontId="50" fillId="0" borderId="0" applyFont="0" applyFill="0" applyBorder="0" applyAlignment="0" applyProtection="0"/>
    <xf numFmtId="166" fontId="18" fillId="0" borderId="0" applyFont="0" applyFill="0" applyBorder="0" applyAlignment="0" applyProtection="0"/>
    <xf numFmtId="0" fontId="18" fillId="0" borderId="0"/>
    <xf numFmtId="0" fontId="75" fillId="0" borderId="0" applyNumberFormat="0" applyFill="0" applyBorder="0" applyAlignment="0" applyProtection="0"/>
    <xf numFmtId="0" fontId="23" fillId="0" borderId="0"/>
    <xf numFmtId="0" fontId="5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8" fillId="0" borderId="0" applyFont="0" applyFill="0" applyBorder="0" applyAlignment="0" applyProtection="0"/>
    <xf numFmtId="167" fontId="23" fillId="0" borderId="0"/>
    <xf numFmtId="9" fontId="18"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0" fontId="18" fillId="0" borderId="0"/>
    <xf numFmtId="166" fontId="18" fillId="0" borderId="0" applyFont="0" applyFill="0" applyBorder="0" applyAlignment="0" applyProtection="0"/>
    <xf numFmtId="167" fontId="23" fillId="0" borderId="0"/>
    <xf numFmtId="0" fontId="104" fillId="0" borderId="0"/>
    <xf numFmtId="165" fontId="104" fillId="0" borderId="0" applyFont="0" applyFill="0" applyBorder="0" applyAlignment="0" applyProtection="0"/>
    <xf numFmtId="0" fontId="11" fillId="0" borderId="0"/>
    <xf numFmtId="9" fontId="104" fillId="0" borderId="0" applyFont="0" applyFill="0" applyBorder="0" applyAlignment="0" applyProtection="0"/>
    <xf numFmtId="165" fontId="50" fillId="0" borderId="0" applyFont="0" applyFill="0" applyBorder="0" applyAlignment="0" applyProtection="0"/>
    <xf numFmtId="167" fontId="23" fillId="0" borderId="0"/>
    <xf numFmtId="49" fontId="50" fillId="36" borderId="0" applyBorder="0">
      <alignment horizontal="left"/>
      <protection locked="0"/>
    </xf>
    <xf numFmtId="1" fontId="66" fillId="26" borderId="0" applyNumberFormat="0" applyFont="0" applyBorder="0" applyAlignment="0"/>
    <xf numFmtId="167" fontId="23" fillId="0" borderId="0"/>
    <xf numFmtId="0" fontId="50" fillId="0" borderId="0"/>
    <xf numFmtId="166" fontId="50" fillId="0" borderId="0" applyFont="0" applyFill="0" applyBorder="0" applyAlignment="0" applyProtection="0"/>
    <xf numFmtId="179" fontId="82" fillId="38" borderId="194" applyAlignment="0">
      <protection locked="0"/>
    </xf>
    <xf numFmtId="49" fontId="50" fillId="36" borderId="0" applyBorder="0">
      <alignment horizontal="left"/>
      <protection locked="0"/>
    </xf>
    <xf numFmtId="0" fontId="50" fillId="36" borderId="194" applyNumberFormat="0" applyAlignment="0">
      <alignment horizontal="left"/>
    </xf>
    <xf numFmtId="166" fontId="50" fillId="0" borderId="0" applyFont="0" applyFill="0" applyBorder="0" applyAlignment="0" applyProtection="0"/>
    <xf numFmtId="166" fontId="10" fillId="0" borderId="0" applyFont="0" applyFill="0" applyBorder="0" applyAlignment="0" applyProtection="0"/>
    <xf numFmtId="0" fontId="10" fillId="0" borderId="0"/>
    <xf numFmtId="0" fontId="50" fillId="36" borderId="194" applyNumberFormat="0" applyAlignment="0">
      <alignment horizontal="left"/>
    </xf>
    <xf numFmtId="0" fontId="9" fillId="0" borderId="0"/>
    <xf numFmtId="0" fontId="18" fillId="0" borderId="0"/>
    <xf numFmtId="166" fontId="23" fillId="0" borderId="0" applyFont="0" applyFill="0" applyBorder="0" applyAlignment="0" applyProtection="0"/>
    <xf numFmtId="9" fontId="23" fillId="0" borderId="0" applyFont="0" applyFill="0" applyBorder="0" applyAlignment="0" applyProtection="0"/>
    <xf numFmtId="166" fontId="50" fillId="0" borderId="0" applyFont="0" applyFill="0" applyBorder="0" applyAlignment="0" applyProtection="0"/>
    <xf numFmtId="0" fontId="75" fillId="0" borderId="0" applyNumberFormat="0" applyFill="0" applyBorder="0" applyAlignment="0" applyProtection="0"/>
    <xf numFmtId="166" fontId="18" fillId="0" borderId="0" applyFont="0" applyFill="0" applyBorder="0" applyAlignment="0" applyProtection="0"/>
    <xf numFmtId="0" fontId="50" fillId="0" borderId="0"/>
    <xf numFmtId="0" fontId="50" fillId="0" borderId="0"/>
    <xf numFmtId="0" fontId="50" fillId="0" borderId="0"/>
    <xf numFmtId="0" fontId="131" fillId="42" borderId="0" applyNumberFormat="0" applyBorder="0" applyAlignment="0" applyProtection="0"/>
    <xf numFmtId="0" fontId="35" fillId="21" borderId="284" applyNumberFormat="0" applyAlignment="0" applyProtection="0"/>
    <xf numFmtId="0" fontId="35" fillId="21" borderId="284" applyNumberFormat="0" applyAlignment="0" applyProtection="0"/>
    <xf numFmtId="0" fontId="35" fillId="21" borderId="284" applyNumberFormat="0" applyAlignment="0" applyProtection="0"/>
    <xf numFmtId="0" fontId="35" fillId="21" borderId="284" applyNumberFormat="0" applyAlignment="0" applyProtection="0"/>
    <xf numFmtId="0" fontId="35" fillId="21" borderId="284" applyNumberFormat="0" applyAlignment="0" applyProtection="0"/>
    <xf numFmtId="166" fontId="132"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0" fontId="5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5" fontId="8" fillId="0" borderId="0" applyFont="0" applyFill="0" applyBorder="0" applyAlignment="0" applyProtection="0"/>
    <xf numFmtId="165" fontId="132" fillId="0" borderId="0" applyFont="0" applyFill="0" applyBorder="0" applyAlignment="0" applyProtection="0"/>
    <xf numFmtId="0" fontId="42" fillId="14" borderId="284" applyNumberFormat="0" applyAlignment="0" applyProtection="0"/>
    <xf numFmtId="0" fontId="42" fillId="14" borderId="284" applyNumberFormat="0" applyAlignment="0" applyProtection="0"/>
    <xf numFmtId="0" fontId="42" fillId="14" borderId="284" applyNumberFormat="0" applyAlignment="0" applyProtection="0"/>
    <xf numFmtId="0" fontId="42" fillId="14" borderId="284" applyNumberFormat="0" applyAlignment="0" applyProtection="0"/>
    <xf numFmtId="0" fontId="42" fillId="14" borderId="28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3" fillId="0" borderId="0"/>
    <xf numFmtId="0" fontId="50" fillId="0" borderId="0"/>
    <xf numFmtId="0" fontId="50"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1" fillId="0" borderId="0"/>
    <xf numFmtId="0" fontId="23" fillId="24" borderId="285" applyNumberFormat="0" applyFont="0" applyAlignment="0" applyProtection="0"/>
    <xf numFmtId="0" fontId="23" fillId="24" borderId="285" applyNumberFormat="0" applyFont="0" applyAlignment="0" applyProtection="0"/>
    <xf numFmtId="0" fontId="23" fillId="24" borderId="285" applyNumberFormat="0" applyFont="0" applyAlignment="0" applyProtection="0"/>
    <xf numFmtId="0" fontId="23" fillId="24" borderId="285" applyNumberFormat="0" applyFont="0" applyAlignment="0" applyProtection="0"/>
    <xf numFmtId="0" fontId="45" fillId="24" borderId="285" applyNumberFormat="0" applyFont="0" applyAlignment="0" applyProtection="0"/>
    <xf numFmtId="0" fontId="46" fillId="21" borderId="286" applyNumberFormat="0" applyAlignment="0" applyProtection="0"/>
    <xf numFmtId="0" fontId="46" fillId="21" borderId="286" applyNumberFormat="0" applyAlignment="0" applyProtection="0"/>
    <xf numFmtId="0" fontId="46" fillId="21" borderId="286" applyNumberFormat="0" applyAlignment="0" applyProtection="0"/>
    <xf numFmtId="0" fontId="46" fillId="21" borderId="286" applyNumberFormat="0" applyAlignment="0" applyProtection="0"/>
    <xf numFmtId="0" fontId="46" fillId="21" borderId="286" applyNumberFormat="0" applyAlignment="0" applyProtection="0"/>
    <xf numFmtId="0" fontId="46" fillId="21" borderId="286" applyNumberFormat="0" applyAlignment="0" applyProtection="0"/>
    <xf numFmtId="40" fontId="134" fillId="25" borderId="0">
      <alignment horizontal="right"/>
    </xf>
    <xf numFmtId="0" fontId="135" fillId="25" borderId="0">
      <alignment horizontal="right"/>
    </xf>
    <xf numFmtId="0" fontId="136" fillId="25" borderId="2"/>
    <xf numFmtId="0" fontId="136" fillId="25" borderId="2"/>
    <xf numFmtId="0" fontId="136" fillId="0" borderId="0" applyBorder="0">
      <alignment horizontal="centerContinuous"/>
    </xf>
    <xf numFmtId="0" fontId="137" fillId="0" borderId="0" applyBorder="0">
      <alignment horizontal="centerContinuous"/>
    </xf>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8" fillId="0" borderId="0" applyFont="0" applyFill="0" applyBorder="0" applyAlignment="0" applyProtection="0"/>
    <xf numFmtId="9" fontId="132" fillId="0" borderId="0" applyFont="0" applyFill="0" applyBorder="0" applyAlignment="0" applyProtection="0"/>
    <xf numFmtId="0" fontId="25" fillId="0" borderId="287" applyNumberFormat="0" applyFill="0" applyAlignment="0" applyProtection="0"/>
    <xf numFmtId="0" fontId="25" fillId="0" borderId="287" applyNumberFormat="0" applyFill="0" applyAlignment="0" applyProtection="0"/>
    <xf numFmtId="0" fontId="25" fillId="0" borderId="287" applyNumberFormat="0" applyFill="0" applyAlignment="0" applyProtection="0"/>
    <xf numFmtId="0" fontId="25" fillId="0" borderId="287" applyNumberFormat="0" applyFill="0" applyAlignment="0" applyProtection="0"/>
    <xf numFmtId="0" fontId="25" fillId="0" borderId="287" applyNumberFormat="0" applyFill="0" applyAlignment="0" applyProtection="0"/>
    <xf numFmtId="0" fontId="25" fillId="0" borderId="287" applyNumberFormat="0" applyFill="0" applyAlignment="0" applyProtection="0"/>
    <xf numFmtId="0" fontId="25" fillId="0" borderId="287" applyNumberFormat="0" applyFill="0" applyAlignment="0" applyProtection="0"/>
    <xf numFmtId="0" fontId="25" fillId="0" borderId="287" applyNumberFormat="0" applyFill="0" applyAlignment="0" applyProtection="0"/>
    <xf numFmtId="0" fontId="25" fillId="0" borderId="287" applyNumberFormat="0" applyFill="0" applyAlignment="0" applyProtection="0"/>
    <xf numFmtId="0" fontId="25" fillId="0" borderId="287" applyNumberFormat="0" applyFill="0" applyAlignment="0" applyProtection="0"/>
    <xf numFmtId="0" fontId="25" fillId="0" borderId="287" applyNumberFormat="0" applyFill="0" applyAlignment="0" applyProtection="0"/>
    <xf numFmtId="0" fontId="25" fillId="0" borderId="287" applyNumberFormat="0" applyFill="0" applyAlignment="0" applyProtection="0"/>
    <xf numFmtId="0" fontId="155" fillId="0" borderId="0" applyNumberFormat="0" applyFill="0" applyBorder="0" applyAlignment="0" applyProtection="0"/>
    <xf numFmtId="0" fontId="156" fillId="0" borderId="444" applyNumberFormat="0" applyFill="0" applyAlignment="0" applyProtection="0"/>
    <xf numFmtId="0" fontId="157" fillId="0" borderId="445" applyNumberFormat="0" applyFill="0" applyAlignment="0" applyProtection="0"/>
    <xf numFmtId="0" fontId="158" fillId="0" borderId="446" applyNumberFormat="0" applyFill="0" applyAlignment="0" applyProtection="0"/>
    <xf numFmtId="0" fontId="158" fillId="0" borderId="0" applyNumberFormat="0" applyFill="0" applyBorder="0" applyAlignment="0" applyProtection="0"/>
    <xf numFmtId="0" fontId="159" fillId="44" borderId="0" applyNumberFormat="0" applyBorder="0" applyAlignment="0" applyProtection="0"/>
    <xf numFmtId="0" fontId="160" fillId="45" borderId="0" applyNumberFormat="0" applyBorder="0" applyAlignment="0" applyProtection="0"/>
    <xf numFmtId="0" fontId="161" fillId="46" borderId="0" applyNumberFormat="0" applyBorder="0" applyAlignment="0" applyProtection="0"/>
    <xf numFmtId="0" fontId="162" fillId="47" borderId="447" applyNumberFormat="0" applyAlignment="0" applyProtection="0"/>
    <xf numFmtId="0" fontId="163" fillId="48" borderId="448" applyNumberFormat="0" applyAlignment="0" applyProtection="0"/>
    <xf numFmtId="0" fontId="164" fillId="48" borderId="447" applyNumberFormat="0" applyAlignment="0" applyProtection="0"/>
    <xf numFmtId="0" fontId="165" fillId="0" borderId="449" applyNumberFormat="0" applyFill="0" applyAlignment="0" applyProtection="0"/>
    <xf numFmtId="0" fontId="166" fillId="49" borderId="450" applyNumberFormat="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9" fillId="51" borderId="0" applyNumberFormat="0" applyBorder="0" applyAlignment="0" applyProtection="0"/>
    <xf numFmtId="0" fontId="7" fillId="42" borderId="0" applyNumberFormat="0" applyBorder="0" applyAlignment="0" applyProtection="0"/>
    <xf numFmtId="0" fontId="7" fillId="52" borderId="0" applyNumberFormat="0" applyBorder="0" applyAlignment="0" applyProtection="0"/>
    <xf numFmtId="0" fontId="169" fillId="53" borderId="0" applyNumberFormat="0" applyBorder="0" applyAlignment="0" applyProtection="0"/>
    <xf numFmtId="0" fontId="169"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169" fillId="57" borderId="0" applyNumberFormat="0" applyBorder="0" applyAlignment="0" applyProtection="0"/>
    <xf numFmtId="0" fontId="169" fillId="58"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169" fillId="61" borderId="0" applyNumberFormat="0" applyBorder="0" applyAlignment="0" applyProtection="0"/>
    <xf numFmtId="0" fontId="169" fillId="62" borderId="0" applyNumberFormat="0" applyBorder="0" applyAlignment="0" applyProtection="0"/>
    <xf numFmtId="0" fontId="7" fillId="63" borderId="0" applyNumberFormat="0" applyBorder="0" applyAlignment="0" applyProtection="0"/>
    <xf numFmtId="0" fontId="7" fillId="64" borderId="0" applyNumberFormat="0" applyBorder="0" applyAlignment="0" applyProtection="0"/>
    <xf numFmtId="0" fontId="169" fillId="65" borderId="0" applyNumberFormat="0" applyBorder="0" applyAlignment="0" applyProtection="0"/>
    <xf numFmtId="0" fontId="169" fillId="66" borderId="0" applyNumberFormat="0" applyBorder="0" applyAlignment="0" applyProtection="0"/>
    <xf numFmtId="0" fontId="7" fillId="67" borderId="0" applyNumberFormat="0" applyBorder="0" applyAlignment="0" applyProtection="0"/>
    <xf numFmtId="0" fontId="7" fillId="68" borderId="0" applyNumberFormat="0" applyBorder="0" applyAlignment="0" applyProtection="0"/>
    <xf numFmtId="0" fontId="169" fillId="69" borderId="0" applyNumberFormat="0" applyBorder="0" applyAlignment="0" applyProtection="0"/>
    <xf numFmtId="0" fontId="169" fillId="70"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169" fillId="73" borderId="0" applyNumberFormat="0" applyBorder="0" applyAlignment="0" applyProtection="0"/>
    <xf numFmtId="187" fontId="82" fillId="38" borderId="456">
      <protection locked="0"/>
    </xf>
    <xf numFmtId="179" fontId="66" fillId="77" borderId="456"/>
    <xf numFmtId="179" fontId="50" fillId="77" borderId="456"/>
    <xf numFmtId="179" fontId="50" fillId="74" borderId="456" applyAlignment="0"/>
    <xf numFmtId="1" fontId="50" fillId="74" borderId="0"/>
    <xf numFmtId="179" fontId="50" fillId="74" borderId="394" applyAlignment="0"/>
    <xf numFmtId="1" fontId="50" fillId="0" borderId="385" applyBorder="0"/>
    <xf numFmtId="1" fontId="69" fillId="75" borderId="0"/>
    <xf numFmtId="1" fontId="69" fillId="76" borderId="0"/>
    <xf numFmtId="179" fontId="50" fillId="77" borderId="394"/>
    <xf numFmtId="179" fontId="66" fillId="77" borderId="394"/>
    <xf numFmtId="1" fontId="69" fillId="78" borderId="0"/>
    <xf numFmtId="1" fontId="82" fillId="79" borderId="0" applyNumberFormat="0" applyBorder="0" applyProtection="0"/>
    <xf numFmtId="187" fontId="82" fillId="38" borderId="394">
      <protection locked="0"/>
    </xf>
    <xf numFmtId="0" fontId="170" fillId="26" borderId="0">
      <alignment horizontal="center" vertical="center"/>
    </xf>
    <xf numFmtId="0" fontId="50" fillId="76" borderId="2" applyBorder="0">
      <alignment horizontal="left"/>
    </xf>
    <xf numFmtId="179" fontId="82" fillId="38" borderId="394" applyAlignment="0">
      <protection locked="0"/>
    </xf>
    <xf numFmtId="179" fontId="66" fillId="38" borderId="394" applyAlignment="0">
      <protection locked="0"/>
    </xf>
    <xf numFmtId="188" fontId="82" fillId="78" borderId="394">
      <protection locked="0"/>
    </xf>
    <xf numFmtId="0" fontId="7" fillId="0" borderId="0"/>
    <xf numFmtId="2" fontId="50" fillId="0" borderId="385"/>
    <xf numFmtId="1" fontId="69" fillId="77" borderId="394" applyNumberFormat="0"/>
    <xf numFmtId="0" fontId="7" fillId="50" borderId="451" applyNumberFormat="0" applyFont="0" applyAlignment="0" applyProtection="0"/>
    <xf numFmtId="0" fontId="50" fillId="36" borderId="394" applyNumberFormat="0" applyAlignment="0">
      <alignment horizontal="left"/>
    </xf>
    <xf numFmtId="179" fontId="66" fillId="74" borderId="394" applyAlignment="0"/>
    <xf numFmtId="0" fontId="171" fillId="0" borderId="438" applyBorder="0" applyAlignment="0" applyProtection="0">
      <alignment horizontal="center"/>
    </xf>
    <xf numFmtId="49" fontId="151" fillId="0" borderId="0" applyFont="0" applyBorder="0" applyAlignment="0">
      <alignment horizontal="centerContinuous" vertical="center"/>
    </xf>
    <xf numFmtId="49" fontId="50" fillId="27" borderId="0">
      <protection locked="0"/>
    </xf>
    <xf numFmtId="179" fontId="66" fillId="74" borderId="40" applyAlignment="0"/>
    <xf numFmtId="0" fontId="51" fillId="0" borderId="452" applyNumberFormat="0" applyFill="0" applyAlignment="0" applyProtection="0"/>
    <xf numFmtId="1" fontId="66" fillId="0" borderId="0" applyNumberFormat="0" applyFont="0" applyBorder="0" applyAlignment="0">
      <protection locked="0"/>
    </xf>
    <xf numFmtId="179" fontId="82" fillId="38" borderId="456" applyAlignment="0">
      <protection locked="0"/>
    </xf>
    <xf numFmtId="179" fontId="66" fillId="38" borderId="456" applyAlignment="0">
      <protection locked="0"/>
    </xf>
    <xf numFmtId="188" fontId="82" fillId="78" borderId="456">
      <protection locked="0"/>
    </xf>
    <xf numFmtId="1" fontId="69" fillId="77" borderId="456" applyNumberFormat="0"/>
    <xf numFmtId="0" fontId="50" fillId="36" borderId="456" applyNumberFormat="0" applyAlignment="0">
      <alignment horizontal="left"/>
    </xf>
    <xf numFmtId="179" fontId="66" fillId="74" borderId="456" applyAlignment="0"/>
    <xf numFmtId="0" fontId="171" fillId="0" borderId="455" applyBorder="0" applyAlignment="0" applyProtection="0">
      <alignment horizontal="center"/>
    </xf>
    <xf numFmtId="0" fontId="6" fillId="0" borderId="0"/>
    <xf numFmtId="166" fontId="6" fillId="0" borderId="0" applyFont="0" applyFill="0" applyBorder="0" applyAlignment="0" applyProtection="0"/>
    <xf numFmtId="1" fontId="50" fillId="74" borderId="0"/>
    <xf numFmtId="1" fontId="50" fillId="74" borderId="0"/>
    <xf numFmtId="1" fontId="50" fillId="0" borderId="385" applyBorder="0"/>
    <xf numFmtId="1" fontId="69" fillId="75" borderId="0"/>
    <xf numFmtId="1" fontId="69" fillId="76" borderId="0"/>
    <xf numFmtId="166" fontId="6" fillId="0" borderId="0" applyFont="0" applyFill="0" applyBorder="0" applyAlignment="0" applyProtection="0"/>
    <xf numFmtId="165" fontId="50" fillId="0" borderId="0" applyFont="0" applyFill="0" applyBorder="0" applyAlignment="0" applyProtection="0"/>
    <xf numFmtId="1" fontId="69" fillId="78"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50" fillId="0" borderId="0"/>
    <xf numFmtId="0" fontId="50" fillId="0" borderId="0"/>
    <xf numFmtId="0" fontId="6" fillId="0" borderId="0"/>
    <xf numFmtId="0" fontId="6" fillId="0" borderId="0"/>
    <xf numFmtId="0" fontId="6" fillId="0" borderId="0"/>
    <xf numFmtId="0" fontId="6" fillId="0" borderId="0"/>
    <xf numFmtId="0" fontId="6" fillId="0" borderId="0"/>
    <xf numFmtId="2" fontId="50" fillId="0" borderId="385"/>
    <xf numFmtId="1" fontId="69" fillId="77" borderId="456" applyNumberFormat="0"/>
    <xf numFmtId="190" fontId="176" fillId="0" borderId="0" applyFont="0" applyFill="0" applyBorder="0" applyAlignment="0" applyProtection="0"/>
    <xf numFmtId="191" fontId="6" fillId="0" borderId="0"/>
    <xf numFmtId="0" fontId="18" fillId="0" borderId="0"/>
    <xf numFmtId="166" fontId="18"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165" fontId="18" fillId="0" borderId="0" applyFont="0" applyFill="0" applyBorder="0" applyAlignment="0" applyProtection="0"/>
    <xf numFmtId="0" fontId="4" fillId="0" borderId="0"/>
    <xf numFmtId="0" fontId="3" fillId="0" borderId="0"/>
    <xf numFmtId="43" fontId="23" fillId="0" borderId="0" applyFont="0" applyFill="0" applyBorder="0" applyAlignment="0" applyProtection="0"/>
    <xf numFmtId="0" fontId="2" fillId="0" borderId="0"/>
    <xf numFmtId="0" fontId="2" fillId="0" borderId="0"/>
    <xf numFmtId="0" fontId="2" fillId="0" borderId="0"/>
    <xf numFmtId="43" fontId="23" fillId="0" borderId="0" applyFont="0" applyFill="0" applyBorder="0" applyAlignment="0" applyProtection="0"/>
    <xf numFmtId="0" fontId="23" fillId="0" borderId="0"/>
    <xf numFmtId="0" fontId="50" fillId="0" borderId="0"/>
    <xf numFmtId="166" fontId="23" fillId="0" borderId="0" applyFont="0" applyFill="0" applyBorder="0" applyAlignment="0" applyProtection="0"/>
    <xf numFmtId="0" fontId="1" fillId="0" borderId="0"/>
  </cellStyleXfs>
  <cellXfs count="6919">
    <xf numFmtId="0" fontId="0" fillId="0" borderId="0" xfId="0"/>
    <xf numFmtId="0" fontId="0" fillId="0" borderId="0" xfId="0" applyBorder="1"/>
    <xf numFmtId="0" fontId="18" fillId="0" borderId="0" xfId="0" applyFont="1"/>
    <xf numFmtId="0" fontId="29" fillId="0" borderId="0" xfId="0" applyFont="1" applyBorder="1"/>
    <xf numFmtId="0" fontId="28" fillId="0" borderId="0" xfId="0" applyFont="1" applyFill="1" applyBorder="1"/>
    <xf numFmtId="3" fontId="29" fillId="0" borderId="0" xfId="0" applyNumberFormat="1" applyFont="1"/>
    <xf numFmtId="0" fontId="29" fillId="0" borderId="0" xfId="0" applyFont="1" applyFill="1" applyBorder="1"/>
    <xf numFmtId="0" fontId="0" fillId="0" borderId="0" xfId="0"/>
    <xf numFmtId="0" fontId="50" fillId="0" borderId="43" xfId="0" applyFont="1" applyFill="1" applyBorder="1" applyAlignment="1" applyProtection="1">
      <alignment wrapText="1"/>
      <protection locked="0"/>
    </xf>
    <xf numFmtId="171" fontId="0" fillId="0" borderId="0" xfId="0" applyNumberFormat="1"/>
    <xf numFmtId="171" fontId="50" fillId="0" borderId="71" xfId="176" applyNumberFormat="1" applyFill="1" applyBorder="1" applyProtection="1">
      <protection locked="0"/>
    </xf>
    <xf numFmtId="0" fontId="66" fillId="26" borderId="10" xfId="0" applyFont="1" applyFill="1" applyBorder="1" applyProtection="1"/>
    <xf numFmtId="171" fontId="50" fillId="0" borderId="43" xfId="177" applyNumberFormat="1" applyFont="1" applyFill="1" applyBorder="1" applyProtection="1">
      <protection locked="0"/>
    </xf>
    <xf numFmtId="171" fontId="50" fillId="0" borderId="53" xfId="177" applyNumberFormat="1" applyFont="1" applyFill="1" applyBorder="1" applyProtection="1">
      <protection locked="0"/>
    </xf>
    <xf numFmtId="0" fontId="0" fillId="0" borderId="0" xfId="0"/>
    <xf numFmtId="0" fontId="29" fillId="0" borderId="0" xfId="0" applyFont="1"/>
    <xf numFmtId="0" fontId="29" fillId="0" borderId="0" xfId="0" applyFont="1" applyFill="1"/>
    <xf numFmtId="0" fontId="50" fillId="0" borderId="43" xfId="0" applyFont="1" applyFill="1" applyBorder="1" applyProtection="1">
      <protection locked="0"/>
    </xf>
    <xf numFmtId="0" fontId="50" fillId="0" borderId="45" xfId="0" applyFont="1" applyFill="1" applyBorder="1" applyProtection="1">
      <protection locked="0"/>
    </xf>
    <xf numFmtId="0" fontId="50" fillId="0" borderId="53" xfId="0" applyFont="1" applyFill="1" applyBorder="1" applyProtection="1">
      <protection locked="0"/>
    </xf>
    <xf numFmtId="0" fontId="50" fillId="0" borderId="53" xfId="0" applyFont="1" applyFill="1" applyBorder="1" applyAlignment="1" applyProtection="1">
      <alignment wrapText="1"/>
      <protection locked="0"/>
    </xf>
    <xf numFmtId="0" fontId="66" fillId="26" borderId="14" xfId="0" applyFont="1" applyFill="1" applyBorder="1" applyProtection="1"/>
    <xf numFmtId="0" fontId="50" fillId="26" borderId="14" xfId="0" applyFont="1" applyFill="1" applyBorder="1" applyProtection="1"/>
    <xf numFmtId="0" fontId="89" fillId="26" borderId="14" xfId="0" applyFont="1" applyFill="1" applyBorder="1" applyProtection="1"/>
    <xf numFmtId="171" fontId="50" fillId="0" borderId="71" xfId="177" applyNumberFormat="1" applyFont="1" applyFill="1" applyBorder="1" applyProtection="1">
      <protection locked="0"/>
    </xf>
    <xf numFmtId="0" fontId="50" fillId="0" borderId="61" xfId="0" applyFont="1" applyFill="1" applyBorder="1" applyAlignment="1" applyProtection="1">
      <alignment wrapText="1"/>
      <protection locked="0"/>
    </xf>
    <xf numFmtId="171" fontId="66" fillId="30" borderId="53" xfId="177" applyNumberFormat="1" applyFont="1" applyFill="1" applyBorder="1" applyProtection="1"/>
    <xf numFmtId="171" fontId="50" fillId="30" borderId="53" xfId="177" applyNumberFormat="1" applyFont="1" applyFill="1" applyBorder="1" applyProtection="1"/>
    <xf numFmtId="171" fontId="50" fillId="0" borderId="53" xfId="176" applyNumberFormat="1" applyFont="1" applyFill="1" applyBorder="1" applyProtection="1">
      <protection locked="0"/>
    </xf>
    <xf numFmtId="171" fontId="50" fillId="0" borderId="69" xfId="177" applyNumberFormat="1" applyFont="1" applyFill="1" applyBorder="1" applyProtection="1">
      <protection locked="0"/>
    </xf>
    <xf numFmtId="49" fontId="29" fillId="0" borderId="0" xfId="0" applyNumberFormat="1" applyFont="1" applyFill="1" applyAlignment="1">
      <alignment horizontal="right" vertical="top"/>
    </xf>
    <xf numFmtId="0" fontId="50" fillId="0" borderId="44" xfId="0" applyFont="1" applyFill="1" applyBorder="1" applyProtection="1">
      <protection locked="0"/>
    </xf>
    <xf numFmtId="0" fontId="29" fillId="0" borderId="0" xfId="0" quotePrefix="1" applyFont="1" applyAlignment="1">
      <alignment horizontal="left"/>
    </xf>
    <xf numFmtId="0" fontId="31" fillId="0" borderId="0" xfId="0" applyFont="1" applyFill="1" applyAlignment="1">
      <alignment horizontal="left"/>
    </xf>
    <xf numFmtId="0" fontId="27" fillId="0" borderId="0" xfId="0" applyFont="1"/>
    <xf numFmtId="0" fontId="78" fillId="0" borderId="0" xfId="0" applyFont="1" applyFill="1" applyAlignment="1">
      <alignment horizontal="center"/>
    </xf>
    <xf numFmtId="0" fontId="70" fillId="0" borderId="0" xfId="0" applyFont="1" applyFill="1" applyBorder="1" applyAlignment="1">
      <alignment horizontal="right"/>
    </xf>
    <xf numFmtId="49" fontId="29" fillId="0" borderId="0" xfId="0" applyNumberFormat="1" applyFont="1" applyFill="1"/>
    <xf numFmtId="0" fontId="70" fillId="0" borderId="0" xfId="0" quotePrefix="1" applyFont="1" applyFill="1" applyBorder="1" applyAlignment="1">
      <alignment horizontal="right"/>
    </xf>
    <xf numFmtId="14" fontId="29" fillId="0" borderId="0" xfId="0" applyNumberFormat="1" applyFont="1" applyFill="1"/>
    <xf numFmtId="0" fontId="66" fillId="26" borderId="97" xfId="0" applyFont="1" applyFill="1" applyBorder="1" applyAlignment="1" applyProtection="1">
      <alignment horizontal="center"/>
    </xf>
    <xf numFmtId="0" fontId="106" fillId="26" borderId="43" xfId="0" applyFont="1" applyFill="1" applyBorder="1" applyAlignment="1">
      <alignment wrapText="1"/>
    </xf>
    <xf numFmtId="0" fontId="106" fillId="26" borderId="47" xfId="0" applyFont="1" applyFill="1" applyBorder="1" applyAlignment="1">
      <alignment horizontal="left" wrapText="1"/>
    </xf>
    <xf numFmtId="38" fontId="50" fillId="0" borderId="48" xfId="0" applyNumberFormat="1" applyFont="1" applyFill="1" applyBorder="1" applyProtection="1">
      <protection locked="0"/>
    </xf>
    <xf numFmtId="38" fontId="50" fillId="0" borderId="53" xfId="0" applyNumberFormat="1" applyFont="1" applyFill="1" applyBorder="1" applyProtection="1">
      <protection locked="0"/>
    </xf>
    <xf numFmtId="0" fontId="66" fillId="26" borderId="115" xfId="0" applyFont="1" applyFill="1" applyBorder="1" applyAlignment="1" applyProtection="1">
      <alignment horizontal="center"/>
    </xf>
    <xf numFmtId="0" fontId="50" fillId="0" borderId="115" xfId="0" applyFont="1" applyFill="1" applyBorder="1" applyProtection="1">
      <protection locked="0"/>
    </xf>
    <xf numFmtId="0" fontId="66" fillId="26" borderId="118" xfId="0" applyFont="1" applyFill="1" applyBorder="1" applyAlignment="1" applyProtection="1">
      <alignment horizontal="center"/>
    </xf>
    <xf numFmtId="0" fontId="66" fillId="26" borderId="115" xfId="0" applyFont="1" applyFill="1" applyBorder="1" applyAlignment="1">
      <alignment horizontal="center" vertical="center"/>
    </xf>
    <xf numFmtId="0" fontId="50" fillId="0" borderId="6" xfId="0" applyFont="1" applyFill="1" applyBorder="1" applyProtection="1">
      <protection locked="0"/>
    </xf>
    <xf numFmtId="0" fontId="66" fillId="26" borderId="115" xfId="0" applyFont="1" applyFill="1" applyBorder="1" applyAlignment="1" applyProtection="1">
      <alignment horizontal="center" vertical="center" wrapText="1"/>
    </xf>
    <xf numFmtId="0" fontId="66" fillId="26" borderId="118" xfId="0" applyFont="1" applyFill="1" applyBorder="1" applyAlignment="1" applyProtection="1">
      <alignment horizontal="center" vertical="center" wrapText="1"/>
    </xf>
    <xf numFmtId="0" fontId="89" fillId="26" borderId="117" xfId="0" applyFont="1" applyFill="1" applyBorder="1" applyProtection="1"/>
    <xf numFmtId="0" fontId="29" fillId="0" borderId="0" xfId="0" applyFont="1" applyFill="1" applyBorder="1" applyAlignment="1">
      <alignment horizontal="left"/>
    </xf>
    <xf numFmtId="0" fontId="29" fillId="0" borderId="0" xfId="0" applyFont="1" applyFill="1" applyBorder="1" applyAlignment="1">
      <alignment horizontal="left" wrapText="1"/>
    </xf>
    <xf numFmtId="0" fontId="31" fillId="0" borderId="0" xfId="0" applyFont="1" applyFill="1" applyAlignment="1">
      <alignment horizontal="center"/>
    </xf>
    <xf numFmtId="0" fontId="66" fillId="26" borderId="122" xfId="0" applyFont="1" applyFill="1" applyBorder="1" applyAlignment="1">
      <alignment horizontal="center" vertical="center"/>
    </xf>
    <xf numFmtId="0" fontId="0" fillId="34" borderId="0" xfId="0" applyFill="1" applyBorder="1"/>
    <xf numFmtId="0" fontId="50" fillId="34" borderId="0" xfId="0" applyFont="1" applyFill="1" applyBorder="1"/>
    <xf numFmtId="0" fontId="50" fillId="34" borderId="0" xfId="0" applyFont="1" applyFill="1" applyBorder="1" applyAlignment="1">
      <alignment horizontal="left"/>
    </xf>
    <xf numFmtId="0" fontId="0" fillId="34" borderId="0" xfId="0" applyFill="1"/>
    <xf numFmtId="0" fontId="50" fillId="34" borderId="0" xfId="0" applyFont="1" applyFill="1"/>
    <xf numFmtId="0" fontId="70" fillId="34" borderId="0" xfId="0" applyFont="1" applyFill="1" applyAlignment="1">
      <alignment horizontal="left"/>
    </xf>
    <xf numFmtId="0" fontId="66" fillId="34" borderId="0" xfId="0" applyFont="1" applyFill="1"/>
    <xf numFmtId="0" fontId="78" fillId="34" borderId="0" xfId="0" quotePrefix="1" applyFont="1" applyFill="1" applyAlignment="1">
      <alignment horizontal="center"/>
    </xf>
    <xf numFmtId="0" fontId="50" fillId="34" borderId="0" xfId="0" quotePrefix="1" applyFont="1" applyFill="1" applyAlignment="1">
      <alignment horizontal="right"/>
    </xf>
    <xf numFmtId="0" fontId="29" fillId="34" borderId="0" xfId="0" applyFont="1" applyFill="1"/>
    <xf numFmtId="0" fontId="26" fillId="34" borderId="0" xfId="0" quotePrefix="1" applyFont="1" applyFill="1" applyAlignment="1">
      <alignment horizontal="right"/>
    </xf>
    <xf numFmtId="0" fontId="70" fillId="34" borderId="0" xfId="0" quotePrefix="1" applyFont="1" applyFill="1" applyAlignment="1">
      <alignment horizontal="center"/>
    </xf>
    <xf numFmtId="0" fontId="66" fillId="34" borderId="0" xfId="0" applyFont="1" applyFill="1" applyAlignment="1"/>
    <xf numFmtId="0" fontId="95" fillId="34" borderId="0" xfId="0" applyFont="1" applyFill="1"/>
    <xf numFmtId="174" fontId="70" fillId="34" borderId="95" xfId="0" quotePrefix="1" applyNumberFormat="1" applyFont="1" applyFill="1" applyBorder="1" applyAlignment="1">
      <alignment horizontal="center"/>
    </xf>
    <xf numFmtId="0" fontId="50" fillId="34" borderId="0" xfId="0" applyFont="1" applyFill="1" applyBorder="1" applyAlignment="1">
      <alignment horizontal="centerContinuous"/>
    </xf>
    <xf numFmtId="0" fontId="50" fillId="34" borderId="0" xfId="0" applyFont="1" applyFill="1" applyAlignment="1">
      <alignment vertical="top"/>
    </xf>
    <xf numFmtId="3" fontId="78" fillId="34" borderId="0" xfId="0" applyNumberFormat="1" applyFont="1" applyFill="1"/>
    <xf numFmtId="0" fontId="78" fillId="34" borderId="0" xfId="0" applyFont="1" applyFill="1"/>
    <xf numFmtId="0" fontId="68" fillId="34" borderId="0" xfId="0" quotePrefix="1" applyFont="1" applyFill="1" applyAlignment="1">
      <alignment horizontal="right"/>
    </xf>
    <xf numFmtId="0" fontId="50" fillId="34" borderId="137" xfId="0" applyFont="1" applyFill="1" applyBorder="1"/>
    <xf numFmtId="0" fontId="69" fillId="34" borderId="0" xfId="0" applyFont="1" applyFill="1" applyBorder="1" applyAlignment="1">
      <alignment horizontal="centerContinuous" vertical="top"/>
    </xf>
    <xf numFmtId="0" fontId="50" fillId="34" borderId="0" xfId="0" applyFont="1" applyFill="1" applyAlignment="1">
      <alignment horizontal="left" vertical="top" wrapText="1"/>
    </xf>
    <xf numFmtId="174" fontId="50" fillId="34" borderId="0" xfId="0" applyNumberFormat="1" applyFont="1" applyFill="1" applyBorder="1" applyAlignment="1">
      <alignment horizontal="left" wrapText="1"/>
    </xf>
    <xf numFmtId="49" fontId="29" fillId="34" borderId="0" xfId="0" applyNumberFormat="1" applyFont="1" applyFill="1" applyAlignment="1">
      <alignment horizontal="center"/>
    </xf>
    <xf numFmtId="0" fontId="70" fillId="34" borderId="0" xfId="0" applyFont="1" applyFill="1"/>
    <xf numFmtId="174" fontId="70" fillId="34" borderId="95" xfId="0" applyNumberFormat="1" applyFont="1" applyFill="1" applyBorder="1"/>
    <xf numFmtId="0" fontId="23" fillId="34" borderId="0" xfId="0" applyFont="1" applyFill="1" applyAlignment="1">
      <alignment horizontal="right"/>
    </xf>
    <xf numFmtId="0" fontId="23" fillId="34" borderId="0" xfId="0" applyFont="1" applyFill="1"/>
    <xf numFmtId="0" fontId="78" fillId="34" borderId="0" xfId="0" applyFont="1" applyFill="1" applyBorder="1"/>
    <xf numFmtId="0" fontId="78" fillId="34" borderId="2" xfId="0" applyFont="1" applyFill="1" applyBorder="1"/>
    <xf numFmtId="0" fontId="70" fillId="34" borderId="0" xfId="0" applyFont="1" applyFill="1" applyBorder="1" applyAlignment="1" applyProtection="1">
      <alignment horizontal="left"/>
    </xf>
    <xf numFmtId="0" fontId="78" fillId="34" borderId="0" xfId="0" applyFont="1" applyFill="1" applyAlignment="1">
      <alignment horizontal="right"/>
    </xf>
    <xf numFmtId="0" fontId="70" fillId="34" borderId="0" xfId="180" applyFont="1" applyFill="1" applyBorder="1" applyAlignment="1">
      <alignment horizontal="left"/>
    </xf>
    <xf numFmtId="0" fontId="29" fillId="34" borderId="0" xfId="0" quotePrefix="1" applyFont="1" applyFill="1" applyAlignment="1">
      <alignment horizontal="left"/>
    </xf>
    <xf numFmtId="49" fontId="29" fillId="34" borderId="0" xfId="0" applyNumberFormat="1" applyFont="1" applyFill="1"/>
    <xf numFmtId="170" fontId="66" fillId="34" borderId="95" xfId="0" applyNumberFormat="1" applyFont="1" applyFill="1" applyBorder="1" applyAlignment="1">
      <alignment horizontal="center" wrapText="1"/>
    </xf>
    <xf numFmtId="49" fontId="78" fillId="34" borderId="0" xfId="0" applyNumberFormat="1" applyFont="1" applyFill="1" applyAlignment="1">
      <alignment horizontal="center"/>
    </xf>
    <xf numFmtId="0" fontId="78" fillId="34" borderId="0" xfId="0" quotePrefix="1" applyFont="1" applyFill="1" applyAlignment="1">
      <alignment horizontal="right"/>
    </xf>
    <xf numFmtId="0" fontId="26" fillId="34" borderId="0" xfId="0" applyFont="1" applyFill="1" applyAlignment="1">
      <alignment horizontal="right"/>
    </xf>
    <xf numFmtId="49" fontId="80" fillId="34" borderId="0" xfId="0" quotePrefix="1" applyNumberFormat="1" applyFont="1" applyFill="1" applyAlignment="1">
      <alignment horizontal="center"/>
    </xf>
    <xf numFmtId="0" fontId="50" fillId="34" borderId="0" xfId="0" applyFont="1" applyFill="1" applyAlignment="1">
      <alignment horizontal="center"/>
    </xf>
    <xf numFmtId="0" fontId="50" fillId="34" borderId="0" xfId="0" applyFont="1" applyFill="1" applyAlignment="1">
      <alignment wrapText="1"/>
    </xf>
    <xf numFmtId="0" fontId="50" fillId="34" borderId="0" xfId="0" applyFont="1" applyFill="1" applyAlignment="1">
      <alignment horizontal="left"/>
    </xf>
    <xf numFmtId="0" fontId="50" fillId="34" borderId="0" xfId="0" applyFont="1" applyFill="1" applyAlignment="1"/>
    <xf numFmtId="0" fontId="29" fillId="34" borderId="0" xfId="0" applyFont="1" applyFill="1" applyAlignment="1">
      <alignment horizontal="left"/>
    </xf>
    <xf numFmtId="0" fontId="28" fillId="0" borderId="0" xfId="0" applyFont="1" applyAlignment="1">
      <alignment horizontal="left"/>
    </xf>
    <xf numFmtId="0" fontId="28" fillId="34" borderId="0" xfId="0" applyFont="1" applyFill="1" applyAlignment="1">
      <alignment horizontal="right"/>
    </xf>
    <xf numFmtId="49" fontId="97" fillId="34" borderId="0" xfId="0" applyNumberFormat="1" applyFont="1" applyFill="1" applyAlignment="1">
      <alignment horizontal="center"/>
    </xf>
    <xf numFmtId="49" fontId="70" fillId="34" borderId="0" xfId="0" applyNumberFormat="1" applyFont="1" applyFill="1" applyAlignment="1">
      <alignment horizontal="centerContinuous"/>
    </xf>
    <xf numFmtId="49" fontId="70" fillId="34" borderId="0" xfId="0" applyNumberFormat="1" applyFont="1" applyFill="1" applyAlignment="1">
      <alignment horizontal="right"/>
    </xf>
    <xf numFmtId="0" fontId="70" fillId="34" borderId="122" xfId="0" applyFont="1" applyFill="1" applyBorder="1" applyAlignment="1">
      <alignment horizontal="left"/>
    </xf>
    <xf numFmtId="0" fontId="70" fillId="34" borderId="123" xfId="0" applyFont="1" applyFill="1" applyBorder="1" applyAlignment="1">
      <alignment horizontal="left"/>
    </xf>
    <xf numFmtId="0" fontId="70" fillId="34" borderId="122" xfId="0" applyFont="1" applyFill="1" applyBorder="1" applyAlignment="1">
      <alignment horizontal="center"/>
    </xf>
    <xf numFmtId="0" fontId="70" fillId="34" borderId="123" xfId="0" applyFont="1" applyFill="1" applyBorder="1" applyAlignment="1">
      <alignment horizontal="center" wrapText="1"/>
    </xf>
    <xf numFmtId="0" fontId="70" fillId="34" borderId="115" xfId="0" applyFont="1" applyFill="1" applyBorder="1" applyAlignment="1">
      <alignment horizontal="center"/>
    </xf>
    <xf numFmtId="0" fontId="70" fillId="34" borderId="113" xfId="0" quotePrefix="1" applyFont="1" applyFill="1" applyBorder="1" applyAlignment="1">
      <alignment horizontal="center"/>
    </xf>
    <xf numFmtId="0" fontId="70" fillId="34" borderId="115" xfId="0" quotePrefix="1" applyFont="1" applyFill="1" applyBorder="1" applyAlignment="1">
      <alignment horizontal="center"/>
    </xf>
    <xf numFmtId="0" fontId="78" fillId="34" borderId="0" xfId="0" applyFont="1" applyFill="1" applyAlignment="1">
      <alignment horizontal="centerContinuous"/>
    </xf>
    <xf numFmtId="49" fontId="78" fillId="34" borderId="0" xfId="0" applyNumberFormat="1" applyFont="1" applyFill="1" applyAlignment="1" applyProtection="1">
      <alignment horizontal="left"/>
    </xf>
    <xf numFmtId="0" fontId="70" fillId="34" borderId="115" xfId="0" applyFont="1" applyFill="1" applyBorder="1" applyAlignment="1">
      <alignment horizontal="center" wrapText="1"/>
    </xf>
    <xf numFmtId="0" fontId="78" fillId="34" borderId="0" xfId="0" applyFont="1" applyFill="1" applyBorder="1" applyAlignment="1">
      <alignment horizontal="center"/>
    </xf>
    <xf numFmtId="178" fontId="70" fillId="34" borderId="95" xfId="0" applyNumberFormat="1" applyFont="1" applyFill="1" applyBorder="1"/>
    <xf numFmtId="0" fontId="78" fillId="34" borderId="145" xfId="0" applyFont="1" applyFill="1" applyBorder="1"/>
    <xf numFmtId="0" fontId="78" fillId="34" borderId="146" xfId="0" applyFont="1" applyFill="1" applyBorder="1"/>
    <xf numFmtId="0" fontId="78" fillId="34" borderId="147" xfId="0" applyFont="1" applyFill="1" applyBorder="1" applyAlignment="1">
      <alignment horizontal="center"/>
    </xf>
    <xf numFmtId="0" fontId="78" fillId="34" borderId="13" xfId="0" applyFont="1" applyFill="1" applyBorder="1"/>
    <xf numFmtId="0" fontId="78" fillId="34" borderId="10" xfId="0" applyFont="1" applyFill="1" applyBorder="1" applyAlignment="1">
      <alignment horizontal="center"/>
    </xf>
    <xf numFmtId="0" fontId="78" fillId="34" borderId="140" xfId="0" applyFont="1" applyFill="1" applyBorder="1" applyAlignment="1">
      <alignment horizontal="center"/>
    </xf>
    <xf numFmtId="0" fontId="78" fillId="34" borderId="118" xfId="0" applyFont="1" applyFill="1" applyBorder="1" applyAlignment="1">
      <alignment horizontal="center" wrapText="1"/>
    </xf>
    <xf numFmtId="0" fontId="78" fillId="34" borderId="2" xfId="0" applyFont="1" applyFill="1" applyBorder="1" applyAlignment="1">
      <alignment horizontal="center"/>
    </xf>
    <xf numFmtId="0" fontId="78" fillId="34" borderId="33" xfId="0" applyFont="1" applyFill="1" applyBorder="1"/>
    <xf numFmtId="0" fontId="78" fillId="34" borderId="143" xfId="0" quotePrefix="1" applyFont="1" applyFill="1" applyBorder="1" applyAlignment="1">
      <alignment horizontal="center"/>
    </xf>
    <xf numFmtId="0" fontId="78" fillId="34" borderId="118" xfId="0" quotePrefix="1" applyFont="1" applyFill="1" applyBorder="1" applyAlignment="1">
      <alignment horizontal="center"/>
    </xf>
    <xf numFmtId="0" fontId="78" fillId="34" borderId="118" xfId="0" applyFont="1" applyFill="1" applyBorder="1" applyAlignment="1">
      <alignment horizontal="center"/>
    </xf>
    <xf numFmtId="0" fontId="78" fillId="34" borderId="150" xfId="0" quotePrefix="1" applyFont="1" applyFill="1" applyBorder="1" applyAlignment="1">
      <alignment horizontal="center"/>
    </xf>
    <xf numFmtId="0" fontId="78" fillId="34" borderId="138" xfId="0" quotePrefix="1" applyFont="1" applyFill="1" applyBorder="1" applyAlignment="1">
      <alignment horizontal="center"/>
    </xf>
    <xf numFmtId="0" fontId="78" fillId="34" borderId="140" xfId="0" quotePrefix="1" applyFont="1" applyFill="1" applyBorder="1" applyAlignment="1">
      <alignment horizontal="center"/>
    </xf>
    <xf numFmtId="0" fontId="78" fillId="34" borderId="14" xfId="0" applyFont="1" applyFill="1" applyBorder="1"/>
    <xf numFmtId="0" fontId="78" fillId="34" borderId="30" xfId="0" applyFont="1" applyFill="1" applyBorder="1"/>
    <xf numFmtId="0" fontId="97" fillId="34" borderId="151" xfId="0" applyFont="1" applyFill="1" applyBorder="1"/>
    <xf numFmtId="0" fontId="70" fillId="34" borderId="151" xfId="0" applyFont="1" applyFill="1" applyBorder="1"/>
    <xf numFmtId="0" fontId="78" fillId="34" borderId="66" xfId="0" applyFont="1" applyFill="1" applyBorder="1"/>
    <xf numFmtId="49" fontId="78" fillId="34" borderId="143" xfId="0" applyNumberFormat="1" applyFont="1" applyFill="1" applyBorder="1" applyAlignment="1">
      <alignment horizontal="center"/>
    </xf>
    <xf numFmtId="49" fontId="78" fillId="34" borderId="150" xfId="0" applyNumberFormat="1" applyFont="1" applyFill="1" applyBorder="1" applyAlignment="1">
      <alignment horizontal="center"/>
    </xf>
    <xf numFmtId="0" fontId="78" fillId="34" borderId="151" xfId="0" applyFont="1" applyFill="1" applyBorder="1"/>
    <xf numFmtId="0" fontId="78" fillId="34" borderId="2" xfId="0" quotePrefix="1" applyFont="1" applyFill="1" applyBorder="1" applyAlignment="1">
      <alignment horizontal="center"/>
    </xf>
    <xf numFmtId="49" fontId="78" fillId="34" borderId="2" xfId="0" applyNumberFormat="1" applyFont="1" applyFill="1" applyBorder="1" applyAlignment="1">
      <alignment horizontal="center"/>
    </xf>
    <xf numFmtId="0" fontId="78" fillId="34" borderId="97" xfId="0" quotePrefix="1" applyFont="1" applyFill="1" applyBorder="1" applyAlignment="1">
      <alignment horizontal="center"/>
    </xf>
    <xf numFmtId="167" fontId="70" fillId="34" borderId="151" xfId="216" applyFont="1" applyFill="1" applyBorder="1"/>
    <xf numFmtId="49" fontId="78" fillId="34" borderId="143" xfId="0" quotePrefix="1" applyNumberFormat="1" applyFont="1" applyFill="1" applyBorder="1" applyAlignment="1">
      <alignment horizontal="center"/>
    </xf>
    <xf numFmtId="0" fontId="70" fillId="34" borderId="66" xfId="0" applyFont="1" applyFill="1" applyBorder="1"/>
    <xf numFmtId="0" fontId="70" fillId="34" borderId="93" xfId="0" applyFont="1" applyFill="1" applyBorder="1"/>
    <xf numFmtId="0" fontId="78" fillId="34" borderId="12" xfId="0" quotePrefix="1" applyFont="1" applyFill="1" applyBorder="1" applyAlignment="1">
      <alignment horizontal="center"/>
    </xf>
    <xf numFmtId="0" fontId="78" fillId="34" borderId="32" xfId="0" applyFont="1" applyFill="1" applyBorder="1"/>
    <xf numFmtId="0" fontId="50" fillId="34" borderId="0" xfId="0" applyFont="1" applyFill="1" applyAlignment="1">
      <alignment horizontal="left" vertical="top"/>
    </xf>
    <xf numFmtId="0" fontId="78" fillId="34" borderId="0" xfId="0" applyFont="1" applyFill="1" applyBorder="1" applyAlignment="1">
      <alignment horizontal="centerContinuous" vertical="top"/>
    </xf>
    <xf numFmtId="0" fontId="78" fillId="34" borderId="0" xfId="0" applyFont="1" applyFill="1" applyBorder="1" applyAlignment="1">
      <alignment horizontal="centerContinuous"/>
    </xf>
    <xf numFmtId="0" fontId="78" fillId="34" borderId="0" xfId="0" applyFont="1" applyFill="1" applyAlignment="1">
      <alignment vertical="top"/>
    </xf>
    <xf numFmtId="0" fontId="78" fillId="34" borderId="0" xfId="180" applyFont="1" applyFill="1" applyAlignment="1">
      <alignment horizontal="left"/>
    </xf>
    <xf numFmtId="0" fontId="78" fillId="34" borderId="0" xfId="0" applyFont="1" applyFill="1" applyBorder="1" applyAlignment="1" applyProtection="1">
      <alignment horizontal="left"/>
    </xf>
    <xf numFmtId="0" fontId="78" fillId="34" borderId="0" xfId="180" applyFont="1" applyFill="1"/>
    <xf numFmtId="0" fontId="78" fillId="34" borderId="115" xfId="0" applyFont="1" applyFill="1" applyBorder="1" applyAlignment="1">
      <alignment horizontal="center"/>
    </xf>
    <xf numFmtId="0" fontId="78" fillId="34" borderId="0" xfId="0" applyFont="1" applyFill="1" applyBorder="1" applyAlignment="1">
      <alignment horizontal="right"/>
    </xf>
    <xf numFmtId="0" fontId="66" fillId="34" borderId="115" xfId="0" quotePrefix="1" applyFont="1" applyFill="1" applyBorder="1" applyAlignment="1">
      <alignment horizontal="center" vertical="top"/>
    </xf>
    <xf numFmtId="0" fontId="99" fillId="34" borderId="0" xfId="0" applyFont="1" applyFill="1"/>
    <xf numFmtId="0" fontId="25" fillId="34" borderId="0" xfId="0" applyFont="1" applyFill="1" applyBorder="1" applyAlignment="1">
      <alignment wrapText="1"/>
    </xf>
    <xf numFmtId="0" fontId="66" fillId="26" borderId="149" xfId="0" applyFont="1" applyFill="1" applyBorder="1" applyAlignment="1" applyProtection="1">
      <alignment horizontal="center" wrapText="1"/>
    </xf>
    <xf numFmtId="0" fontId="78" fillId="34" borderId="0" xfId="0" applyFont="1" applyFill="1" applyAlignment="1"/>
    <xf numFmtId="49" fontId="70" fillId="34" borderId="0" xfId="0" applyNumberFormat="1" applyFont="1" applyFill="1" applyAlignment="1">
      <alignment horizontal="center"/>
    </xf>
    <xf numFmtId="0" fontId="70" fillId="34" borderId="0" xfId="0" applyFont="1" applyFill="1" applyAlignment="1">
      <alignment horizontal="left"/>
    </xf>
    <xf numFmtId="0" fontId="78" fillId="34" borderId="0" xfId="0" applyFont="1" applyFill="1" applyAlignment="1">
      <alignment horizontal="left"/>
    </xf>
    <xf numFmtId="0" fontId="28" fillId="34" borderId="0" xfId="0" applyFont="1" applyFill="1" applyAlignment="1">
      <alignment horizontal="center"/>
    </xf>
    <xf numFmtId="0" fontId="29" fillId="34" borderId="0" xfId="0" quotePrefix="1" applyFont="1" applyFill="1" applyAlignment="1">
      <alignment horizontal="center"/>
    </xf>
    <xf numFmtId="170" fontId="70" fillId="34" borderId="95" xfId="0" applyNumberFormat="1" applyFont="1" applyFill="1" applyBorder="1" applyAlignment="1">
      <alignment horizontal="center" wrapText="1"/>
    </xf>
    <xf numFmtId="0" fontId="78" fillId="34" borderId="0" xfId="180" quotePrefix="1" applyFont="1" applyFill="1" applyAlignment="1">
      <alignment horizontal="right"/>
    </xf>
    <xf numFmtId="0" fontId="78" fillId="34" borderId="103" xfId="0" applyFont="1" applyFill="1" applyBorder="1"/>
    <xf numFmtId="0" fontId="78" fillId="34" borderId="115" xfId="0" applyFont="1" applyFill="1" applyBorder="1" applyAlignment="1">
      <alignment horizontal="left" wrapText="1"/>
    </xf>
    <xf numFmtId="0" fontId="50" fillId="34" borderId="115" xfId="0" applyFont="1" applyFill="1" applyBorder="1" applyAlignment="1">
      <alignment horizontal="left" wrapText="1"/>
    </xf>
    <xf numFmtId="0" fontId="70" fillId="34" borderId="115" xfId="0" applyFont="1" applyFill="1" applyBorder="1" applyAlignment="1">
      <alignment horizontal="left" wrapText="1"/>
    </xf>
    <xf numFmtId="0" fontId="66" fillId="26" borderId="146" xfId="0" applyFont="1" applyFill="1" applyBorder="1" applyProtection="1"/>
    <xf numFmtId="0" fontId="66" fillId="26" borderId="95" xfId="0" applyFont="1" applyFill="1" applyBorder="1" applyAlignment="1" applyProtection="1">
      <alignment horizontal="left" wrapText="1"/>
    </xf>
    <xf numFmtId="0" fontId="66" fillId="26" borderId="0" xfId="0" applyNumberFormat="1" applyFont="1" applyFill="1" applyBorder="1" applyAlignment="1" applyProtection="1">
      <alignment horizontal="left"/>
    </xf>
    <xf numFmtId="0" fontId="25" fillId="34" borderId="178" xfId="0" applyFont="1" applyFill="1" applyBorder="1"/>
    <xf numFmtId="0" fontId="70" fillId="34" borderId="0" xfId="0" quotePrefix="1" applyFont="1" applyFill="1" applyBorder="1" applyAlignment="1">
      <alignment horizontal="left"/>
    </xf>
    <xf numFmtId="0" fontId="18" fillId="34" borderId="0" xfId="0" applyFont="1" applyFill="1"/>
    <xf numFmtId="0" fontId="50" fillId="34" borderId="95" xfId="0" applyFont="1" applyFill="1" applyBorder="1" applyProtection="1">
      <protection locked="0"/>
    </xf>
    <xf numFmtId="171" fontId="66" fillId="34" borderId="0" xfId="176" applyNumberFormat="1" applyFont="1" applyFill="1" applyBorder="1" applyProtection="1"/>
    <xf numFmtId="0" fontId="61" fillId="34" borderId="0" xfId="0" applyFont="1" applyFill="1"/>
    <xf numFmtId="0" fontId="81" fillId="34" borderId="0" xfId="0" applyFont="1" applyFill="1"/>
    <xf numFmtId="0" fontId="28" fillId="34" borderId="0" xfId="0" applyFont="1" applyFill="1" applyProtection="1"/>
    <xf numFmtId="0" fontId="81" fillId="34" borderId="115" xfId="0" applyFont="1" applyFill="1" applyBorder="1" applyAlignment="1">
      <alignment horizontal="center"/>
    </xf>
    <xf numFmtId="0" fontId="29" fillId="34" borderId="0" xfId="70" applyFont="1" applyFill="1"/>
    <xf numFmtId="0" fontId="29" fillId="34" borderId="0" xfId="70" applyFont="1" applyFill="1" applyAlignment="1">
      <alignment horizontal="center"/>
    </xf>
    <xf numFmtId="0" fontId="29" fillId="34" borderId="0" xfId="70" applyFont="1" applyFill="1" applyAlignment="1">
      <alignment horizontal="left"/>
    </xf>
    <xf numFmtId="0" fontId="78" fillId="34" borderId="173" xfId="0" quotePrefix="1" applyFont="1" applyFill="1" applyBorder="1" applyAlignment="1">
      <alignment horizontal="center"/>
    </xf>
    <xf numFmtId="0" fontId="66" fillId="26" borderId="176" xfId="0" applyFont="1" applyFill="1" applyBorder="1" applyAlignment="1" applyProtection="1">
      <alignment horizontal="center" wrapText="1"/>
    </xf>
    <xf numFmtId="0" fontId="66" fillId="26" borderId="181" xfId="0" applyFont="1" applyFill="1" applyBorder="1" applyAlignment="1" applyProtection="1">
      <alignment horizontal="center" wrapText="1"/>
    </xf>
    <xf numFmtId="0" fontId="66" fillId="26" borderId="121" xfId="0" applyFont="1" applyFill="1" applyBorder="1" applyAlignment="1" applyProtection="1">
      <alignment horizontal="center" wrapText="1"/>
    </xf>
    <xf numFmtId="0" fontId="66" fillId="26" borderId="182" xfId="0" applyFont="1" applyFill="1" applyBorder="1" applyAlignment="1" applyProtection="1">
      <alignment horizontal="center" wrapText="1"/>
    </xf>
    <xf numFmtId="0" fontId="50" fillId="26" borderId="75" xfId="0" quotePrefix="1" applyFont="1" applyFill="1" applyBorder="1" applyAlignment="1" applyProtection="1">
      <alignment wrapText="1"/>
    </xf>
    <xf numFmtId="0" fontId="50" fillId="26" borderId="75" xfId="0" applyFont="1" applyFill="1" applyBorder="1" applyAlignment="1" applyProtection="1">
      <alignment wrapText="1"/>
    </xf>
    <xf numFmtId="0" fontId="50" fillId="26" borderId="75" xfId="0" applyFont="1" applyFill="1" applyBorder="1" applyAlignment="1" applyProtection="1">
      <alignment horizontal="left" wrapText="1"/>
    </xf>
    <xf numFmtId="0" fontId="77" fillId="34" borderId="0" xfId="0" applyFont="1" applyFill="1" applyBorder="1" applyAlignment="1" applyProtection="1">
      <alignment horizontal="left" wrapText="1"/>
    </xf>
    <xf numFmtId="0" fontId="66" fillId="34" borderId="0" xfId="0" applyFont="1" applyFill="1" applyBorder="1" applyAlignment="1" applyProtection="1">
      <alignment horizontal="center" wrapText="1"/>
    </xf>
    <xf numFmtId="38" fontId="111" fillId="34" borderId="0" xfId="0" applyNumberFormat="1" applyFont="1" applyFill="1" applyBorder="1" applyAlignment="1" applyProtection="1">
      <alignment horizontal="right"/>
    </xf>
    <xf numFmtId="0" fontId="50" fillId="0" borderId="75" xfId="0" applyNumberFormat="1" applyFont="1" applyFill="1" applyBorder="1" applyAlignment="1" applyProtection="1">
      <alignment horizontal="left"/>
      <protection locked="0"/>
    </xf>
    <xf numFmtId="0" fontId="50" fillId="0" borderId="74" xfId="0" applyNumberFormat="1" applyFont="1" applyFill="1" applyBorder="1" applyAlignment="1" applyProtection="1">
      <alignment horizontal="left"/>
      <protection locked="0"/>
    </xf>
    <xf numFmtId="0" fontId="0" fillId="0" borderId="78" xfId="0" applyNumberFormat="1" applyFont="1" applyFill="1" applyBorder="1" applyAlignment="1" applyProtection="1">
      <alignment horizontal="left"/>
      <protection locked="0"/>
    </xf>
    <xf numFmtId="0" fontId="66" fillId="26" borderId="156" xfId="0" applyFont="1" applyFill="1" applyBorder="1" applyProtection="1"/>
    <xf numFmtId="0" fontId="66" fillId="26" borderId="183" xfId="0" applyFont="1" applyFill="1" applyBorder="1" applyAlignment="1" applyProtection="1">
      <alignment horizontal="center" wrapText="1"/>
    </xf>
    <xf numFmtId="0" fontId="78" fillId="34" borderId="45" xfId="0" applyFont="1" applyFill="1" applyBorder="1" applyAlignment="1">
      <alignment horizontal="center"/>
    </xf>
    <xf numFmtId="0" fontId="78" fillId="34" borderId="182" xfId="0" quotePrefix="1" applyFont="1" applyFill="1" applyBorder="1" applyAlignment="1">
      <alignment horizontal="center"/>
    </xf>
    <xf numFmtId="0" fontId="78" fillId="34" borderId="180" xfId="0" quotePrefix="1" applyFont="1" applyFill="1" applyBorder="1" applyAlignment="1">
      <alignment horizontal="center"/>
    </xf>
    <xf numFmtId="0" fontId="78" fillId="34" borderId="166" xfId="0" quotePrefix="1" applyFont="1" applyFill="1" applyBorder="1" applyAlignment="1">
      <alignment horizontal="center"/>
    </xf>
    <xf numFmtId="0" fontId="95" fillId="34" borderId="0" xfId="0" applyFont="1" applyFill="1" applyProtection="1"/>
    <xf numFmtId="171" fontId="70" fillId="28" borderId="115" xfId="177" applyNumberFormat="1" applyFont="1" applyFill="1" applyBorder="1" applyProtection="1"/>
    <xf numFmtId="38" fontId="50" fillId="0" borderId="120" xfId="0" applyNumberFormat="1" applyFont="1" applyFill="1" applyBorder="1" applyProtection="1">
      <protection locked="0"/>
    </xf>
    <xf numFmtId="171" fontId="50" fillId="0" borderId="47" xfId="177" applyNumberFormat="1" applyFont="1" applyFill="1" applyBorder="1" applyProtection="1">
      <protection locked="0"/>
    </xf>
    <xf numFmtId="171" fontId="88" fillId="0" borderId="53" xfId="177" applyNumberFormat="1" applyFont="1" applyFill="1" applyBorder="1" applyProtection="1">
      <protection locked="0"/>
    </xf>
    <xf numFmtId="171" fontId="88" fillId="0" borderId="43" xfId="177" applyNumberFormat="1" applyFont="1" applyFill="1" applyBorder="1" applyProtection="1">
      <protection locked="0"/>
    </xf>
    <xf numFmtId="171" fontId="50" fillId="30" borderId="69" xfId="177" applyNumberFormat="1" applyFont="1" applyFill="1" applyBorder="1" applyProtection="1"/>
    <xf numFmtId="171" fontId="88" fillId="0" borderId="69" xfId="177" applyNumberFormat="1" applyFont="1" applyFill="1" applyBorder="1" applyProtection="1">
      <protection locked="0"/>
    </xf>
    <xf numFmtId="0" fontId="50" fillId="0" borderId="61" xfId="0" applyFont="1" applyFill="1" applyBorder="1" applyProtection="1">
      <protection locked="0"/>
    </xf>
    <xf numFmtId="0" fontId="70" fillId="26" borderId="100" xfId="0" applyFont="1" applyFill="1" applyBorder="1" applyProtection="1"/>
    <xf numFmtId="171" fontId="78" fillId="27" borderId="115" xfId="177" applyNumberFormat="1" applyFont="1" applyFill="1" applyBorder="1" applyAlignment="1" applyProtection="1">
      <alignment horizontal="right"/>
    </xf>
    <xf numFmtId="171" fontId="78" fillId="27" borderId="113" xfId="177" applyNumberFormat="1" applyFont="1" applyFill="1" applyBorder="1" applyAlignment="1" applyProtection="1">
      <alignment horizontal="right"/>
    </xf>
    <xf numFmtId="171" fontId="78" fillId="27" borderId="143" xfId="177" applyNumberFormat="1" applyFont="1" applyFill="1" applyBorder="1" applyAlignment="1" applyProtection="1">
      <alignment horizontal="right"/>
    </xf>
    <xf numFmtId="171" fontId="78" fillId="27" borderId="116" xfId="177" applyNumberFormat="1" applyFont="1" applyFill="1" applyBorder="1" applyAlignment="1" applyProtection="1">
      <alignment horizontal="right"/>
    </xf>
    <xf numFmtId="0" fontId="66" fillId="26" borderId="157" xfId="0" applyFont="1" applyFill="1" applyBorder="1" applyAlignment="1" applyProtection="1">
      <alignment horizontal="center" wrapText="1"/>
    </xf>
    <xf numFmtId="0" fontId="100" fillId="26" borderId="0" xfId="0" applyFont="1" applyFill="1" applyBorder="1" applyAlignment="1" applyProtection="1">
      <alignment wrapText="1"/>
    </xf>
    <xf numFmtId="0" fontId="100" fillId="26" borderId="0" xfId="222" applyFont="1" applyFill="1" applyAlignment="1">
      <alignment horizontal="center"/>
    </xf>
    <xf numFmtId="0" fontId="78" fillId="26" borderId="0" xfId="222" applyFont="1" applyFill="1"/>
    <xf numFmtId="0" fontId="78" fillId="26" borderId="0" xfId="0" applyFont="1" applyFill="1"/>
    <xf numFmtId="0" fontId="78" fillId="26" borderId="0" xfId="222" applyFont="1" applyFill="1" applyAlignment="1"/>
    <xf numFmtId="0" fontId="70" fillId="26" borderId="0" xfId="86" applyFont="1" applyFill="1" applyAlignment="1" applyProtection="1"/>
    <xf numFmtId="0" fontId="78" fillId="26" borderId="0" xfId="222" applyFont="1" applyFill="1" applyAlignment="1">
      <alignment horizontal="centerContinuous"/>
    </xf>
    <xf numFmtId="0" fontId="78" fillId="26" borderId="0" xfId="222" applyFont="1" applyFill="1" applyBorder="1" applyAlignment="1">
      <alignment horizontal="centerContinuous"/>
    </xf>
    <xf numFmtId="0" fontId="70" fillId="26" borderId="0" xfId="222" applyFont="1" applyFill="1" applyAlignment="1">
      <alignment horizontal="left"/>
    </xf>
    <xf numFmtId="174" fontId="70" fillId="26" borderId="95" xfId="222" applyNumberFormat="1" applyFont="1" applyFill="1" applyBorder="1" applyAlignment="1">
      <alignment horizontal="centerContinuous"/>
    </xf>
    <xf numFmtId="0" fontId="70" fillId="26" borderId="0" xfId="222" applyFont="1" applyFill="1" applyAlignment="1">
      <alignment horizontal="center"/>
    </xf>
    <xf numFmtId="0" fontId="78" fillId="26" borderId="0" xfId="222" applyFont="1" applyFill="1" applyAlignment="1">
      <alignment horizontal="left"/>
    </xf>
    <xf numFmtId="0" fontId="87" fillId="26" borderId="0" xfId="222" applyFont="1" applyFill="1" applyAlignment="1">
      <alignment horizontal="left"/>
    </xf>
    <xf numFmtId="0" fontId="70" fillId="26" borderId="0" xfId="222" applyFont="1" applyFill="1"/>
    <xf numFmtId="0" fontId="70" fillId="26" borderId="0" xfId="0" applyFont="1" applyFill="1" applyAlignment="1">
      <alignment horizontal="left"/>
    </xf>
    <xf numFmtId="0" fontId="70" fillId="26" borderId="0" xfId="0" applyFont="1" applyFill="1" applyAlignment="1">
      <alignment wrapText="1"/>
    </xf>
    <xf numFmtId="0" fontId="100" fillId="26" borderId="0" xfId="222" quotePrefix="1" applyFont="1" applyFill="1" applyAlignment="1">
      <alignment horizontal="center"/>
    </xf>
    <xf numFmtId="176" fontId="78" fillId="26" borderId="0" xfId="223" quotePrefix="1" applyNumberFormat="1" applyFont="1" applyFill="1"/>
    <xf numFmtId="3" fontId="100" fillId="26" borderId="0" xfId="222" quotePrefix="1" applyNumberFormat="1" applyFont="1" applyFill="1" applyAlignment="1">
      <alignment horizontal="center"/>
    </xf>
    <xf numFmtId="3" fontId="78" fillId="26" borderId="0" xfId="222" quotePrefix="1" applyNumberFormat="1" applyFont="1" applyFill="1"/>
    <xf numFmtId="3" fontId="78" fillId="26" borderId="0" xfId="222" applyNumberFormat="1" applyFont="1" applyFill="1"/>
    <xf numFmtId="38" fontId="78" fillId="26" borderId="0" xfId="222" applyNumberFormat="1" applyFont="1" applyFill="1"/>
    <xf numFmtId="0" fontId="70" fillId="26" borderId="0" xfId="0" quotePrefix="1" applyFont="1" applyFill="1" applyAlignment="1">
      <alignment horizontal="left"/>
    </xf>
    <xf numFmtId="0" fontId="100" fillId="26" borderId="115" xfId="0" applyFont="1" applyFill="1" applyBorder="1" applyProtection="1"/>
    <xf numFmtId="0" fontId="78" fillId="26" borderId="115" xfId="222" applyFont="1" applyFill="1" applyBorder="1"/>
    <xf numFmtId="0" fontId="100" fillId="26" borderId="115" xfId="222" quotePrefix="1" applyFont="1" applyFill="1" applyBorder="1" applyAlignment="1">
      <alignment horizontal="center"/>
    </xf>
    <xf numFmtId="3" fontId="100" fillId="26" borderId="115" xfId="222" quotePrefix="1" applyNumberFormat="1" applyFont="1" applyFill="1" applyBorder="1" applyAlignment="1">
      <alignment horizontal="center"/>
    </xf>
    <xf numFmtId="0" fontId="100" fillId="26" borderId="0" xfId="0" applyFont="1" applyFill="1" applyBorder="1" applyProtection="1"/>
    <xf numFmtId="0" fontId="78" fillId="26" borderId="0" xfId="222" applyFont="1" applyFill="1" applyBorder="1"/>
    <xf numFmtId="0" fontId="100" fillId="26" borderId="0" xfId="222" quotePrefix="1" applyFont="1" applyFill="1" applyBorder="1" applyAlignment="1">
      <alignment horizontal="center"/>
    </xf>
    <xf numFmtId="3" fontId="100" fillId="26" borderId="0" xfId="222" quotePrefix="1" applyNumberFormat="1" applyFont="1" applyFill="1" applyBorder="1" applyAlignment="1">
      <alignment horizontal="center"/>
    </xf>
    <xf numFmtId="0" fontId="100" fillId="26" borderId="115" xfId="222" applyFont="1" applyFill="1" applyBorder="1" applyAlignment="1"/>
    <xf numFmtId="0" fontId="78" fillId="26" borderId="115" xfId="222" applyFont="1" applyFill="1" applyBorder="1" applyAlignment="1"/>
    <xf numFmtId="0" fontId="100" fillId="26" borderId="115" xfId="0" applyFont="1" applyFill="1" applyBorder="1" applyAlignment="1">
      <alignment wrapText="1"/>
    </xf>
    <xf numFmtId="0" fontId="100" fillId="26" borderId="115" xfId="0" applyFont="1" applyFill="1" applyBorder="1" applyAlignment="1" applyProtection="1">
      <alignment wrapText="1"/>
    </xf>
    <xf numFmtId="0" fontId="105" fillId="26" borderId="115" xfId="222" applyFont="1" applyFill="1" applyBorder="1" applyAlignment="1"/>
    <xf numFmtId="0" fontId="70" fillId="26" borderId="0" xfId="86" applyFont="1" applyFill="1" applyAlignment="1" applyProtection="1">
      <alignment wrapText="1"/>
    </xf>
    <xf numFmtId="0" fontId="78" fillId="26" borderId="182" xfId="222" applyFont="1" applyFill="1" applyBorder="1"/>
    <xf numFmtId="3" fontId="100" fillId="26" borderId="182" xfId="222" quotePrefix="1" applyNumberFormat="1" applyFont="1" applyFill="1" applyBorder="1" applyAlignment="1">
      <alignment horizontal="center"/>
    </xf>
    <xf numFmtId="0" fontId="92" fillId="26" borderId="115" xfId="222" applyFont="1" applyFill="1" applyBorder="1"/>
    <xf numFmtId="0" fontId="78" fillId="26" borderId="182" xfId="222" applyFont="1" applyFill="1" applyBorder="1" applyAlignment="1"/>
    <xf numFmtId="49" fontId="50" fillId="34" borderId="0" xfId="0" applyNumberFormat="1" applyFont="1" applyFill="1" applyAlignment="1">
      <alignment horizontal="center"/>
    </xf>
    <xf numFmtId="0" fontId="70" fillId="34" borderId="79" xfId="0" applyFont="1" applyFill="1" applyBorder="1"/>
    <xf numFmtId="0" fontId="81" fillId="34" borderId="0" xfId="0" applyFont="1" applyFill="1" applyProtection="1"/>
    <xf numFmtId="0" fontId="100" fillId="26" borderId="177" xfId="222" quotePrefix="1" applyFont="1" applyFill="1" applyBorder="1" applyAlignment="1">
      <alignment horizontal="center"/>
    </xf>
    <xf numFmtId="0" fontId="78" fillId="26" borderId="0" xfId="222" applyFont="1" applyFill="1" applyBorder="1" applyAlignment="1"/>
    <xf numFmtId="3" fontId="100" fillId="26" borderId="177" xfId="222" quotePrefix="1" applyNumberFormat="1" applyFont="1" applyFill="1" applyBorder="1" applyAlignment="1">
      <alignment horizontal="center"/>
    </xf>
    <xf numFmtId="3" fontId="100" fillId="26" borderId="95" xfId="222" quotePrefix="1" applyNumberFormat="1" applyFont="1" applyFill="1" applyBorder="1" applyAlignment="1">
      <alignment horizontal="center"/>
    </xf>
    <xf numFmtId="38" fontId="78" fillId="34" borderId="0" xfId="222" applyNumberFormat="1" applyFont="1" applyFill="1" applyBorder="1"/>
    <xf numFmtId="0" fontId="70" fillId="26" borderId="0" xfId="86" applyFont="1" applyFill="1" applyBorder="1" applyAlignment="1" applyProtection="1">
      <alignment wrapText="1"/>
    </xf>
    <xf numFmtId="0" fontId="100" fillId="26" borderId="177" xfId="0" applyFont="1" applyFill="1" applyBorder="1" applyAlignment="1" applyProtection="1">
      <alignment wrapText="1"/>
    </xf>
    <xf numFmtId="0" fontId="105" fillId="26" borderId="177" xfId="222" applyFont="1" applyFill="1" applyBorder="1" applyAlignment="1"/>
    <xf numFmtId="38" fontId="78" fillId="34" borderId="0" xfId="222" applyNumberFormat="1" applyFont="1" applyFill="1" applyBorder="1" applyAlignment="1"/>
    <xf numFmtId="0" fontId="100" fillId="26" borderId="182" xfId="86" applyFont="1" applyFill="1" applyBorder="1" applyAlignment="1" applyProtection="1">
      <alignment wrapText="1"/>
    </xf>
    <xf numFmtId="0" fontId="100" fillId="26" borderId="182" xfId="0" applyFont="1" applyFill="1" applyBorder="1" applyAlignment="1">
      <alignment wrapText="1"/>
    </xf>
    <xf numFmtId="0" fontId="100" fillId="26" borderId="194" xfId="0" applyFont="1" applyFill="1" applyBorder="1"/>
    <xf numFmtId="171" fontId="78" fillId="0" borderId="43" xfId="177" applyNumberFormat="1" applyFont="1" applyFill="1" applyBorder="1" applyProtection="1">
      <protection locked="0"/>
    </xf>
    <xf numFmtId="171" fontId="78" fillId="0" borderId="45" xfId="177" applyNumberFormat="1" applyFont="1" applyFill="1" applyBorder="1" applyProtection="1">
      <protection locked="0"/>
    </xf>
    <xf numFmtId="171" fontId="78" fillId="33" borderId="10" xfId="177" applyNumberFormat="1" applyFont="1" applyFill="1" applyBorder="1" applyProtection="1"/>
    <xf numFmtId="171" fontId="78" fillId="0" borderId="47" xfId="177" applyNumberFormat="1" applyFont="1" applyFill="1" applyBorder="1" applyProtection="1">
      <protection locked="0"/>
    </xf>
    <xf numFmtId="171" fontId="92" fillId="0" borderId="44" xfId="177" applyNumberFormat="1" applyFont="1" applyFill="1" applyBorder="1" applyProtection="1">
      <protection locked="0"/>
    </xf>
    <xf numFmtId="171" fontId="50" fillId="0" borderId="45" xfId="177" applyNumberFormat="1" applyFont="1" applyFill="1" applyBorder="1" applyProtection="1">
      <protection locked="0"/>
    </xf>
    <xf numFmtId="171" fontId="50" fillId="28" borderId="43" xfId="177" applyNumberFormat="1" applyFont="1" applyFill="1" applyBorder="1" applyProtection="1"/>
    <xf numFmtId="0" fontId="66" fillId="26" borderId="183" xfId="0" applyFont="1" applyFill="1" applyBorder="1" applyAlignment="1" applyProtection="1">
      <alignment horizontal="center"/>
    </xf>
    <xf numFmtId="171" fontId="50" fillId="0" borderId="199" xfId="177" applyNumberFormat="1" applyFont="1" applyFill="1" applyBorder="1" applyProtection="1">
      <protection locked="0"/>
    </xf>
    <xf numFmtId="171" fontId="50" fillId="0" borderId="191" xfId="177" applyNumberFormat="1" applyFont="1" applyFill="1" applyBorder="1" applyProtection="1">
      <protection locked="0"/>
    </xf>
    <xf numFmtId="0" fontId="66" fillId="26" borderId="103" xfId="0" applyFont="1" applyFill="1" applyBorder="1" applyAlignment="1" applyProtection="1">
      <alignment horizontal="center"/>
    </xf>
    <xf numFmtId="0" fontId="66" fillId="26" borderId="146" xfId="0" applyFont="1" applyFill="1" applyBorder="1" applyAlignment="1" applyProtection="1">
      <alignment horizontal="center" wrapText="1"/>
    </xf>
    <xf numFmtId="0" fontId="66" fillId="26" borderId="95" xfId="0" applyFont="1" applyFill="1" applyBorder="1" applyAlignment="1" applyProtection="1">
      <alignment horizontal="center"/>
    </xf>
    <xf numFmtId="0" fontId="100" fillId="26" borderId="194" xfId="222" quotePrefix="1" applyFont="1" applyFill="1" applyBorder="1" applyAlignment="1">
      <alignment horizontal="center"/>
    </xf>
    <xf numFmtId="3" fontId="100" fillId="26" borderId="194" xfId="222" quotePrefix="1" applyNumberFormat="1" applyFont="1" applyFill="1" applyBorder="1" applyAlignment="1">
      <alignment horizontal="center"/>
    </xf>
    <xf numFmtId="0" fontId="78" fillId="26" borderId="194" xfId="222" applyFont="1" applyFill="1" applyBorder="1"/>
    <xf numFmtId="0" fontId="100" fillId="26" borderId="0" xfId="0" applyFont="1" applyFill="1" applyBorder="1"/>
    <xf numFmtId="0" fontId="78" fillId="34" borderId="0" xfId="222" applyFont="1" applyFill="1" applyAlignment="1">
      <alignment horizontal="left"/>
    </xf>
    <xf numFmtId="0" fontId="100" fillId="34" borderId="0" xfId="0" applyFont="1" applyFill="1" applyBorder="1"/>
    <xf numFmtId="0" fontId="78" fillId="34" borderId="0" xfId="222" applyFont="1" applyFill="1" applyBorder="1"/>
    <xf numFmtId="0" fontId="100" fillId="34" borderId="0" xfId="222" quotePrefix="1" applyFont="1" applyFill="1" applyBorder="1" applyAlignment="1">
      <alignment horizontal="center"/>
    </xf>
    <xf numFmtId="38" fontId="78" fillId="34" borderId="0" xfId="223" applyNumberFormat="1" applyFont="1" applyFill="1" applyBorder="1"/>
    <xf numFmtId="3" fontId="100" fillId="34" borderId="0" xfId="222" quotePrefix="1" applyNumberFormat="1" applyFont="1" applyFill="1" applyBorder="1" applyAlignment="1">
      <alignment horizontal="center"/>
    </xf>
    <xf numFmtId="171" fontId="70" fillId="30" borderId="115" xfId="177" applyNumberFormat="1" applyFont="1" applyFill="1" applyBorder="1" applyProtection="1"/>
    <xf numFmtId="171" fontId="70" fillId="30" borderId="180" xfId="177" applyNumberFormat="1" applyFont="1" applyFill="1" applyBorder="1" applyProtection="1"/>
    <xf numFmtId="171" fontId="70" fillId="34" borderId="43" xfId="177" applyNumberFormat="1" applyFont="1" applyFill="1" applyBorder="1" applyProtection="1"/>
    <xf numFmtId="171" fontId="70" fillId="34" borderId="180" xfId="177" applyNumberFormat="1" applyFont="1" applyFill="1" applyBorder="1" applyProtection="1"/>
    <xf numFmtId="171" fontId="78" fillId="0" borderId="72" xfId="177" applyNumberFormat="1" applyFont="1" applyFill="1" applyBorder="1" applyAlignment="1" applyProtection="1">
      <alignment wrapText="1"/>
      <protection locked="0"/>
    </xf>
    <xf numFmtId="171" fontId="78" fillId="30" borderId="115" xfId="177" applyNumberFormat="1" applyFont="1" applyFill="1" applyBorder="1" applyProtection="1"/>
    <xf numFmtId="171" fontId="70" fillId="26" borderId="49" xfId="177" applyNumberFormat="1" applyFont="1" applyFill="1" applyBorder="1" applyAlignment="1" applyProtection="1">
      <alignment horizontal="left" wrapText="1"/>
    </xf>
    <xf numFmtId="171" fontId="70" fillId="26" borderId="189" xfId="177" applyNumberFormat="1" applyFont="1" applyFill="1" applyBorder="1" applyAlignment="1" applyProtection="1">
      <alignment horizontal="left" wrapText="1"/>
    </xf>
    <xf numFmtId="171" fontId="70" fillId="26" borderId="130" xfId="177" applyNumberFormat="1" applyFont="1" applyFill="1" applyBorder="1" applyAlignment="1" applyProtection="1">
      <alignment horizontal="left" wrapText="1"/>
    </xf>
    <xf numFmtId="171" fontId="70" fillId="26" borderId="180" xfId="177" applyNumberFormat="1" applyFont="1" applyFill="1" applyBorder="1" applyAlignment="1" applyProtection="1">
      <alignment horizontal="left" wrapText="1"/>
    </xf>
    <xf numFmtId="171" fontId="78" fillId="26" borderId="45" xfId="177" applyNumberFormat="1" applyFont="1" applyFill="1" applyBorder="1" applyAlignment="1" applyProtection="1">
      <alignment horizontal="left"/>
    </xf>
    <xf numFmtId="171" fontId="78" fillId="26" borderId="180" xfId="177" applyNumberFormat="1" applyFont="1" applyFill="1" applyBorder="1" applyAlignment="1" applyProtection="1">
      <alignment horizontal="left"/>
    </xf>
    <xf numFmtId="171" fontId="78" fillId="0" borderId="191" xfId="177" applyNumberFormat="1" applyFont="1" applyFill="1" applyBorder="1" applyAlignment="1" applyProtection="1">
      <alignment wrapText="1"/>
      <protection locked="0"/>
    </xf>
    <xf numFmtId="171" fontId="78" fillId="26" borderId="190" xfId="177" applyNumberFormat="1" applyFont="1" applyFill="1" applyBorder="1" applyAlignment="1" applyProtection="1">
      <alignment horizontal="left"/>
    </xf>
    <xf numFmtId="171" fontId="78" fillId="26" borderId="189" xfId="177" applyNumberFormat="1" applyFont="1" applyFill="1" applyBorder="1" applyAlignment="1" applyProtection="1">
      <alignment horizontal="left"/>
    </xf>
    <xf numFmtId="171" fontId="78" fillId="0" borderId="69" xfId="177" applyNumberFormat="1" applyFont="1" applyFill="1" applyBorder="1" applyAlignment="1" applyProtection="1">
      <alignment wrapText="1"/>
      <protection locked="0"/>
    </xf>
    <xf numFmtId="171" fontId="92" fillId="0" borderId="69" xfId="177" applyNumberFormat="1" applyFont="1" applyFill="1" applyBorder="1" applyAlignment="1" applyProtection="1">
      <alignment wrapText="1"/>
      <protection locked="0"/>
    </xf>
    <xf numFmtId="171" fontId="78" fillId="0" borderId="73" xfId="177" applyNumberFormat="1" applyFont="1" applyFill="1" applyBorder="1" applyAlignment="1" applyProtection="1">
      <alignment wrapText="1"/>
      <protection locked="0"/>
    </xf>
    <xf numFmtId="171" fontId="78" fillId="0" borderId="69" xfId="177" applyNumberFormat="1" applyFont="1" applyFill="1" applyBorder="1" applyProtection="1">
      <protection locked="0"/>
    </xf>
    <xf numFmtId="171" fontId="92" fillId="0" borderId="69" xfId="177" applyNumberFormat="1" applyFont="1" applyFill="1" applyBorder="1" applyProtection="1">
      <protection locked="0"/>
    </xf>
    <xf numFmtId="171" fontId="78" fillId="0" borderId="190" xfId="177" applyNumberFormat="1" applyFont="1" applyFill="1" applyBorder="1" applyProtection="1">
      <protection locked="0"/>
    </xf>
    <xf numFmtId="171" fontId="78" fillId="0" borderId="175" xfId="177" applyNumberFormat="1" applyFont="1" applyFill="1" applyBorder="1" applyProtection="1">
      <protection locked="0"/>
    </xf>
    <xf numFmtId="0" fontId="70" fillId="26" borderId="181" xfId="0" applyFont="1" applyFill="1" applyBorder="1" applyAlignment="1" applyProtection="1">
      <alignment horizontal="center" wrapText="1"/>
    </xf>
    <xf numFmtId="0" fontId="70" fillId="26" borderId="183" xfId="0" applyFont="1" applyFill="1" applyBorder="1" applyAlignment="1" applyProtection="1">
      <alignment horizontal="center" wrapText="1"/>
    </xf>
    <xf numFmtId="0" fontId="70" fillId="26" borderId="151" xfId="0" applyFont="1" applyFill="1" applyBorder="1" applyProtection="1"/>
    <xf numFmtId="0" fontId="70" fillId="26" borderId="31" xfId="0" applyFont="1" applyFill="1" applyBorder="1" applyProtection="1"/>
    <xf numFmtId="0" fontId="70" fillId="26" borderId="203" xfId="0" applyFont="1" applyFill="1" applyBorder="1" applyProtection="1"/>
    <xf numFmtId="0" fontId="70" fillId="26" borderId="158" xfId="0" applyFont="1" applyFill="1" applyBorder="1" applyAlignment="1" applyProtection="1">
      <alignment horizontal="center" wrapText="1"/>
    </xf>
    <xf numFmtId="0" fontId="70" fillId="26" borderId="97" xfId="0" applyFont="1" applyFill="1" applyBorder="1" applyAlignment="1" applyProtection="1">
      <alignment horizontal="center"/>
    </xf>
    <xf numFmtId="0" fontId="70" fillId="34" borderId="0" xfId="0" applyFont="1" applyFill="1" applyAlignment="1">
      <alignment horizontal="left"/>
    </xf>
    <xf numFmtId="0" fontId="78" fillId="34" borderId="0" xfId="0" applyFont="1" applyFill="1" applyBorder="1" applyAlignment="1">
      <alignment horizontal="left"/>
    </xf>
    <xf numFmtId="0" fontId="78" fillId="34" borderId="0" xfId="0" quotePrefix="1" applyFont="1" applyFill="1" applyBorder="1" applyAlignment="1">
      <alignment horizontal="center"/>
    </xf>
    <xf numFmtId="0" fontId="29" fillId="34" borderId="0" xfId="0" quotePrefix="1" applyFont="1" applyFill="1" applyAlignment="1">
      <alignment horizontal="center"/>
    </xf>
    <xf numFmtId="0" fontId="0" fillId="0" borderId="0" xfId="0" applyProtection="1">
      <protection locked="0"/>
    </xf>
    <xf numFmtId="0" fontId="0" fillId="34" borderId="0" xfId="0" applyFill="1" applyProtection="1"/>
    <xf numFmtId="0" fontId="0" fillId="0" borderId="0" xfId="0" applyProtection="1"/>
    <xf numFmtId="0" fontId="50" fillId="34" borderId="0" xfId="0" applyFont="1" applyFill="1" applyProtection="1"/>
    <xf numFmtId="0" fontId="66" fillId="34" borderId="0" xfId="0" applyFont="1" applyFill="1" applyProtection="1"/>
    <xf numFmtId="0" fontId="78" fillId="34" borderId="0" xfId="0" applyFont="1" applyFill="1" applyProtection="1"/>
    <xf numFmtId="0" fontId="78" fillId="34" borderId="95" xfId="0" applyFont="1" applyFill="1" applyBorder="1" applyProtection="1"/>
    <xf numFmtId="0" fontId="29" fillId="34" borderId="0" xfId="0" applyFont="1" applyFill="1" applyProtection="1"/>
    <xf numFmtId="0" fontId="78" fillId="34" borderId="0" xfId="0" applyFont="1" applyFill="1" applyAlignment="1" applyProtection="1">
      <alignment horizontal="right"/>
    </xf>
    <xf numFmtId="0" fontId="78" fillId="34" borderId="0" xfId="0" applyFont="1" applyFill="1" applyBorder="1" applyProtection="1"/>
    <xf numFmtId="0" fontId="78" fillId="34" borderId="2" xfId="0" applyFont="1" applyFill="1" applyBorder="1" applyProtection="1"/>
    <xf numFmtId="0" fontId="29" fillId="34" borderId="0" xfId="0" applyFont="1" applyFill="1" applyBorder="1" applyProtection="1"/>
    <xf numFmtId="0" fontId="78" fillId="34" borderId="0" xfId="0" quotePrefix="1" applyFont="1" applyFill="1" applyBorder="1" applyAlignment="1" applyProtection="1">
      <alignment horizontal="left"/>
    </xf>
    <xf numFmtId="0" fontId="70" fillId="34" borderId="0" xfId="0" applyFont="1" applyFill="1" applyBorder="1" applyProtection="1"/>
    <xf numFmtId="0" fontId="78" fillId="34" borderId="0" xfId="0" quotePrefix="1" applyFont="1" applyFill="1" applyAlignment="1" applyProtection="1">
      <alignment horizontal="right"/>
    </xf>
    <xf numFmtId="0" fontId="29" fillId="0" borderId="0" xfId="0" applyFont="1" applyProtection="1"/>
    <xf numFmtId="0" fontId="78" fillId="0" borderId="97" xfId="0" applyFont="1" applyFill="1" applyBorder="1" applyProtection="1">
      <protection locked="0"/>
    </xf>
    <xf numFmtId="0" fontId="78" fillId="0" borderId="115" xfId="0" applyFont="1" applyFill="1" applyBorder="1" applyAlignment="1" applyProtection="1">
      <alignment horizontal="center"/>
      <protection locked="0"/>
    </xf>
    <xf numFmtId="0" fontId="78" fillId="0" borderId="10" xfId="0" quotePrefix="1" applyFont="1" applyFill="1" applyBorder="1" applyAlignment="1" applyProtection="1">
      <alignment horizontal="left"/>
      <protection locked="0"/>
    </xf>
    <xf numFmtId="0" fontId="78" fillId="0" borderId="105" xfId="0" applyFont="1" applyBorder="1" applyProtection="1">
      <protection locked="0"/>
    </xf>
    <xf numFmtId="0" fontId="78" fillId="0" borderId="102" xfId="0" applyFont="1" applyBorder="1" applyAlignment="1" applyProtection="1">
      <alignment horizontal="left"/>
      <protection locked="0"/>
    </xf>
    <xf numFmtId="0" fontId="70" fillId="0" borderId="115" xfId="0" applyFont="1" applyFill="1" applyBorder="1" applyAlignment="1" applyProtection="1">
      <alignment horizontal="center"/>
      <protection locked="0"/>
    </xf>
    <xf numFmtId="0" fontId="78" fillId="0" borderId="96" xfId="0" applyFont="1" applyFill="1" applyBorder="1" applyAlignment="1" applyProtection="1">
      <alignment horizontal="center"/>
      <protection locked="0"/>
    </xf>
    <xf numFmtId="0" fontId="78" fillId="0" borderId="10" xfId="0" applyFont="1" applyFill="1" applyBorder="1" applyAlignment="1" applyProtection="1">
      <alignment horizontal="center"/>
      <protection locked="0"/>
    </xf>
    <xf numFmtId="0" fontId="78" fillId="0" borderId="10" xfId="0" applyFont="1" applyFill="1" applyBorder="1" applyProtection="1">
      <protection locked="0"/>
    </xf>
    <xf numFmtId="0" fontId="78" fillId="0" borderId="113" xfId="0" applyFont="1" applyFill="1" applyBorder="1" applyAlignment="1" applyProtection="1">
      <alignment horizontal="center"/>
      <protection locked="0"/>
    </xf>
    <xf numFmtId="0" fontId="78" fillId="0" borderId="115" xfId="0" applyFont="1" applyFill="1" applyBorder="1" applyProtection="1">
      <protection locked="0"/>
    </xf>
    <xf numFmtId="0" fontId="78" fillId="0" borderId="96" xfId="0" applyFont="1" applyFill="1" applyBorder="1" applyAlignment="1" applyProtection="1">
      <alignment horizontal="left" wrapText="1"/>
      <protection locked="0"/>
    </xf>
    <xf numFmtId="0" fontId="50" fillId="0" borderId="10" xfId="0" applyFont="1" applyBorder="1" applyAlignment="1" applyProtection="1">
      <alignment horizontal="left" wrapText="1"/>
      <protection locked="0"/>
    </xf>
    <xf numFmtId="0" fontId="70" fillId="0" borderId="115" xfId="0" applyFont="1" applyFill="1" applyBorder="1" applyAlignment="1" applyProtection="1">
      <alignment horizontal="center" wrapText="1"/>
      <protection locked="0"/>
    </xf>
    <xf numFmtId="0" fontId="70" fillId="0" borderId="114" xfId="0" applyFont="1" applyFill="1" applyBorder="1" applyAlignment="1" applyProtection="1">
      <alignment horizontal="center"/>
      <protection locked="0"/>
    </xf>
    <xf numFmtId="0" fontId="70" fillId="0" borderId="96" xfId="0" applyFont="1" applyFill="1" applyBorder="1" applyAlignment="1" applyProtection="1">
      <alignment horizontal="center" vertical="center"/>
      <protection locked="0"/>
    </xf>
    <xf numFmtId="0" fontId="70" fillId="0" borderId="10" xfId="0" quotePrefix="1" applyFont="1" applyFill="1" applyBorder="1" applyAlignment="1" applyProtection="1">
      <alignment horizontal="center" vertical="center" wrapText="1"/>
      <protection locked="0"/>
    </xf>
    <xf numFmtId="0" fontId="70" fillId="0" borderId="97" xfId="0" quotePrefix="1" applyFont="1" applyFill="1" applyBorder="1" applyAlignment="1" applyProtection="1">
      <alignment horizontal="center" vertical="center" wrapText="1"/>
      <protection locked="0"/>
    </xf>
    <xf numFmtId="0" fontId="29" fillId="0" borderId="115" xfId="0" applyFont="1" applyBorder="1" applyProtection="1">
      <protection locked="0"/>
    </xf>
    <xf numFmtId="0" fontId="29" fillId="0" borderId="113" xfId="0" applyFont="1" applyFill="1" applyBorder="1" applyProtection="1">
      <protection locked="0"/>
    </xf>
    <xf numFmtId="0" fontId="29" fillId="0" borderId="115" xfId="0" applyFont="1" applyFill="1" applyBorder="1" applyProtection="1">
      <protection locked="0"/>
    </xf>
    <xf numFmtId="0" fontId="29" fillId="0" borderId="116" xfId="0" applyFont="1" applyFill="1" applyBorder="1" applyProtection="1">
      <protection locked="0"/>
    </xf>
    <xf numFmtId="0" fontId="78" fillId="0" borderId="76" xfId="0" applyFont="1" applyBorder="1" applyProtection="1">
      <protection locked="0"/>
    </xf>
    <xf numFmtId="0" fontId="78" fillId="0" borderId="110" xfId="0" applyFont="1" applyBorder="1" applyProtection="1">
      <protection locked="0"/>
    </xf>
    <xf numFmtId="171" fontId="115" fillId="0" borderId="43" xfId="177" applyNumberFormat="1" applyFont="1" applyBorder="1" applyProtection="1">
      <protection locked="0"/>
    </xf>
    <xf numFmtId="166" fontId="115" fillId="0" borderId="91" xfId="177" applyFont="1" applyBorder="1" applyProtection="1">
      <protection locked="0"/>
    </xf>
    <xf numFmtId="166" fontId="115" fillId="0" borderId="51" xfId="177" applyFont="1" applyBorder="1" applyProtection="1">
      <protection locked="0"/>
    </xf>
    <xf numFmtId="171" fontId="115" fillId="0" borderId="44" xfId="177" applyNumberFormat="1" applyFont="1" applyBorder="1" applyProtection="1">
      <protection locked="0"/>
    </xf>
    <xf numFmtId="171" fontId="92" fillId="0" borderId="175" xfId="177" applyNumberFormat="1" applyFont="1" applyFill="1" applyBorder="1" applyProtection="1">
      <protection locked="0"/>
    </xf>
    <xf numFmtId="171" fontId="70" fillId="0" borderId="43" xfId="177" applyNumberFormat="1" applyFont="1" applyFill="1" applyBorder="1" applyProtection="1">
      <protection locked="0"/>
    </xf>
    <xf numFmtId="171" fontId="70" fillId="0" borderId="72" xfId="177" applyNumberFormat="1" applyFont="1" applyFill="1" applyBorder="1" applyProtection="1">
      <protection locked="0"/>
    </xf>
    <xf numFmtId="171" fontId="92" fillId="0" borderId="73" xfId="177" applyNumberFormat="1" applyFont="1" applyFill="1" applyBorder="1" applyProtection="1">
      <protection locked="0"/>
    </xf>
    <xf numFmtId="171" fontId="92" fillId="0" borderId="45" xfId="177" applyNumberFormat="1" applyFont="1" applyFill="1" applyBorder="1" applyProtection="1">
      <protection locked="0"/>
    </xf>
    <xf numFmtId="171" fontId="78" fillId="0" borderId="154" xfId="177" applyNumberFormat="1" applyFont="1" applyFill="1" applyBorder="1" applyProtection="1">
      <protection locked="0"/>
    </xf>
    <xf numFmtId="49" fontId="93" fillId="0" borderId="6" xfId="181" applyNumberFormat="1" applyFont="1" applyBorder="1" applyAlignment="1" applyProtection="1">
      <alignment horizontal="center" vertical="center"/>
      <protection locked="0"/>
    </xf>
    <xf numFmtId="49" fontId="93" fillId="0" borderId="63" xfId="181" applyNumberFormat="1" applyFont="1" applyBorder="1" applyAlignment="1" applyProtection="1">
      <alignment horizontal="center" vertical="center"/>
      <protection locked="0"/>
    </xf>
    <xf numFmtId="49" fontId="93" fillId="0" borderId="64" xfId="181" applyNumberFormat="1" applyFont="1" applyBorder="1" applyAlignment="1" applyProtection="1">
      <alignment horizontal="center"/>
      <protection locked="0"/>
    </xf>
    <xf numFmtId="49" fontId="93" fillId="0" borderId="64" xfId="181" applyNumberFormat="1" applyFont="1" applyBorder="1" applyAlignment="1" applyProtection="1">
      <alignment horizontal="center" vertical="center"/>
      <protection locked="0"/>
    </xf>
    <xf numFmtId="49" fontId="93" fillId="0" borderId="65" xfId="181" applyNumberFormat="1" applyFont="1" applyFill="1" applyBorder="1" applyAlignment="1" applyProtection="1">
      <alignment horizontal="center" vertical="center"/>
      <protection locked="0"/>
    </xf>
    <xf numFmtId="49" fontId="93" fillId="0" borderId="6" xfId="181" applyNumberFormat="1" applyFont="1" applyFill="1" applyBorder="1" applyAlignment="1" applyProtection="1">
      <alignment horizontal="center" vertical="center"/>
      <protection locked="0"/>
    </xf>
    <xf numFmtId="49" fontId="93" fillId="0" borderId="115" xfId="181" applyNumberFormat="1" applyFont="1" applyFill="1" applyBorder="1" applyAlignment="1" applyProtection="1">
      <alignment horizontal="center" vertical="center"/>
      <protection locked="0"/>
    </xf>
    <xf numFmtId="49" fontId="93" fillId="0" borderId="12" xfId="181" applyNumberFormat="1" applyFont="1" applyFill="1" applyBorder="1" applyAlignment="1" applyProtection="1">
      <alignment horizontal="center" vertical="center"/>
      <protection locked="0"/>
    </xf>
    <xf numFmtId="171" fontId="93" fillId="0" borderId="43" xfId="177" applyNumberFormat="1" applyFont="1" applyFill="1" applyBorder="1" applyAlignment="1" applyProtection="1">
      <alignment horizontal="center" vertical="center"/>
      <protection locked="0"/>
    </xf>
    <xf numFmtId="49" fontId="93" fillId="0" borderId="63" xfId="181" applyNumberFormat="1" applyFont="1" applyFill="1" applyBorder="1" applyAlignment="1" applyProtection="1">
      <alignment horizontal="center"/>
      <protection locked="0"/>
    </xf>
    <xf numFmtId="0" fontId="93" fillId="0" borderId="64" xfId="181" quotePrefix="1" applyFont="1" applyFill="1" applyBorder="1" applyAlignment="1" applyProtection="1">
      <alignment horizontal="left"/>
      <protection locked="0"/>
    </xf>
    <xf numFmtId="49" fontId="93" fillId="0" borderId="64" xfId="181" applyNumberFormat="1" applyFont="1" applyFill="1" applyBorder="1" applyAlignment="1" applyProtection="1">
      <alignment horizontal="center"/>
      <protection locked="0"/>
    </xf>
    <xf numFmtId="0" fontId="92" fillId="0" borderId="63" xfId="181" quotePrefix="1" applyFont="1" applyFill="1" applyBorder="1" applyAlignment="1" applyProtection="1">
      <alignment horizontal="left"/>
      <protection locked="0"/>
    </xf>
    <xf numFmtId="171" fontId="93" fillId="0" borderId="97" xfId="177" applyNumberFormat="1" applyFont="1" applyFill="1" applyBorder="1" applyAlignment="1" applyProtection="1">
      <alignment horizontal="center" vertical="center"/>
      <protection locked="0"/>
    </xf>
    <xf numFmtId="171" fontId="93" fillId="0" borderId="103" xfId="177" applyNumberFormat="1" applyFont="1" applyFill="1" applyBorder="1" applyAlignment="1" applyProtection="1">
      <alignment horizontal="center" vertical="center"/>
      <protection locked="0"/>
    </xf>
    <xf numFmtId="171" fontId="93" fillId="0" borderId="43" xfId="177" applyNumberFormat="1" applyFont="1" applyFill="1" applyBorder="1" applyAlignment="1" applyProtection="1">
      <alignment horizontal="center"/>
      <protection locked="0"/>
    </xf>
    <xf numFmtId="171" fontId="93" fillId="0" borderId="43" xfId="177" quotePrefix="1" applyNumberFormat="1" applyFont="1" applyFill="1" applyBorder="1" applyAlignment="1" applyProtection="1">
      <alignment horizontal="center"/>
      <protection locked="0"/>
    </xf>
    <xf numFmtId="0" fontId="78" fillId="0" borderId="6" xfId="0" applyFont="1" applyFill="1" applyBorder="1" applyProtection="1">
      <protection locked="0"/>
    </xf>
    <xf numFmtId="0" fontId="78" fillId="0" borderId="45" xfId="0" applyFont="1" applyFill="1" applyBorder="1" applyProtection="1">
      <protection locked="0"/>
    </xf>
    <xf numFmtId="49" fontId="78" fillId="0" borderId="44" xfId="0" applyNumberFormat="1" applyFont="1" applyFill="1" applyBorder="1" applyAlignment="1" applyProtection="1">
      <alignment horizontal="center"/>
      <protection locked="0"/>
    </xf>
    <xf numFmtId="49" fontId="78" fillId="0" borderId="63" xfId="0" applyNumberFormat="1" applyFont="1" applyFill="1" applyBorder="1" applyAlignment="1" applyProtection="1">
      <alignment horizontal="center"/>
      <protection locked="0"/>
    </xf>
    <xf numFmtId="49" fontId="78" fillId="0" borderId="65" xfId="0" applyNumberFormat="1" applyFont="1" applyFill="1" applyBorder="1" applyAlignment="1" applyProtection="1">
      <alignment horizontal="center"/>
      <protection locked="0"/>
    </xf>
    <xf numFmtId="167" fontId="78" fillId="0" borderId="63" xfId="230" applyFont="1" applyFill="1" applyBorder="1" applyProtection="1">
      <protection locked="0"/>
    </xf>
    <xf numFmtId="167" fontId="78" fillId="0" borderId="64" xfId="230" applyFont="1" applyFill="1" applyBorder="1" applyProtection="1">
      <protection locked="0"/>
    </xf>
    <xf numFmtId="171" fontId="78" fillId="0" borderId="115" xfId="177" applyNumberFormat="1" applyFont="1" applyFill="1" applyBorder="1" applyProtection="1">
      <protection locked="0"/>
    </xf>
    <xf numFmtId="167" fontId="78" fillId="0" borderId="11" xfId="230" applyFont="1" applyFill="1" applyBorder="1" applyProtection="1">
      <protection locked="0"/>
    </xf>
    <xf numFmtId="167" fontId="78" fillId="0" borderId="8" xfId="230" applyFont="1" applyFill="1" applyBorder="1" applyProtection="1">
      <protection locked="0"/>
    </xf>
    <xf numFmtId="0" fontId="78" fillId="0" borderId="43" xfId="0" applyFont="1" applyFill="1" applyBorder="1" applyAlignment="1" applyProtection="1">
      <alignment horizontal="left"/>
      <protection locked="0"/>
    </xf>
    <xf numFmtId="0" fontId="78" fillId="0" borderId="43" xfId="0" applyFont="1" applyFill="1" applyBorder="1" applyAlignment="1" applyProtection="1">
      <alignment horizontal="centerContinuous"/>
      <protection locked="0"/>
    </xf>
    <xf numFmtId="0" fontId="78" fillId="0" borderId="43" xfId="0" applyFont="1" applyFill="1" applyBorder="1" applyProtection="1">
      <protection locked="0"/>
    </xf>
    <xf numFmtId="0" fontId="70" fillId="0" borderId="43" xfId="0" quotePrefix="1" applyFont="1" applyFill="1" applyBorder="1" applyAlignment="1" applyProtection="1">
      <alignment horizontal="left"/>
      <protection locked="0"/>
    </xf>
    <xf numFmtId="0" fontId="70" fillId="0" borderId="43" xfId="0" quotePrefix="1" applyFont="1" applyFill="1" applyBorder="1" applyAlignment="1" applyProtection="1">
      <protection locked="0"/>
    </xf>
    <xf numFmtId="0" fontId="78" fillId="0" borderId="55" xfId="0" applyFont="1" applyFill="1" applyBorder="1" applyAlignment="1" applyProtection="1">
      <alignment horizontal="left"/>
      <protection locked="0"/>
    </xf>
    <xf numFmtId="0" fontId="78" fillId="0" borderId="55" xfId="0" applyFont="1" applyFill="1" applyBorder="1" applyProtection="1">
      <protection locked="0"/>
    </xf>
    <xf numFmtId="49" fontId="78" fillId="34" borderId="0" xfId="0" applyNumberFormat="1" applyFont="1" applyFill="1" applyAlignment="1">
      <alignment horizontal="center"/>
    </xf>
    <xf numFmtId="171" fontId="50" fillId="0" borderId="53" xfId="177" applyNumberFormat="1" applyFont="1" applyBorder="1" applyProtection="1">
      <protection locked="0"/>
    </xf>
    <xf numFmtId="0" fontId="78" fillId="34" borderId="0" xfId="0" quotePrefix="1" applyFont="1" applyFill="1" applyAlignment="1" applyProtection="1">
      <alignment horizontal="center"/>
    </xf>
    <xf numFmtId="49" fontId="80" fillId="34" borderId="0" xfId="0" quotePrefix="1" applyNumberFormat="1" applyFont="1" applyFill="1" applyAlignment="1" applyProtection="1">
      <alignment horizontal="center"/>
    </xf>
    <xf numFmtId="0" fontId="70" fillId="34" borderId="0" xfId="0" quotePrefix="1" applyFont="1" applyFill="1" applyBorder="1" applyAlignment="1" applyProtection="1">
      <alignment horizontal="left"/>
    </xf>
    <xf numFmtId="0" fontId="78" fillId="34" borderId="0" xfId="0" applyFont="1" applyFill="1" applyBorder="1" applyAlignment="1" applyProtection="1">
      <alignment horizontal="center"/>
    </xf>
    <xf numFmtId="171" fontId="78" fillId="34" borderId="0" xfId="0" applyNumberFormat="1" applyFont="1" applyFill="1" applyBorder="1" applyAlignment="1" applyProtection="1">
      <alignment horizontal="center"/>
    </xf>
    <xf numFmtId="0" fontId="70" fillId="34" borderId="0" xfId="0" applyFont="1" applyFill="1" applyBorder="1" applyAlignment="1" applyProtection="1">
      <alignment horizontal="center"/>
    </xf>
    <xf numFmtId="174" fontId="66" fillId="34" borderId="0" xfId="175" applyNumberFormat="1" applyFont="1" applyFill="1" applyBorder="1" applyProtection="1"/>
    <xf numFmtId="0" fontId="50" fillId="34" borderId="0" xfId="0" applyFont="1" applyFill="1" applyBorder="1" applyProtection="1"/>
    <xf numFmtId="0" fontId="70" fillId="34" borderId="0" xfId="0" applyFont="1" applyFill="1" applyProtection="1"/>
    <xf numFmtId="174" fontId="66" fillId="34" borderId="95" xfId="175" applyNumberFormat="1" applyFont="1" applyFill="1" applyBorder="1" applyProtection="1"/>
    <xf numFmtId="171" fontId="0" fillId="0" borderId="0" xfId="0" applyNumberFormat="1" applyProtection="1"/>
    <xf numFmtId="0" fontId="70" fillId="34" borderId="115" xfId="0" applyFont="1" applyFill="1" applyBorder="1" applyAlignment="1" applyProtection="1">
      <alignment horizontal="center"/>
    </xf>
    <xf numFmtId="0" fontId="29" fillId="34" borderId="0" xfId="0" quotePrefix="1" applyFont="1" applyFill="1" applyAlignment="1" applyProtection="1">
      <alignment horizontal="center"/>
    </xf>
    <xf numFmtId="0" fontId="28" fillId="34" borderId="0" xfId="0" quotePrefix="1" applyFont="1" applyFill="1" applyBorder="1" applyAlignment="1" applyProtection="1">
      <alignment horizontal="left"/>
    </xf>
    <xf numFmtId="0" fontId="29" fillId="34" borderId="0" xfId="0" applyFont="1" applyFill="1" applyBorder="1" applyAlignment="1" applyProtection="1">
      <alignment horizontal="center"/>
    </xf>
    <xf numFmtId="0" fontId="29" fillId="34" borderId="96" xfId="0" applyFont="1" applyFill="1" applyBorder="1" applyProtection="1"/>
    <xf numFmtId="171" fontId="18" fillId="34" borderId="0" xfId="176" applyNumberFormat="1" applyFont="1" applyFill="1" applyBorder="1" applyProtection="1"/>
    <xf numFmtId="0" fontId="27" fillId="34" borderId="0" xfId="0" applyFont="1" applyFill="1" applyProtection="1"/>
    <xf numFmtId="0" fontId="29" fillId="34" borderId="0" xfId="0" applyFont="1" applyFill="1" applyAlignment="1" applyProtection="1">
      <alignment horizontal="center"/>
    </xf>
    <xf numFmtId="0" fontId="29" fillId="0" borderId="0" xfId="0" applyFont="1" applyFill="1" applyAlignment="1" applyProtection="1">
      <alignment horizontal="center"/>
    </xf>
    <xf numFmtId="0" fontId="29" fillId="0" borderId="0" xfId="0" applyFont="1" applyFill="1" applyProtection="1"/>
    <xf numFmtId="0" fontId="29" fillId="0" borderId="0" xfId="0" applyFont="1" applyFill="1" applyBorder="1" applyAlignment="1" applyProtection="1"/>
    <xf numFmtId="0" fontId="29" fillId="0" borderId="0" xfId="0" applyFont="1" applyFill="1" applyAlignment="1" applyProtection="1"/>
    <xf numFmtId="0" fontId="28" fillId="0" borderId="0" xfId="0" applyFont="1" applyFill="1" applyAlignment="1" applyProtection="1"/>
    <xf numFmtId="0" fontId="29" fillId="34" borderId="0" xfId="0" applyFont="1" applyFill="1" applyBorder="1" applyAlignment="1" applyProtection="1">
      <alignment horizontal="right"/>
    </xf>
    <xf numFmtId="3" fontId="29" fillId="34" borderId="0" xfId="0" applyNumberFormat="1" applyFont="1" applyFill="1" applyBorder="1" applyAlignment="1" applyProtection="1">
      <alignment horizontal="center"/>
    </xf>
    <xf numFmtId="0" fontId="29" fillId="34" borderId="0" xfId="0" quotePrefix="1" applyFont="1" applyFill="1" applyBorder="1" applyAlignment="1" applyProtection="1">
      <alignment horizontal="left"/>
    </xf>
    <xf numFmtId="0" fontId="26" fillId="0" borderId="0" xfId="0" applyFont="1" applyFill="1" applyAlignment="1" applyProtection="1">
      <alignment horizontal="right"/>
    </xf>
    <xf numFmtId="49" fontId="77" fillId="34" borderId="0" xfId="224" applyNumberFormat="1" applyFont="1" applyFill="1" applyAlignment="1" applyProtection="1">
      <alignment horizontal="center"/>
    </xf>
    <xf numFmtId="167" fontId="70" fillId="34" borderId="0" xfId="224" applyFont="1" applyFill="1" applyBorder="1" applyProtection="1"/>
    <xf numFmtId="0" fontId="29" fillId="34" borderId="0" xfId="0" quotePrefix="1" applyFont="1" applyFill="1" applyAlignment="1" applyProtection="1">
      <alignment horizontal="right"/>
    </xf>
    <xf numFmtId="167" fontId="50" fillId="32" borderId="19" xfId="224" quotePrefix="1" applyFont="1" applyFill="1" applyBorder="1" applyAlignment="1" applyProtection="1">
      <alignment horizontal="left"/>
      <protection locked="0"/>
    </xf>
    <xf numFmtId="49" fontId="23" fillId="32" borderId="65" xfId="224" applyNumberFormat="1" applyFont="1" applyFill="1" applyBorder="1" applyAlignment="1" applyProtection="1">
      <alignment horizontal="center"/>
      <protection locked="0"/>
    </xf>
    <xf numFmtId="49" fontId="23" fillId="32" borderId="43" xfId="224" applyNumberFormat="1" applyFont="1" applyFill="1" applyBorder="1" applyAlignment="1" applyProtection="1">
      <alignment horizontal="center"/>
      <protection locked="0"/>
    </xf>
    <xf numFmtId="167" fontId="50" fillId="32" borderId="151" xfId="224" quotePrefix="1" applyFont="1" applyFill="1" applyBorder="1" applyAlignment="1" applyProtection="1">
      <alignment horizontal="left"/>
      <protection locked="0"/>
    </xf>
    <xf numFmtId="49" fontId="23" fillId="32" borderId="68" xfId="224" applyNumberFormat="1" applyFont="1" applyFill="1" applyBorder="1" applyAlignment="1" applyProtection="1">
      <alignment horizontal="center"/>
      <protection locked="0"/>
    </xf>
    <xf numFmtId="167" fontId="23" fillId="32" borderId="135" xfId="224" applyFont="1" applyFill="1" applyBorder="1" applyAlignment="1" applyProtection="1">
      <alignment horizontal="left"/>
      <protection locked="0"/>
    </xf>
    <xf numFmtId="167" fontId="23" fillId="32" borderId="151" xfId="224" applyFont="1" applyFill="1" applyBorder="1" applyAlignment="1" applyProtection="1">
      <alignment horizontal="left"/>
      <protection locked="0"/>
    </xf>
    <xf numFmtId="167" fontId="78" fillId="0" borderId="38" xfId="224" quotePrefix="1" applyFont="1" applyBorder="1" applyAlignment="1" applyProtection="1">
      <alignment horizontal="left"/>
      <protection locked="0"/>
    </xf>
    <xf numFmtId="0" fontId="70" fillId="26" borderId="179" xfId="0" applyFont="1" applyFill="1" applyBorder="1" applyAlignment="1" applyProtection="1">
      <alignment horizontal="center" vertical="center" wrapText="1"/>
    </xf>
    <xf numFmtId="171" fontId="29" fillId="0" borderId="0" xfId="0" applyNumberFormat="1" applyFont="1" applyFill="1" applyProtection="1"/>
    <xf numFmtId="0" fontId="63" fillId="0" borderId="0" xfId="0" applyFont="1" applyFill="1" applyAlignment="1" applyProtection="1">
      <alignment horizontal="center"/>
    </xf>
    <xf numFmtId="0" fontId="63" fillId="0" borderId="0" xfId="0" applyFont="1" applyFill="1" applyProtection="1"/>
    <xf numFmtId="171" fontId="29" fillId="0" borderId="0" xfId="0" applyNumberFormat="1" applyFont="1" applyFill="1" applyBorder="1" applyProtection="1"/>
    <xf numFmtId="166" fontId="29" fillId="0" borderId="0" xfId="0" applyNumberFormat="1" applyFont="1" applyFill="1" applyProtection="1"/>
    <xf numFmtId="167" fontId="78" fillId="34" borderId="19" xfId="224" applyFont="1" applyFill="1" applyBorder="1" applyAlignment="1" applyProtection="1">
      <alignment horizontal="left"/>
    </xf>
    <xf numFmtId="167" fontId="78" fillId="34" borderId="18" xfId="224" applyFont="1" applyFill="1" applyBorder="1" applyProtection="1"/>
    <xf numFmtId="167" fontId="78" fillId="34" borderId="18" xfId="224" applyFont="1" applyFill="1" applyBorder="1" applyAlignment="1" applyProtection="1">
      <alignment horizontal="left" wrapText="1"/>
    </xf>
    <xf numFmtId="167" fontId="70" fillId="34" borderId="18" xfId="224" applyFont="1" applyFill="1" applyBorder="1" applyAlignment="1" applyProtection="1">
      <alignment horizontal="left"/>
    </xf>
    <xf numFmtId="3" fontId="29" fillId="34" borderId="0" xfId="0" applyNumberFormat="1" applyFont="1" applyFill="1" applyProtection="1"/>
    <xf numFmtId="3" fontId="29" fillId="34" borderId="0" xfId="0" quotePrefix="1" applyNumberFormat="1" applyFont="1" applyFill="1" applyBorder="1" applyAlignment="1" applyProtection="1">
      <alignment horizontal="center"/>
    </xf>
    <xf numFmtId="0" fontId="66" fillId="26" borderId="113" xfId="0" applyFont="1" applyFill="1" applyBorder="1" applyAlignment="1" applyProtection="1">
      <alignment horizontal="center" vertical="center" wrapText="1"/>
    </xf>
    <xf numFmtId="0" fontId="66" fillId="26" borderId="171" xfId="0" applyFont="1" applyFill="1" applyBorder="1" applyAlignment="1" applyProtection="1">
      <alignment horizontal="center" vertical="center" wrapText="1"/>
    </xf>
    <xf numFmtId="0" fontId="64" fillId="0" borderId="0" xfId="0" applyFont="1" applyProtection="1"/>
    <xf numFmtId="0" fontId="61" fillId="34" borderId="0" xfId="0" applyFont="1" applyFill="1" applyProtection="1"/>
    <xf numFmtId="0" fontId="81" fillId="34" borderId="0" xfId="0" applyFont="1" applyFill="1" applyBorder="1" applyAlignment="1" applyProtection="1">
      <alignment horizontal="left" vertical="top" indent="1"/>
    </xf>
    <xf numFmtId="171" fontId="61" fillId="34" borderId="0" xfId="177" applyNumberFormat="1" applyFont="1" applyFill="1" applyBorder="1" applyProtection="1"/>
    <xf numFmtId="171" fontId="61" fillId="34" borderId="120" xfId="177" applyNumberFormat="1" applyFont="1" applyFill="1" applyBorder="1" applyAlignment="1" applyProtection="1">
      <alignment horizontal="right" vertical="top"/>
    </xf>
    <xf numFmtId="171" fontId="61" fillId="34" borderId="0" xfId="177" applyNumberFormat="1" applyFont="1" applyFill="1" applyBorder="1" applyAlignment="1" applyProtection="1">
      <alignment horizontal="right" vertical="top"/>
    </xf>
    <xf numFmtId="0" fontId="61" fillId="0" borderId="0" xfId="0" applyFont="1" applyProtection="1"/>
    <xf numFmtId="0" fontId="61" fillId="0" borderId="0" xfId="0" applyFont="1" applyFill="1" applyProtection="1"/>
    <xf numFmtId="0" fontId="61" fillId="31" borderId="0" xfId="0" applyFont="1" applyFill="1" applyProtection="1"/>
    <xf numFmtId="171" fontId="18" fillId="34" borderId="120" xfId="176" applyNumberFormat="1" applyFont="1" applyFill="1" applyBorder="1" applyAlignment="1" applyProtection="1">
      <alignment horizontal="center"/>
    </xf>
    <xf numFmtId="0" fontId="81" fillId="34" borderId="0" xfId="0" applyFont="1" applyFill="1" applyBorder="1" applyAlignment="1" applyProtection="1">
      <alignment horizontal="left" wrapText="1"/>
    </xf>
    <xf numFmtId="0" fontId="28" fillId="34" borderId="0" xfId="0" quotePrefix="1" applyFont="1" applyFill="1" applyAlignment="1" applyProtection="1"/>
    <xf numFmtId="0" fontId="28" fillId="34" borderId="0" xfId="0" quotePrefix="1" applyFont="1" applyFill="1" applyAlignment="1" applyProtection="1">
      <alignment horizontal="center"/>
    </xf>
    <xf numFmtId="0" fontId="0" fillId="34" borderId="0" xfId="0" applyFill="1" applyBorder="1" applyAlignment="1" applyProtection="1"/>
    <xf numFmtId="0" fontId="29" fillId="34" borderId="0" xfId="178" quotePrefix="1" applyFont="1" applyFill="1" applyAlignment="1" applyProtection="1">
      <alignment horizontal="center"/>
    </xf>
    <xf numFmtId="0" fontId="78" fillId="34" borderId="0" xfId="0" applyFont="1" applyFill="1" applyBorder="1" applyAlignment="1" applyProtection="1"/>
    <xf numFmtId="0" fontId="78" fillId="34" borderId="0" xfId="0" quotePrefix="1" applyFont="1" applyFill="1" applyBorder="1" applyAlignment="1" applyProtection="1">
      <alignment horizontal="center"/>
    </xf>
    <xf numFmtId="0" fontId="29" fillId="0" borderId="0" xfId="0" applyFont="1" applyAlignment="1" applyProtection="1"/>
    <xf numFmtId="0" fontId="78" fillId="34" borderId="58" xfId="0" applyFont="1" applyFill="1" applyBorder="1" applyProtection="1"/>
    <xf numFmtId="0" fontId="78" fillId="34" borderId="0" xfId="0" applyFont="1" applyFill="1" applyBorder="1" applyAlignment="1" applyProtection="1">
      <alignment horizontal="centerContinuous"/>
    </xf>
    <xf numFmtId="3" fontId="78" fillId="34" borderId="0" xfId="0" applyNumberFormat="1" applyFont="1" applyFill="1" applyBorder="1" applyAlignment="1" applyProtection="1">
      <alignment horizontal="center"/>
    </xf>
    <xf numFmtId="0" fontId="70" fillId="34" borderId="0" xfId="0" applyFont="1" applyFill="1" applyBorder="1" applyAlignment="1" applyProtection="1">
      <alignment horizontal="centerContinuous"/>
    </xf>
    <xf numFmtId="0" fontId="78" fillId="34" borderId="0" xfId="0" applyFont="1" applyFill="1" applyBorder="1" applyAlignment="1" applyProtection="1">
      <alignment horizontal="right"/>
    </xf>
    <xf numFmtId="0" fontId="50" fillId="34" borderId="0" xfId="175" applyFont="1" applyFill="1" applyProtection="1"/>
    <xf numFmtId="0" fontId="50" fillId="34" borderId="0" xfId="175" applyFont="1" applyFill="1" applyBorder="1" applyProtection="1"/>
    <xf numFmtId="167" fontId="50" fillId="34" borderId="152" xfId="233" applyFont="1" applyFill="1" applyBorder="1" applyAlignment="1" applyProtection="1">
      <alignment horizontal="center" wrapText="1"/>
    </xf>
    <xf numFmtId="0" fontId="29" fillId="0" borderId="0" xfId="0" applyFont="1" applyBorder="1" applyProtection="1"/>
    <xf numFmtId="0" fontId="78" fillId="34" borderId="31" xfId="0" applyFont="1" applyFill="1" applyBorder="1" applyProtection="1"/>
    <xf numFmtId="0" fontId="78" fillId="34" borderId="0" xfId="0" quotePrefix="1" applyFont="1" applyFill="1" applyBorder="1" applyAlignment="1" applyProtection="1">
      <alignment horizontal="right"/>
    </xf>
    <xf numFmtId="0" fontId="78" fillId="34" borderId="120" xfId="0" applyFont="1" applyFill="1" applyBorder="1" applyProtection="1"/>
    <xf numFmtId="0" fontId="78" fillId="34" borderId="31" xfId="0" quotePrefix="1" applyFont="1" applyFill="1" applyBorder="1" applyProtection="1"/>
    <xf numFmtId="171" fontId="50" fillId="28" borderId="115" xfId="177" applyNumberFormat="1" applyFont="1" applyFill="1" applyBorder="1" applyProtection="1"/>
    <xf numFmtId="171" fontId="29" fillId="0" borderId="0" xfId="177" applyNumberFormat="1" applyFont="1" applyProtection="1"/>
    <xf numFmtId="171" fontId="29" fillId="0" borderId="0" xfId="0" applyNumberFormat="1" applyFont="1" applyProtection="1"/>
    <xf numFmtId="0" fontId="66" fillId="26" borderId="13" xfId="0" applyFont="1" applyFill="1" applyBorder="1" applyProtection="1"/>
    <xf numFmtId="0" fontId="78" fillId="34" borderId="62" xfId="0" applyFont="1" applyFill="1" applyBorder="1" applyProtection="1"/>
    <xf numFmtId="171" fontId="78" fillId="34" borderId="0" xfId="0" applyNumberFormat="1" applyFont="1" applyFill="1" applyProtection="1"/>
    <xf numFmtId="0" fontId="78" fillId="0" borderId="0" xfId="0" applyFont="1" applyProtection="1"/>
    <xf numFmtId="0" fontId="78" fillId="0" borderId="0" xfId="0" applyFont="1" applyFill="1" applyAlignment="1" applyProtection="1">
      <alignment horizontal="right"/>
    </xf>
    <xf numFmtId="0" fontId="78" fillId="0" borderId="0" xfId="0" applyFont="1" applyFill="1" applyProtection="1"/>
    <xf numFmtId="171" fontId="78" fillId="0" borderId="0" xfId="177" applyNumberFormat="1" applyFont="1" applyProtection="1"/>
    <xf numFmtId="171" fontId="78" fillId="0" borderId="0" xfId="177" applyNumberFormat="1" applyFont="1" applyFill="1" applyProtection="1"/>
    <xf numFmtId="171" fontId="50" fillId="0" borderId="0" xfId="177" applyNumberFormat="1" applyFont="1" applyFill="1" applyProtection="1"/>
    <xf numFmtId="171" fontId="50" fillId="0" borderId="0" xfId="0" applyNumberFormat="1" applyFont="1" applyFill="1" applyProtection="1"/>
    <xf numFmtId="171" fontId="78" fillId="0" borderId="0" xfId="0" applyNumberFormat="1" applyFont="1" applyProtection="1"/>
    <xf numFmtId="171" fontId="78" fillId="0" borderId="0" xfId="0" applyNumberFormat="1" applyFont="1" applyFill="1" applyProtection="1"/>
    <xf numFmtId="49" fontId="78" fillId="34" borderId="0" xfId="0" applyNumberFormat="1" applyFont="1" applyFill="1" applyAlignment="1" applyProtection="1">
      <alignment horizontal="center"/>
    </xf>
    <xf numFmtId="0" fontId="78" fillId="34" borderId="0" xfId="0" applyFont="1" applyFill="1" applyAlignment="1" applyProtection="1">
      <alignment horizontal="centerContinuous"/>
    </xf>
    <xf numFmtId="0" fontId="70" fillId="34" borderId="0" xfId="0" applyFont="1" applyFill="1" applyAlignment="1" applyProtection="1">
      <alignment horizontal="left"/>
    </xf>
    <xf numFmtId="0" fontId="99" fillId="34" borderId="0" xfId="0" applyFont="1" applyFill="1" applyProtection="1"/>
    <xf numFmtId="174" fontId="70" fillId="34" borderId="95" xfId="175" applyNumberFormat="1" applyFont="1" applyFill="1" applyBorder="1" applyProtection="1"/>
    <xf numFmtId="0" fontId="78" fillId="34" borderId="0" xfId="0" applyFont="1" applyFill="1" applyAlignment="1" applyProtection="1">
      <alignment horizontal="left"/>
    </xf>
    <xf numFmtId="0" fontId="116" fillId="34" borderId="0" xfId="0" applyFont="1" applyFill="1" applyAlignment="1" applyProtection="1">
      <alignment horizontal="center"/>
    </xf>
    <xf numFmtId="0" fontId="70" fillId="26" borderId="10" xfId="0" applyFont="1" applyFill="1" applyBorder="1" applyAlignment="1" applyProtection="1">
      <alignment horizontal="center" vertical="center" wrapText="1"/>
    </xf>
    <xf numFmtId="171" fontId="78" fillId="28" borderId="28" xfId="177" applyNumberFormat="1" applyFont="1" applyFill="1" applyBorder="1" applyProtection="1"/>
    <xf numFmtId="171" fontId="78" fillId="0" borderId="43" xfId="177" applyNumberFormat="1" applyFont="1" applyBorder="1" applyProtection="1">
      <protection locked="0"/>
    </xf>
    <xf numFmtId="171" fontId="78" fillId="0" borderId="69" xfId="177" applyNumberFormat="1" applyFont="1" applyBorder="1" applyProtection="1">
      <protection locked="0"/>
    </xf>
    <xf numFmtId="0" fontId="77" fillId="26" borderId="158" xfId="0" applyFont="1" applyFill="1" applyBorder="1" applyAlignment="1" applyProtection="1">
      <alignment horizontal="center" vertical="center" wrapText="1"/>
    </xf>
    <xf numFmtId="0" fontId="66" fillId="26" borderId="100" xfId="0" applyFont="1" applyFill="1" applyBorder="1" applyAlignment="1" applyProtection="1">
      <alignment horizontal="center" vertical="center" wrapText="1"/>
    </xf>
    <xf numFmtId="0" fontId="50" fillId="34" borderId="31" xfId="0" applyFont="1" applyFill="1" applyBorder="1" applyProtection="1"/>
    <xf numFmtId="0" fontId="66" fillId="29" borderId="58" xfId="0" applyFont="1" applyFill="1" applyBorder="1" applyAlignment="1" applyProtection="1">
      <alignment wrapText="1"/>
    </xf>
    <xf numFmtId="0" fontId="66" fillId="29" borderId="58" xfId="0" applyFont="1" applyFill="1" applyBorder="1" applyProtection="1"/>
    <xf numFmtId="171" fontId="66" fillId="29" borderId="45" xfId="177" applyNumberFormat="1" applyFont="1" applyFill="1" applyBorder="1" applyAlignment="1" applyProtection="1">
      <alignment horizontal="left" wrapText="1" indent="1"/>
    </xf>
    <xf numFmtId="171" fontId="66" fillId="29" borderId="71" xfId="177" applyNumberFormat="1" applyFont="1" applyFill="1" applyBorder="1" applyAlignment="1" applyProtection="1">
      <alignment horizontal="left" wrapText="1" indent="1"/>
    </xf>
    <xf numFmtId="0" fontId="50" fillId="26" borderId="0" xfId="0" applyFont="1" applyFill="1" applyBorder="1" applyAlignment="1" applyProtection="1">
      <alignment horizontal="left"/>
    </xf>
    <xf numFmtId="0" fontId="66" fillId="26" borderId="58" xfId="0" applyFont="1" applyFill="1" applyBorder="1" applyAlignment="1" applyProtection="1">
      <alignment horizontal="left"/>
    </xf>
    <xf numFmtId="171" fontId="50" fillId="26" borderId="45" xfId="177" applyNumberFormat="1" applyFont="1" applyFill="1" applyBorder="1" applyProtection="1"/>
    <xf numFmtId="171" fontId="50" fillId="26" borderId="71" xfId="177" applyNumberFormat="1" applyFont="1" applyFill="1" applyBorder="1" applyProtection="1"/>
    <xf numFmtId="171" fontId="50" fillId="26" borderId="43" xfId="177" applyNumberFormat="1" applyFont="1" applyFill="1" applyBorder="1" applyProtection="1"/>
    <xf numFmtId="171" fontId="50" fillId="26" borderId="69" xfId="177" applyNumberFormat="1" applyFont="1" applyFill="1" applyBorder="1" applyProtection="1"/>
    <xf numFmtId="0" fontId="50" fillId="34" borderId="31" xfId="0" quotePrefix="1" applyFont="1" applyFill="1" applyBorder="1" applyProtection="1"/>
    <xf numFmtId="0" fontId="50" fillId="34" borderId="62" xfId="0" applyFont="1" applyFill="1" applyBorder="1" applyProtection="1"/>
    <xf numFmtId="0" fontId="66" fillId="34" borderId="0" xfId="0" applyFont="1" applyFill="1" applyBorder="1" applyAlignment="1" applyProtection="1">
      <alignment wrapText="1"/>
    </xf>
    <xf numFmtId="171" fontId="50" fillId="34" borderId="0" xfId="176" applyNumberFormat="1" applyFill="1" applyBorder="1" applyProtection="1"/>
    <xf numFmtId="49" fontId="78" fillId="34" borderId="0" xfId="181" quotePrefix="1" applyNumberFormat="1" applyFont="1" applyFill="1" applyAlignment="1" applyProtection="1">
      <alignment horizontal="center"/>
    </xf>
    <xf numFmtId="49" fontId="99" fillId="34" borderId="0" xfId="0" quotePrefix="1" applyNumberFormat="1" applyFont="1" applyFill="1" applyAlignment="1" applyProtection="1">
      <alignment horizontal="center"/>
    </xf>
    <xf numFmtId="0" fontId="78" fillId="34" borderId="95" xfId="181" applyFont="1" applyFill="1" applyBorder="1" applyProtection="1"/>
    <xf numFmtId="49" fontId="78" fillId="34" borderId="0" xfId="181" applyNumberFormat="1" applyFont="1" applyFill="1" applyProtection="1"/>
    <xf numFmtId="14" fontId="70" fillId="34" borderId="0" xfId="175" applyNumberFormat="1" applyFont="1" applyFill="1" applyProtection="1"/>
    <xf numFmtId="49" fontId="102" fillId="34" borderId="0" xfId="181" applyNumberFormat="1" applyFont="1" applyFill="1" applyAlignment="1" applyProtection="1">
      <alignment horizontal="center"/>
    </xf>
    <xf numFmtId="174" fontId="70" fillId="34" borderId="0" xfId="175" applyNumberFormat="1" applyFont="1" applyFill="1" applyBorder="1" applyProtection="1"/>
    <xf numFmtId="49" fontId="78" fillId="34" borderId="95" xfId="181" applyNumberFormat="1" applyFont="1" applyFill="1" applyBorder="1" applyProtection="1"/>
    <xf numFmtId="49" fontId="78" fillId="34" borderId="0" xfId="181" applyNumberFormat="1" applyFont="1" applyFill="1" applyBorder="1" applyProtection="1"/>
    <xf numFmtId="3" fontId="78" fillId="34" borderId="0" xfId="181" applyNumberFormat="1" applyFont="1" applyFill="1" applyProtection="1"/>
    <xf numFmtId="0" fontId="70" fillId="26" borderId="106" xfId="0" applyFont="1" applyFill="1" applyBorder="1" applyAlignment="1" applyProtection="1">
      <alignment horizontal="center" vertical="center" wrapText="1"/>
    </xf>
    <xf numFmtId="0" fontId="70" fillId="26" borderId="147" xfId="0" applyFont="1" applyFill="1" applyBorder="1" applyAlignment="1" applyProtection="1">
      <alignment horizontal="center" vertical="center" wrapText="1"/>
    </xf>
    <xf numFmtId="0" fontId="70" fillId="26" borderId="108" xfId="0" applyFont="1" applyFill="1" applyBorder="1" applyAlignment="1" applyProtection="1">
      <alignment horizontal="center" vertical="center" wrapText="1"/>
    </xf>
    <xf numFmtId="0" fontId="70" fillId="26" borderId="183" xfId="0" applyFont="1" applyFill="1" applyBorder="1" applyAlignment="1" applyProtection="1">
      <alignment horizontal="center" vertical="center" wrapText="1"/>
    </xf>
    <xf numFmtId="0" fontId="78" fillId="34" borderId="3" xfId="181" applyFont="1" applyFill="1" applyBorder="1" applyProtection="1"/>
    <xf numFmtId="171" fontId="78" fillId="35" borderId="115" xfId="177" applyNumberFormat="1" applyFont="1" applyFill="1" applyBorder="1" applyProtection="1"/>
    <xf numFmtId="0" fontId="78" fillId="34" borderId="0" xfId="181" applyFont="1" applyFill="1" applyProtection="1"/>
    <xf numFmtId="0" fontId="70" fillId="34" borderId="0" xfId="181" applyFont="1" applyFill="1" applyProtection="1"/>
    <xf numFmtId="0" fontId="78" fillId="34" borderId="3" xfId="181" applyFont="1" applyFill="1" applyBorder="1" applyAlignment="1" applyProtection="1">
      <alignment vertical="center"/>
    </xf>
    <xf numFmtId="0" fontId="93" fillId="34" borderId="3" xfId="181" quotePrefix="1" applyFont="1" applyFill="1" applyBorder="1" applyAlignment="1" applyProtection="1">
      <alignment horizontal="left" vertical="center"/>
    </xf>
    <xf numFmtId="0" fontId="78" fillId="34" borderId="8" xfId="181" applyFont="1" applyFill="1" applyBorder="1" applyAlignment="1" applyProtection="1">
      <alignment wrapText="1"/>
    </xf>
    <xf numFmtId="0" fontId="78" fillId="34" borderId="8" xfId="181" applyFont="1" applyFill="1" applyBorder="1" applyAlignment="1" applyProtection="1"/>
    <xf numFmtId="0" fontId="93" fillId="34" borderId="8" xfId="181" applyFont="1" applyFill="1" applyBorder="1" applyAlignment="1" applyProtection="1"/>
    <xf numFmtId="0" fontId="78" fillId="34" borderId="8" xfId="181" applyFont="1" applyFill="1" applyBorder="1" applyAlignment="1" applyProtection="1">
      <alignment vertical="center"/>
    </xf>
    <xf numFmtId="0" fontId="78" fillId="34" borderId="8" xfId="181" applyFont="1" applyFill="1" applyBorder="1" applyAlignment="1" applyProtection="1">
      <alignment horizontal="left" vertical="center"/>
    </xf>
    <xf numFmtId="0" fontId="93" fillId="34" borderId="3" xfId="181" applyFont="1" applyFill="1" applyBorder="1" applyAlignment="1" applyProtection="1">
      <alignment vertical="center"/>
    </xf>
    <xf numFmtId="0" fontId="93" fillId="34" borderId="8" xfId="181" applyFont="1" applyFill="1" applyBorder="1" applyAlignment="1" applyProtection="1">
      <alignment vertical="center"/>
    </xf>
    <xf numFmtId="0" fontId="94" fillId="34" borderId="144" xfId="181" applyFont="1" applyFill="1" applyBorder="1" applyAlignment="1" applyProtection="1">
      <alignment horizontal="left" vertical="top"/>
    </xf>
    <xf numFmtId="0" fontId="78" fillId="34" borderId="144" xfId="0" applyFont="1" applyFill="1" applyBorder="1" applyProtection="1"/>
    <xf numFmtId="0" fontId="93" fillId="34" borderId="144" xfId="181" applyFont="1" applyFill="1" applyBorder="1" applyAlignment="1" applyProtection="1">
      <alignment vertical="center"/>
    </xf>
    <xf numFmtId="0" fontId="93" fillId="34" borderId="0" xfId="181" applyFont="1" applyFill="1" applyBorder="1" applyAlignment="1" applyProtection="1">
      <alignment vertical="center"/>
    </xf>
    <xf numFmtId="0" fontId="94" fillId="34" borderId="3" xfId="181" applyFont="1" applyFill="1" applyBorder="1" applyAlignment="1" applyProtection="1">
      <alignment vertical="center"/>
    </xf>
    <xf numFmtId="0" fontId="78" fillId="26" borderId="95" xfId="0" applyFont="1" applyFill="1" applyBorder="1" applyAlignment="1" applyProtection="1">
      <alignment horizontal="center" vertical="center" wrapText="1"/>
    </xf>
    <xf numFmtId="171" fontId="78" fillId="26" borderId="96" xfId="0" applyNumberFormat="1" applyFont="1" applyFill="1" applyBorder="1" applyAlignment="1" applyProtection="1">
      <alignment horizontal="center" vertical="center" wrapText="1"/>
    </xf>
    <xf numFmtId="0" fontId="78" fillId="26" borderId="190" xfId="0" applyFont="1" applyFill="1" applyBorder="1" applyAlignment="1" applyProtection="1">
      <alignment horizontal="center" vertical="center" wrapText="1"/>
    </xf>
    <xf numFmtId="0" fontId="93" fillId="34" borderId="94" xfId="181" applyFont="1" applyFill="1" applyBorder="1" applyAlignment="1" applyProtection="1">
      <alignment vertical="center"/>
    </xf>
    <xf numFmtId="171" fontId="78" fillId="28" borderId="80" xfId="177" applyNumberFormat="1" applyFont="1" applyFill="1" applyBorder="1" applyProtection="1"/>
    <xf numFmtId="0" fontId="78" fillId="34" borderId="0" xfId="181" quotePrefix="1" applyFont="1" applyFill="1" applyBorder="1" applyAlignment="1" applyProtection="1">
      <alignment horizontal="left" vertical="center"/>
    </xf>
    <xf numFmtId="49" fontId="93" fillId="34" borderId="0" xfId="181" applyNumberFormat="1" applyFont="1" applyFill="1" applyBorder="1" applyAlignment="1" applyProtection="1">
      <alignment horizontal="center" vertical="center"/>
    </xf>
    <xf numFmtId="171" fontId="78" fillId="34" borderId="0" xfId="177" applyNumberFormat="1" applyFont="1" applyFill="1" applyBorder="1" applyProtection="1"/>
    <xf numFmtId="0" fontId="78" fillId="34" borderId="0" xfId="181" applyFont="1" applyFill="1" applyBorder="1" applyProtection="1"/>
    <xf numFmtId="0" fontId="93" fillId="34" borderId="0" xfId="181" applyFont="1" applyFill="1" applyBorder="1" applyProtection="1"/>
    <xf numFmtId="49" fontId="93" fillId="34" borderId="0" xfId="181" applyNumberFormat="1" applyFont="1" applyFill="1" applyBorder="1" applyProtection="1"/>
    <xf numFmtId="3" fontId="78" fillId="34" borderId="0" xfId="181" applyNumberFormat="1" applyFont="1" applyFill="1" applyBorder="1" applyProtection="1"/>
    <xf numFmtId="0" fontId="70" fillId="26" borderId="107" xfId="0" applyFont="1" applyFill="1" applyBorder="1" applyAlignment="1" applyProtection="1">
      <alignment horizontal="center" vertical="center" wrapText="1"/>
    </xf>
    <xf numFmtId="49" fontId="93" fillId="34" borderId="123" xfId="181" applyNumberFormat="1" applyFont="1" applyFill="1" applyBorder="1" applyProtection="1"/>
    <xf numFmtId="3" fontId="78" fillId="34" borderId="6" xfId="181" quotePrefix="1" applyNumberFormat="1" applyFont="1" applyFill="1" applyBorder="1" applyAlignment="1" applyProtection="1">
      <alignment horizontal="center"/>
    </xf>
    <xf numFmtId="49" fontId="93" fillId="34" borderId="6" xfId="181" applyNumberFormat="1" applyFont="1" applyFill="1" applyBorder="1" applyProtection="1"/>
    <xf numFmtId="0" fontId="93" fillId="34" borderId="58" xfId="181" applyFont="1" applyFill="1" applyBorder="1" applyProtection="1"/>
    <xf numFmtId="49" fontId="93" fillId="34" borderId="45" xfId="181" applyNumberFormat="1" applyFont="1" applyFill="1" applyBorder="1" applyProtection="1"/>
    <xf numFmtId="3" fontId="78" fillId="34" borderId="45" xfId="181" applyNumberFormat="1" applyFont="1" applyFill="1" applyBorder="1" applyProtection="1"/>
    <xf numFmtId="0" fontId="93" fillId="34" borderId="59" xfId="181" applyFont="1" applyFill="1" applyBorder="1" applyProtection="1"/>
    <xf numFmtId="0" fontId="70" fillId="34" borderId="59" xfId="181" applyFont="1" applyFill="1" applyBorder="1" applyProtection="1"/>
    <xf numFmtId="49" fontId="93" fillId="34" borderId="43" xfId="181" applyNumberFormat="1" applyFont="1" applyFill="1" applyBorder="1" applyProtection="1"/>
    <xf numFmtId="3" fontId="78" fillId="34" borderId="43" xfId="181" applyNumberFormat="1" applyFont="1" applyFill="1" applyBorder="1" applyProtection="1"/>
    <xf numFmtId="0" fontId="70" fillId="34" borderId="3" xfId="181" applyFont="1" applyFill="1" applyBorder="1" applyAlignment="1" applyProtection="1"/>
    <xf numFmtId="0" fontId="92" fillId="34" borderId="3" xfId="0" applyFont="1" applyFill="1" applyBorder="1" applyAlignment="1" applyProtection="1"/>
    <xf numFmtId="49" fontId="93" fillId="34" borderId="63" xfId="181" applyNumberFormat="1" applyFont="1" applyFill="1" applyBorder="1" applyAlignment="1" applyProtection="1">
      <alignment horizontal="center"/>
    </xf>
    <xf numFmtId="0" fontId="78" fillId="34" borderId="8" xfId="181" applyFont="1" applyFill="1" applyBorder="1" applyProtection="1"/>
    <xf numFmtId="0" fontId="93" fillId="34" borderId="8" xfId="181" quotePrefix="1" applyFont="1" applyFill="1" applyBorder="1" applyAlignment="1" applyProtection="1">
      <alignment horizontal="left"/>
    </xf>
    <xf numFmtId="171" fontId="78" fillId="35" borderId="43" xfId="177" applyNumberFormat="1" applyFont="1" applyFill="1" applyBorder="1" applyProtection="1"/>
    <xf numFmtId="0" fontId="94" fillId="34" borderId="8" xfId="181" applyFont="1" applyFill="1" applyBorder="1" applyProtection="1"/>
    <xf numFmtId="171" fontId="78" fillId="35" borderId="44" xfId="177" applyNumberFormat="1" applyFont="1" applyFill="1" applyBorder="1" applyProtection="1"/>
    <xf numFmtId="0" fontId="78" fillId="34" borderId="0" xfId="181" applyFont="1" applyFill="1" applyBorder="1" applyAlignment="1" applyProtection="1">
      <alignment vertical="center"/>
    </xf>
    <xf numFmtId="171" fontId="78" fillId="35" borderId="45" xfId="177" applyNumberFormat="1" applyFont="1" applyFill="1" applyBorder="1" applyProtection="1"/>
    <xf numFmtId="0" fontId="78" fillId="34" borderId="59" xfId="181" quotePrefix="1" applyFont="1" applyFill="1" applyBorder="1" applyAlignment="1" applyProtection="1">
      <alignment horizontal="left" vertical="center"/>
    </xf>
    <xf numFmtId="0" fontId="78" fillId="34" borderId="144" xfId="181" quotePrefix="1" applyFont="1" applyFill="1" applyBorder="1" applyAlignment="1" applyProtection="1">
      <alignment horizontal="left" vertical="center"/>
    </xf>
    <xf numFmtId="0" fontId="93" fillId="34" borderId="143" xfId="181" applyFont="1" applyFill="1" applyBorder="1" applyAlignment="1" applyProtection="1">
      <alignment vertical="center"/>
    </xf>
    <xf numFmtId="0" fontId="78" fillId="34" borderId="56" xfId="181" quotePrefix="1" applyFont="1" applyFill="1" applyBorder="1" applyAlignment="1" applyProtection="1">
      <alignment horizontal="left" vertical="center"/>
    </xf>
    <xf numFmtId="0" fontId="70" fillId="34" borderId="56" xfId="181" applyFont="1" applyFill="1" applyBorder="1" applyProtection="1"/>
    <xf numFmtId="0" fontId="93" fillId="34" borderId="87" xfId="181" applyFont="1" applyFill="1" applyBorder="1" applyAlignment="1" applyProtection="1">
      <alignment vertical="center"/>
    </xf>
    <xf numFmtId="49" fontId="93" fillId="34" borderId="2" xfId="181" applyNumberFormat="1" applyFont="1" applyFill="1" applyBorder="1" applyAlignment="1" applyProtection="1">
      <alignment horizontal="center" vertical="center"/>
    </xf>
    <xf numFmtId="166" fontId="78" fillId="34" borderId="125" xfId="177" applyFont="1" applyFill="1" applyBorder="1" applyAlignment="1" applyProtection="1">
      <alignment vertical="center"/>
    </xf>
    <xf numFmtId="3" fontId="78" fillId="34" borderId="123" xfId="181" applyNumberFormat="1" applyFont="1" applyFill="1" applyBorder="1" applyAlignment="1" applyProtection="1">
      <alignment vertical="center"/>
    </xf>
    <xf numFmtId="0" fontId="92" fillId="34" borderId="50" xfId="181" applyFont="1" applyFill="1" applyBorder="1" applyAlignment="1" applyProtection="1">
      <alignment vertical="center"/>
    </xf>
    <xf numFmtId="49" fontId="93" fillId="34" borderId="43" xfId="181" applyNumberFormat="1" applyFont="1" applyFill="1" applyBorder="1" applyAlignment="1" applyProtection="1">
      <alignment horizontal="center" vertical="center"/>
    </xf>
    <xf numFmtId="49" fontId="93" fillId="34" borderId="50" xfId="181" applyNumberFormat="1" applyFont="1" applyFill="1" applyBorder="1" applyAlignment="1" applyProtection="1">
      <alignment horizontal="center" vertical="center"/>
    </xf>
    <xf numFmtId="166" fontId="78" fillId="34" borderId="50" xfId="177" applyFont="1" applyFill="1" applyBorder="1" applyAlignment="1" applyProtection="1">
      <alignment vertical="center"/>
    </xf>
    <xf numFmtId="3" fontId="78" fillId="34" borderId="43" xfId="181" applyNumberFormat="1" applyFont="1" applyFill="1" applyBorder="1" applyAlignment="1" applyProtection="1">
      <alignment vertical="center"/>
    </xf>
    <xf numFmtId="0" fontId="78" fillId="34" borderId="59" xfId="181" applyFont="1" applyFill="1" applyBorder="1" applyProtection="1"/>
    <xf numFmtId="0" fontId="78" fillId="34" borderId="11" xfId="181" applyFont="1" applyFill="1" applyBorder="1" applyProtection="1"/>
    <xf numFmtId="0" fontId="94" fillId="34" borderId="0" xfId="181" applyFont="1" applyFill="1" applyBorder="1" applyAlignment="1" applyProtection="1">
      <alignment horizontal="left" vertical="top"/>
    </xf>
    <xf numFmtId="3" fontId="78" fillId="34" borderId="91" xfId="181" applyNumberFormat="1" applyFont="1" applyFill="1" applyBorder="1" applyAlignment="1" applyProtection="1">
      <alignment vertical="center"/>
    </xf>
    <xf numFmtId="3" fontId="78" fillId="34" borderId="47" xfId="181" applyNumberFormat="1" applyFont="1" applyFill="1" applyBorder="1" applyAlignment="1" applyProtection="1">
      <alignment vertical="center"/>
    </xf>
    <xf numFmtId="0" fontId="70" fillId="34" borderId="80" xfId="181" applyFont="1" applyFill="1" applyBorder="1" applyProtection="1"/>
    <xf numFmtId="0" fontId="93" fillId="34" borderId="80" xfId="181" applyFont="1" applyFill="1" applyBorder="1" applyProtection="1"/>
    <xf numFmtId="0" fontId="93" fillId="34" borderId="0" xfId="181" applyFont="1" applyFill="1" applyProtection="1"/>
    <xf numFmtId="49" fontId="93" fillId="34" borderId="0" xfId="181" applyNumberFormat="1" applyFont="1" applyFill="1" applyProtection="1"/>
    <xf numFmtId="3" fontId="78" fillId="34" borderId="0" xfId="0" applyNumberFormat="1" applyFont="1" applyFill="1" applyProtection="1"/>
    <xf numFmtId="171" fontId="78" fillId="0" borderId="43" xfId="177" applyNumberFormat="1" applyFont="1" applyBorder="1" applyAlignment="1" applyProtection="1">
      <alignment vertical="center"/>
      <protection locked="0"/>
    </xf>
    <xf numFmtId="171" fontId="78" fillId="0" borderId="43" xfId="177" applyNumberFormat="1" applyFont="1" applyBorder="1" applyAlignment="1" applyProtection="1">
      <protection locked="0"/>
    </xf>
    <xf numFmtId="171" fontId="78" fillId="0" borderId="190" xfId="177" applyNumberFormat="1" applyFont="1" applyBorder="1" applyProtection="1">
      <protection locked="0"/>
    </xf>
    <xf numFmtId="171" fontId="78" fillId="0" borderId="69" xfId="177" applyNumberFormat="1" applyFont="1" applyBorder="1" applyAlignment="1" applyProtection="1">
      <alignment vertical="center"/>
      <protection locked="0"/>
    </xf>
    <xf numFmtId="171" fontId="78" fillId="0" borderId="69" xfId="177" applyNumberFormat="1" applyFont="1" applyBorder="1" applyAlignment="1" applyProtection="1">
      <protection locked="0"/>
    </xf>
    <xf numFmtId="171" fontId="78" fillId="0" borderId="69" xfId="177" applyNumberFormat="1" applyFont="1" applyFill="1" applyBorder="1" applyAlignment="1" applyProtection="1">
      <alignment vertical="center"/>
      <protection locked="0"/>
    </xf>
    <xf numFmtId="171" fontId="78" fillId="0" borderId="45" xfId="177" applyNumberFormat="1" applyFont="1" applyFill="1" applyBorder="1" applyAlignment="1" applyProtection="1">
      <alignment vertical="center"/>
      <protection locked="0"/>
    </xf>
    <xf numFmtId="0" fontId="94" fillId="0" borderId="50" xfId="181" applyFont="1" applyFill="1" applyBorder="1" applyAlignment="1" applyProtection="1">
      <alignment horizontal="left" vertical="top"/>
      <protection locked="0"/>
    </xf>
    <xf numFmtId="0" fontId="94" fillId="0" borderId="91" xfId="181" applyFont="1" applyFill="1" applyBorder="1" applyAlignment="1" applyProtection="1">
      <alignment horizontal="left" vertical="top"/>
      <protection locked="0"/>
    </xf>
    <xf numFmtId="171" fontId="78" fillId="0" borderId="44" xfId="177" applyNumberFormat="1" applyFont="1" applyBorder="1" applyProtection="1">
      <protection locked="0"/>
    </xf>
    <xf numFmtId="171" fontId="92" fillId="0" borderId="2" xfId="177" quotePrefix="1" applyNumberFormat="1" applyFont="1" applyFill="1" applyBorder="1" applyAlignment="1" applyProtection="1">
      <alignment horizontal="left"/>
      <protection locked="0"/>
    </xf>
    <xf numFmtId="171" fontId="93" fillId="0" borderId="2" xfId="177" applyNumberFormat="1" applyFont="1" applyFill="1" applyBorder="1" applyAlignment="1" applyProtection="1">
      <alignment horizontal="center" vertical="center"/>
      <protection locked="0"/>
    </xf>
    <xf numFmtId="49" fontId="29" fillId="34" borderId="0" xfId="181" quotePrefix="1" applyNumberFormat="1" applyFont="1" applyFill="1" applyAlignment="1" applyProtection="1">
      <alignment horizontal="center"/>
    </xf>
    <xf numFmtId="0" fontId="29" fillId="34" borderId="0" xfId="0" applyFont="1" applyFill="1" applyAlignment="1" applyProtection="1">
      <alignment horizontal="centerContinuous"/>
    </xf>
    <xf numFmtId="3" fontId="29" fillId="34" borderId="0" xfId="0" applyNumberFormat="1" applyFont="1" applyFill="1" applyAlignment="1" applyProtection="1">
      <alignment horizontal="centerContinuous"/>
    </xf>
    <xf numFmtId="0" fontId="66" fillId="34" borderId="108" xfId="0" applyFont="1" applyFill="1" applyBorder="1" applyAlignment="1" applyProtection="1">
      <alignment horizontal="center" vertical="center" wrapText="1"/>
    </xf>
    <xf numFmtId="0" fontId="29" fillId="34" borderId="2" xfId="0" applyFont="1" applyFill="1" applyBorder="1" applyProtection="1"/>
    <xf numFmtId="3" fontId="29" fillId="0" borderId="0" xfId="0" applyNumberFormat="1" applyFont="1" applyFill="1" applyProtection="1"/>
    <xf numFmtId="0" fontId="29" fillId="34" borderId="0" xfId="0" applyFont="1" applyFill="1" applyBorder="1" applyAlignment="1" applyProtection="1">
      <alignment horizontal="left"/>
    </xf>
    <xf numFmtId="0" fontId="29" fillId="34" borderId="0" xfId="0" applyFont="1" applyFill="1" applyBorder="1" applyAlignment="1" applyProtection="1">
      <alignment horizontal="centerContinuous"/>
    </xf>
    <xf numFmtId="0" fontId="26" fillId="34" borderId="0" xfId="0" quotePrefix="1" applyFont="1" applyFill="1" applyAlignment="1" applyProtection="1">
      <alignment horizontal="right"/>
    </xf>
    <xf numFmtId="0" fontId="0" fillId="34" borderId="94" xfId="0" applyFill="1" applyBorder="1" applyProtection="1"/>
    <xf numFmtId="0" fontId="71" fillId="26" borderId="0" xfId="0" applyFont="1" applyFill="1" applyProtection="1"/>
    <xf numFmtId="0" fontId="66" fillId="26" borderId="123" xfId="0" applyFont="1" applyFill="1" applyBorder="1" applyProtection="1"/>
    <xf numFmtId="0" fontId="66" fillId="26" borderId="130" xfId="0" applyFont="1" applyFill="1" applyBorder="1" applyAlignment="1" applyProtection="1">
      <alignment horizontal="center"/>
    </xf>
    <xf numFmtId="0" fontId="66" fillId="29" borderId="75" xfId="0" applyFont="1" applyFill="1" applyBorder="1" applyAlignment="1" applyProtection="1">
      <alignment wrapText="1"/>
    </xf>
    <xf numFmtId="38" fontId="50" fillId="26" borderId="0" xfId="0" applyNumberFormat="1" applyFont="1" applyFill="1" applyProtection="1"/>
    <xf numFmtId="0" fontId="50" fillId="26" borderId="0" xfId="0" applyFont="1" applyFill="1" applyProtection="1"/>
    <xf numFmtId="0" fontId="50" fillId="26" borderId="96" xfId="0" applyFont="1" applyFill="1" applyBorder="1" applyProtection="1"/>
    <xf numFmtId="0" fontId="50" fillId="26" borderId="104" xfId="0" applyFont="1" applyFill="1" applyBorder="1" applyProtection="1"/>
    <xf numFmtId="0" fontId="66" fillId="26" borderId="75" xfId="0" applyFont="1" applyFill="1" applyBorder="1" applyAlignment="1" applyProtection="1">
      <alignment wrapText="1"/>
    </xf>
    <xf numFmtId="38" fontId="50" fillId="34" borderId="71" xfId="0" applyNumberFormat="1" applyFont="1" applyFill="1" applyBorder="1" applyProtection="1"/>
    <xf numFmtId="0" fontId="66" fillId="26" borderId="75" xfId="0" applyFont="1" applyFill="1" applyBorder="1" applyProtection="1"/>
    <xf numFmtId="0" fontId="50" fillId="26" borderId="75" xfId="0" quotePrefix="1" applyFont="1" applyFill="1" applyBorder="1" applyProtection="1"/>
    <xf numFmtId="38" fontId="50" fillId="26" borderId="71" xfId="0" applyNumberFormat="1" applyFont="1" applyFill="1" applyBorder="1" applyProtection="1"/>
    <xf numFmtId="0" fontId="0" fillId="34" borderId="0" xfId="0" applyFill="1" applyBorder="1" applyProtection="1"/>
    <xf numFmtId="0" fontId="0" fillId="0" borderId="0" xfId="0" applyFill="1" applyProtection="1"/>
    <xf numFmtId="170" fontId="108" fillId="0" borderId="0" xfId="231" applyNumberFormat="1" applyFont="1" applyFill="1" applyBorder="1" applyAlignment="1" applyProtection="1">
      <alignment horizontal="left"/>
    </xf>
    <xf numFmtId="0" fontId="20" fillId="34" borderId="0" xfId="0" applyFont="1" applyFill="1" applyBorder="1" applyProtection="1"/>
    <xf numFmtId="49" fontId="114" fillId="34" borderId="0" xfId="0" quotePrefix="1" applyNumberFormat="1" applyFont="1" applyFill="1" applyAlignment="1" applyProtection="1">
      <alignment horizontal="center"/>
    </xf>
    <xf numFmtId="0" fontId="70" fillId="34" borderId="11" xfId="0" quotePrefix="1" applyFont="1" applyFill="1" applyBorder="1" applyAlignment="1" applyProtection="1">
      <alignment horizontal="left"/>
    </xf>
    <xf numFmtId="14" fontId="66" fillId="34" borderId="0" xfId="175" applyNumberFormat="1" applyFont="1" applyFill="1" applyProtection="1"/>
    <xf numFmtId="0" fontId="70" fillId="34" borderId="0" xfId="0" applyFont="1" applyFill="1" applyBorder="1" applyAlignment="1" applyProtection="1"/>
    <xf numFmtId="0" fontId="77" fillId="26" borderId="31" xfId="0" applyFont="1" applyFill="1" applyBorder="1" applyAlignment="1" applyProtection="1">
      <alignment horizontal="center" vertical="center" wrapText="1"/>
    </xf>
    <xf numFmtId="0" fontId="66" fillId="26" borderId="2" xfId="0" applyFont="1" applyFill="1" applyBorder="1" applyAlignment="1" applyProtection="1">
      <alignment horizontal="center" vertical="center" wrapText="1"/>
    </xf>
    <xf numFmtId="0" fontId="66" fillId="26" borderId="31" xfId="0" applyFont="1" applyFill="1" applyBorder="1" applyProtection="1"/>
    <xf numFmtId="0" fontId="66" fillId="29" borderId="74" xfId="0" applyFont="1" applyFill="1" applyBorder="1" applyAlignment="1" applyProtection="1">
      <alignment wrapText="1"/>
    </xf>
    <xf numFmtId="0" fontId="50" fillId="29" borderId="75" xfId="0" applyFont="1" applyFill="1" applyBorder="1" applyAlignment="1" applyProtection="1">
      <alignment wrapText="1"/>
    </xf>
    <xf numFmtId="0" fontId="50" fillId="29" borderId="75" xfId="0" applyFont="1" applyFill="1" applyBorder="1" applyAlignment="1" applyProtection="1">
      <alignment horizontal="left" wrapText="1" indent="1"/>
    </xf>
    <xf numFmtId="0" fontId="50" fillId="29" borderId="66" xfId="0" applyFont="1" applyFill="1" applyBorder="1" applyAlignment="1" applyProtection="1">
      <alignment horizontal="left" wrapText="1" indent="1"/>
    </xf>
    <xf numFmtId="0" fontId="66" fillId="29" borderId="78" xfId="0" applyFont="1" applyFill="1" applyBorder="1" applyAlignment="1" applyProtection="1">
      <alignment horizontal="left" wrapText="1" indent="1"/>
    </xf>
    <xf numFmtId="171" fontId="66" fillId="29" borderId="61" xfId="177" applyNumberFormat="1" applyFont="1" applyFill="1" applyBorder="1" applyAlignment="1" applyProtection="1">
      <alignment horizontal="left" wrapText="1" indent="1"/>
    </xf>
    <xf numFmtId="0" fontId="66" fillId="29" borderId="66" xfId="0" applyFont="1" applyFill="1" applyBorder="1" applyAlignment="1" applyProtection="1">
      <alignment horizontal="left" wrapText="1" indent="1"/>
    </xf>
    <xf numFmtId="171" fontId="66" fillId="29" borderId="53" xfId="177" applyNumberFormat="1" applyFont="1" applyFill="1" applyBorder="1" applyAlignment="1" applyProtection="1">
      <alignment horizontal="left" wrapText="1" indent="1"/>
    </xf>
    <xf numFmtId="171" fontId="66" fillId="29" borderId="43" xfId="177" applyNumberFormat="1" applyFont="1" applyFill="1" applyBorder="1" applyAlignment="1" applyProtection="1">
      <alignment horizontal="left" wrapText="1" indent="1"/>
    </xf>
    <xf numFmtId="171" fontId="66" fillId="29" borderId="197" xfId="177" applyNumberFormat="1" applyFont="1" applyFill="1" applyBorder="1" applyAlignment="1" applyProtection="1">
      <alignment horizontal="left" wrapText="1" indent="1"/>
    </xf>
    <xf numFmtId="0" fontId="66" fillId="29" borderId="66" xfId="0" applyFont="1" applyFill="1" applyBorder="1" applyProtection="1"/>
    <xf numFmtId="0" fontId="50" fillId="29" borderId="66" xfId="0" applyFont="1" applyFill="1" applyBorder="1" applyProtection="1"/>
    <xf numFmtId="171" fontId="50" fillId="33" borderId="53" xfId="177" applyNumberFormat="1" applyFont="1" applyFill="1" applyBorder="1" applyProtection="1"/>
    <xf numFmtId="171" fontId="50" fillId="33" borderId="43" xfId="177" applyNumberFormat="1" applyFont="1" applyFill="1" applyBorder="1" applyProtection="1"/>
    <xf numFmtId="0" fontId="66" fillId="29" borderId="78" xfId="0" applyFont="1" applyFill="1" applyBorder="1" applyProtection="1"/>
    <xf numFmtId="171" fontId="66" fillId="29" borderId="69" xfId="177" applyNumberFormat="1" applyFont="1" applyFill="1" applyBorder="1" applyAlignment="1" applyProtection="1">
      <alignment horizontal="left" wrapText="1" indent="1"/>
    </xf>
    <xf numFmtId="0" fontId="66" fillId="26" borderId="66" xfId="0" applyFont="1" applyFill="1" applyBorder="1" applyProtection="1"/>
    <xf numFmtId="0" fontId="66" fillId="29" borderId="66" xfId="0" applyFont="1" applyFill="1" applyBorder="1" applyAlignment="1" applyProtection="1">
      <alignment horizontal="left"/>
    </xf>
    <xf numFmtId="0" fontId="50" fillId="29" borderId="53" xfId="0" applyFont="1" applyFill="1" applyBorder="1" applyProtection="1"/>
    <xf numFmtId="0" fontId="50" fillId="29" borderId="66" xfId="0" applyFont="1" applyFill="1" applyBorder="1" applyAlignment="1" applyProtection="1">
      <alignment horizontal="left" indent="3"/>
    </xf>
    <xf numFmtId="171" fontId="50" fillId="29" borderId="53" xfId="177" applyNumberFormat="1" applyFont="1" applyFill="1" applyBorder="1" applyProtection="1"/>
    <xf numFmtId="171" fontId="50" fillId="29" borderId="69" xfId="177" applyNumberFormat="1" applyFont="1" applyFill="1" applyBorder="1" applyProtection="1"/>
    <xf numFmtId="0" fontId="66" fillId="26" borderId="66" xfId="0" applyFont="1" applyFill="1" applyBorder="1" applyAlignment="1" applyProtection="1">
      <alignment horizontal="left"/>
    </xf>
    <xf numFmtId="0" fontId="27" fillId="0" borderId="0" xfId="0" applyFont="1" applyProtection="1"/>
    <xf numFmtId="0" fontId="29" fillId="34" borderId="0" xfId="0" applyFont="1" applyFill="1" applyBorder="1" applyAlignment="1" applyProtection="1"/>
    <xf numFmtId="0" fontId="66" fillId="26" borderId="151" xfId="0" applyFont="1" applyFill="1" applyBorder="1" applyProtection="1"/>
    <xf numFmtId="171" fontId="50" fillId="34" borderId="53" xfId="176" applyNumberFormat="1" applyFont="1" applyFill="1" applyBorder="1" applyProtection="1"/>
    <xf numFmtId="171" fontId="50" fillId="34" borderId="43" xfId="176" applyNumberFormat="1" applyFont="1" applyFill="1" applyBorder="1" applyProtection="1"/>
    <xf numFmtId="0" fontId="50" fillId="29" borderId="151" xfId="0" applyFont="1" applyFill="1" applyBorder="1" applyAlignment="1" applyProtection="1">
      <alignment wrapText="1"/>
    </xf>
    <xf numFmtId="171" fontId="50" fillId="33" borderId="53" xfId="176" applyNumberFormat="1" applyFont="1" applyFill="1" applyBorder="1" applyProtection="1"/>
    <xf numFmtId="0" fontId="66" fillId="29" borderId="151" xfId="0" applyFont="1" applyFill="1" applyBorder="1" applyProtection="1"/>
    <xf numFmtId="0" fontId="66" fillId="26" borderId="74" xfId="0" applyFont="1" applyFill="1" applyBorder="1" applyProtection="1"/>
    <xf numFmtId="0" fontId="50" fillId="29" borderId="61" xfId="0" applyFont="1" applyFill="1" applyBorder="1" applyProtection="1"/>
    <xf numFmtId="0" fontId="50" fillId="29" borderId="71" xfId="0" applyFont="1" applyFill="1" applyBorder="1" applyProtection="1"/>
    <xf numFmtId="0" fontId="66" fillId="34" borderId="0" xfId="0" applyFont="1" applyFill="1" applyBorder="1" applyAlignment="1" applyProtection="1">
      <alignment horizontal="left"/>
    </xf>
    <xf numFmtId="0" fontId="29" fillId="0" borderId="0" xfId="0" applyFont="1" applyFill="1" applyProtection="1">
      <protection locked="0"/>
    </xf>
    <xf numFmtId="0" fontId="50" fillId="29" borderId="43" xfId="0" applyFont="1" applyFill="1" applyBorder="1" applyProtection="1"/>
    <xf numFmtId="0" fontId="66" fillId="29" borderId="31" xfId="0" applyFont="1" applyFill="1" applyBorder="1" applyAlignment="1" applyProtection="1">
      <alignment wrapText="1"/>
    </xf>
    <xf numFmtId="0" fontId="66" fillId="29" borderId="31" xfId="0" applyFont="1" applyFill="1" applyBorder="1" applyAlignment="1" applyProtection="1">
      <alignment horizontal="left" wrapText="1" indent="1"/>
    </xf>
    <xf numFmtId="0" fontId="66" fillId="29" borderId="75" xfId="0" applyFont="1" applyFill="1" applyBorder="1" applyAlignment="1" applyProtection="1">
      <alignment horizontal="left" wrapText="1" indent="1"/>
    </xf>
    <xf numFmtId="0" fontId="66" fillId="29" borderId="75" xfId="0" applyFont="1" applyFill="1" applyBorder="1" applyProtection="1"/>
    <xf numFmtId="0" fontId="50" fillId="29" borderId="75" xfId="0" applyFont="1" applyFill="1" applyBorder="1" applyProtection="1"/>
    <xf numFmtId="0" fontId="66" fillId="29" borderId="74" xfId="0" applyFont="1" applyFill="1" applyBorder="1" applyProtection="1"/>
    <xf numFmtId="0" fontId="66" fillId="29" borderId="74" xfId="0" applyFont="1" applyFill="1" applyBorder="1" applyAlignment="1" applyProtection="1">
      <alignment horizontal="left"/>
    </xf>
    <xf numFmtId="0" fontId="50" fillId="29" borderId="45" xfId="0" applyFont="1" applyFill="1" applyBorder="1" applyProtection="1"/>
    <xf numFmtId="0" fontId="50" fillId="29" borderId="75" xfId="0" applyFont="1" applyFill="1" applyBorder="1" applyAlignment="1" applyProtection="1">
      <alignment horizontal="left" indent="3"/>
    </xf>
    <xf numFmtId="0" fontId="50" fillId="29" borderId="115" xfId="0" applyFont="1" applyFill="1" applyBorder="1" applyProtection="1">
      <protection locked="0"/>
    </xf>
    <xf numFmtId="0" fontId="0" fillId="0" borderId="43" xfId="0" applyBorder="1" applyProtection="1">
      <protection locked="0"/>
    </xf>
    <xf numFmtId="0" fontId="66" fillId="26" borderId="181" xfId="0" applyFont="1" applyFill="1" applyBorder="1" applyAlignment="1" applyProtection="1">
      <alignment horizontal="center" vertical="center" wrapText="1"/>
    </xf>
    <xf numFmtId="0" fontId="0" fillId="34" borderId="31" xfId="0" applyFill="1" applyBorder="1" applyProtection="1"/>
    <xf numFmtId="0" fontId="0" fillId="0" borderId="178" xfId="0" applyFont="1" applyFill="1" applyBorder="1" applyProtection="1">
      <protection locked="0"/>
    </xf>
    <xf numFmtId="0" fontId="0" fillId="0" borderId="120" xfId="0" applyFont="1" applyFill="1" applyBorder="1" applyProtection="1">
      <protection locked="0"/>
    </xf>
    <xf numFmtId="0" fontId="32" fillId="34" borderId="0" xfId="0" applyFont="1" applyFill="1" applyProtection="1"/>
    <xf numFmtId="0" fontId="28" fillId="34" borderId="16" xfId="0" applyFont="1" applyFill="1" applyBorder="1" applyProtection="1"/>
    <xf numFmtId="0" fontId="28" fillId="34" borderId="92" xfId="0" applyFont="1" applyFill="1" applyBorder="1" applyProtection="1"/>
    <xf numFmtId="0" fontId="28" fillId="34" borderId="139" xfId="0" applyFont="1" applyFill="1" applyBorder="1" applyProtection="1"/>
    <xf numFmtId="0" fontId="28" fillId="34" borderId="114" xfId="0" applyFont="1" applyFill="1" applyBorder="1" applyProtection="1"/>
    <xf numFmtId="3" fontId="29" fillId="34" borderId="49" xfId="0" applyNumberFormat="1" applyFont="1" applyFill="1" applyBorder="1" applyProtection="1"/>
    <xf numFmtId="3" fontId="29" fillId="34" borderId="72" xfId="0" applyNumberFormat="1" applyFont="1" applyFill="1" applyBorder="1" applyProtection="1"/>
    <xf numFmtId="0" fontId="29" fillId="34" borderId="43" xfId="0" applyFont="1" applyFill="1" applyBorder="1" applyAlignment="1" applyProtection="1">
      <alignment horizontal="center"/>
    </xf>
    <xf numFmtId="0" fontId="29" fillId="34" borderId="69" xfId="0" applyFont="1" applyFill="1" applyBorder="1" applyAlignment="1" applyProtection="1">
      <alignment horizontal="center"/>
    </xf>
    <xf numFmtId="172" fontId="29" fillId="35" borderId="10" xfId="217" quotePrefix="1" applyNumberFormat="1" applyFont="1" applyFill="1" applyBorder="1" applyAlignment="1" applyProtection="1">
      <alignment horizontal="right"/>
    </xf>
    <xf numFmtId="3" fontId="63" fillId="34" borderId="154" xfId="0" applyNumberFormat="1" applyFont="1" applyFill="1" applyBorder="1" applyProtection="1"/>
    <xf numFmtId="3" fontId="63" fillId="34" borderId="30" xfId="0" applyNumberFormat="1" applyFont="1" applyFill="1" applyBorder="1" applyProtection="1"/>
    <xf numFmtId="3" fontId="29" fillId="34" borderId="154" xfId="0" applyNumberFormat="1" applyFont="1" applyFill="1" applyBorder="1" applyProtection="1"/>
    <xf numFmtId="3" fontId="29" fillId="34" borderId="30" xfId="0" applyNumberFormat="1" applyFont="1" applyFill="1" applyBorder="1" applyProtection="1"/>
    <xf numFmtId="3" fontId="29" fillId="34" borderId="43" xfId="0" applyNumberFormat="1" applyFont="1" applyFill="1" applyBorder="1" applyProtection="1"/>
    <xf numFmtId="3" fontId="29" fillId="34" borderId="69" xfId="0" applyNumberFormat="1" applyFont="1" applyFill="1" applyBorder="1" applyProtection="1"/>
    <xf numFmtId="0" fontId="32" fillId="34" borderId="0" xfId="0" applyFont="1" applyFill="1" applyBorder="1" applyProtection="1"/>
    <xf numFmtId="168" fontId="29" fillId="34" borderId="43" xfId="0" quotePrefix="1" applyNumberFormat="1" applyFont="1" applyFill="1" applyBorder="1" applyAlignment="1" applyProtection="1">
      <alignment horizontal="right"/>
    </xf>
    <xf numFmtId="168" fontId="29" fillId="34" borderId="69" xfId="0" quotePrefix="1" applyNumberFormat="1" applyFont="1" applyFill="1" applyBorder="1" applyAlignment="1" applyProtection="1">
      <alignment horizontal="right"/>
    </xf>
    <xf numFmtId="174" fontId="70" fillId="34" borderId="95" xfId="0" quotePrefix="1" applyNumberFormat="1" applyFont="1" applyFill="1" applyBorder="1" applyAlignment="1" applyProtection="1">
      <alignment horizontal="center"/>
    </xf>
    <xf numFmtId="174" fontId="70" fillId="34" borderId="0" xfId="0" quotePrefix="1" applyNumberFormat="1" applyFont="1" applyFill="1" applyBorder="1" applyAlignment="1" applyProtection="1">
      <alignment horizontal="center"/>
    </xf>
    <xf numFmtId="167" fontId="50" fillId="34" borderId="176" xfId="233" applyFont="1" applyFill="1" applyBorder="1" applyAlignment="1" applyProtection="1">
      <alignment horizontal="center" wrapText="1"/>
    </xf>
    <xf numFmtId="0" fontId="78" fillId="34" borderId="29" xfId="0" applyFont="1" applyFill="1" applyBorder="1" applyProtection="1"/>
    <xf numFmtId="165" fontId="70" fillId="34" borderId="182" xfId="215" applyFont="1" applyFill="1" applyBorder="1" applyAlignment="1" applyProtection="1">
      <alignment horizontal="center" wrapText="1"/>
    </xf>
    <xf numFmtId="165" fontId="70" fillId="34" borderId="180" xfId="215" applyFont="1" applyFill="1" applyBorder="1" applyAlignment="1" applyProtection="1">
      <alignment horizontal="center" wrapText="1"/>
    </xf>
    <xf numFmtId="0" fontId="78" fillId="34" borderId="43" xfId="175" applyFont="1" applyFill="1" applyBorder="1" applyAlignment="1" applyProtection="1">
      <alignment wrapText="1"/>
    </xf>
    <xf numFmtId="0" fontId="78" fillId="34" borderId="43" xfId="175" applyFont="1" applyFill="1" applyBorder="1" applyProtection="1"/>
    <xf numFmtId="0" fontId="78" fillId="34" borderId="43" xfId="0" applyFont="1" applyFill="1" applyBorder="1" applyProtection="1"/>
    <xf numFmtId="0" fontId="78" fillId="34" borderId="47" xfId="175" applyFont="1" applyFill="1" applyBorder="1" applyProtection="1"/>
    <xf numFmtId="171" fontId="78" fillId="34" borderId="0" xfId="177" applyNumberFormat="1" applyFont="1" applyFill="1" applyProtection="1"/>
    <xf numFmtId="171" fontId="78" fillId="0" borderId="105" xfId="177" applyNumberFormat="1" applyFont="1" applyBorder="1" applyProtection="1">
      <protection locked="0"/>
    </xf>
    <xf numFmtId="171" fontId="78" fillId="0" borderId="97" xfId="177" applyNumberFormat="1" applyFont="1" applyBorder="1" applyAlignment="1" applyProtection="1">
      <alignment horizontal="center"/>
      <protection locked="0"/>
    </xf>
    <xf numFmtId="171" fontId="78" fillId="0" borderId="115" xfId="177" quotePrefix="1" applyNumberFormat="1" applyFont="1" applyBorder="1" applyAlignment="1" applyProtection="1">
      <alignment horizontal="center"/>
      <protection locked="0"/>
    </xf>
    <xf numFmtId="171" fontId="78" fillId="0" borderId="115" xfId="177" applyNumberFormat="1" applyFont="1" applyFill="1" applyBorder="1" applyAlignment="1" applyProtection="1">
      <alignment horizontal="center"/>
      <protection locked="0"/>
    </xf>
    <xf numFmtId="171" fontId="29" fillId="0" borderId="115" xfId="177" applyNumberFormat="1" applyFont="1" applyBorder="1" applyProtection="1">
      <protection locked="0"/>
    </xf>
    <xf numFmtId="37" fontId="29" fillId="0" borderId="95" xfId="0" quotePrefix="1" applyNumberFormat="1" applyFont="1" applyBorder="1" applyAlignment="1" applyProtection="1">
      <protection locked="0"/>
    </xf>
    <xf numFmtId="37" fontId="32" fillId="0" borderId="10" xfId="0" applyNumberFormat="1" applyFont="1" applyBorder="1" applyAlignment="1" applyProtection="1">
      <protection locked="0"/>
    </xf>
    <xf numFmtId="37" fontId="29" fillId="0" borderId="97" xfId="0" quotePrefix="1" applyNumberFormat="1" applyFont="1" applyBorder="1" applyAlignment="1" applyProtection="1">
      <protection locked="0"/>
    </xf>
    <xf numFmtId="37" fontId="29" fillId="0" borderId="114" xfId="0" applyNumberFormat="1" applyFont="1" applyBorder="1" applyAlignment="1" applyProtection="1">
      <protection locked="0"/>
    </xf>
    <xf numFmtId="37" fontId="29" fillId="0" borderId="115" xfId="0" applyNumberFormat="1" applyFont="1" applyBorder="1" applyAlignment="1" applyProtection="1">
      <protection locked="0"/>
    </xf>
    <xf numFmtId="37" fontId="29" fillId="0" borderId="116" xfId="0" applyNumberFormat="1" applyFont="1" applyBorder="1" applyAlignment="1" applyProtection="1">
      <protection locked="0"/>
    </xf>
    <xf numFmtId="37" fontId="29" fillId="0" borderId="95" xfId="0" applyNumberFormat="1" applyFont="1" applyBorder="1" applyAlignment="1" applyProtection="1">
      <protection locked="0"/>
    </xf>
    <xf numFmtId="37" fontId="29" fillId="0" borderId="10" xfId="0" applyNumberFormat="1" applyFont="1" applyBorder="1" applyAlignment="1" applyProtection="1">
      <protection locked="0"/>
    </xf>
    <xf numFmtId="37" fontId="29" fillId="0" borderId="97" xfId="0" applyNumberFormat="1" applyFont="1" applyBorder="1" applyAlignment="1" applyProtection="1">
      <protection locked="0"/>
    </xf>
    <xf numFmtId="171" fontId="29" fillId="0" borderId="2" xfId="177" quotePrefix="1" applyNumberFormat="1" applyFont="1" applyFill="1" applyBorder="1" applyAlignment="1" applyProtection="1">
      <alignment horizontal="center"/>
      <protection locked="0"/>
    </xf>
    <xf numFmtId="171" fontId="29" fillId="0" borderId="115" xfId="177" applyNumberFormat="1" applyFont="1" applyFill="1" applyBorder="1" applyProtection="1">
      <protection locked="0"/>
    </xf>
    <xf numFmtId="166" fontId="115" fillId="0" borderId="43" xfId="177" applyFont="1" applyBorder="1" applyProtection="1">
      <protection locked="0"/>
    </xf>
    <xf numFmtId="166" fontId="115" fillId="0" borderId="44" xfId="177" applyFont="1" applyBorder="1" applyProtection="1">
      <protection locked="0"/>
    </xf>
    <xf numFmtId="166" fontId="115" fillId="0" borderId="45" xfId="177" applyFont="1" applyBorder="1" applyProtection="1">
      <protection locked="0"/>
    </xf>
    <xf numFmtId="166" fontId="78" fillId="0" borderId="43" xfId="177" applyFont="1" applyFill="1" applyBorder="1" applyProtection="1">
      <protection locked="0"/>
    </xf>
    <xf numFmtId="166" fontId="115" fillId="0" borderId="47" xfId="177" applyFont="1" applyBorder="1" applyProtection="1">
      <protection locked="0"/>
    </xf>
    <xf numFmtId="0" fontId="94" fillId="0" borderId="58" xfId="181" applyFont="1" applyFill="1" applyBorder="1" applyAlignment="1" applyProtection="1">
      <alignment vertical="center"/>
      <protection locked="0"/>
    </xf>
    <xf numFmtId="0" fontId="94" fillId="0" borderId="59" xfId="181" applyFont="1" applyFill="1" applyBorder="1" applyAlignment="1" applyProtection="1">
      <alignment vertical="center"/>
      <protection locked="0"/>
    </xf>
    <xf numFmtId="49" fontId="93" fillId="0" borderId="43" xfId="181" applyNumberFormat="1" applyFont="1" applyFill="1" applyBorder="1" applyAlignment="1" applyProtection="1">
      <alignment horizontal="center"/>
      <protection locked="0"/>
    </xf>
    <xf numFmtId="0" fontId="94" fillId="0" borderId="60" xfId="181" applyFont="1" applyFill="1" applyBorder="1" applyAlignment="1" applyProtection="1">
      <alignment vertical="center"/>
      <protection locked="0"/>
    </xf>
    <xf numFmtId="49" fontId="93" fillId="0" borderId="47" xfId="181" applyNumberFormat="1" applyFont="1" applyFill="1" applyBorder="1" applyAlignment="1" applyProtection="1">
      <alignment horizontal="center"/>
      <protection locked="0"/>
    </xf>
    <xf numFmtId="0" fontId="78" fillId="0" borderId="47" xfId="0" applyFont="1" applyFill="1" applyBorder="1" applyAlignment="1" applyProtection="1">
      <alignment horizontal="center"/>
      <protection locked="0"/>
    </xf>
    <xf numFmtId="171" fontId="50" fillId="0" borderId="103" xfId="177" applyNumberFormat="1" applyFont="1" applyBorder="1" applyProtection="1">
      <protection locked="0"/>
    </xf>
    <xf numFmtId="171" fontId="50" fillId="0" borderId="15" xfId="177" applyNumberFormat="1" applyFont="1" applyBorder="1" applyProtection="1">
      <protection locked="0"/>
    </xf>
    <xf numFmtId="0" fontId="66" fillId="26" borderId="75" xfId="0" applyFont="1" applyFill="1" applyBorder="1" applyAlignment="1" applyProtection="1">
      <alignment horizontal="left" wrapText="1"/>
    </xf>
    <xf numFmtId="0" fontId="50" fillId="26" borderId="85" xfId="0" applyFont="1" applyFill="1" applyBorder="1" applyAlignment="1" applyProtection="1">
      <alignment wrapText="1"/>
    </xf>
    <xf numFmtId="0" fontId="120" fillId="26" borderId="115" xfId="0" applyFont="1" applyFill="1" applyBorder="1" applyAlignment="1">
      <alignment wrapText="1"/>
    </xf>
    <xf numFmtId="0" fontId="120" fillId="26" borderId="115" xfId="0" applyFont="1" applyFill="1" applyBorder="1" applyProtection="1"/>
    <xf numFmtId="0" fontId="120" fillId="26" borderId="115" xfId="222" quotePrefix="1" applyFont="1" applyFill="1" applyBorder="1" applyAlignment="1">
      <alignment horizontal="center"/>
    </xf>
    <xf numFmtId="3" fontId="120" fillId="26" borderId="115" xfId="222" quotePrefix="1" applyNumberFormat="1" applyFont="1" applyFill="1" applyBorder="1" applyAlignment="1">
      <alignment horizontal="center"/>
    </xf>
    <xf numFmtId="0" fontId="78" fillId="34" borderId="211" xfId="0" applyFont="1" applyFill="1" applyBorder="1"/>
    <xf numFmtId="0" fontId="78" fillId="34" borderId="212" xfId="0" applyFont="1" applyFill="1" applyBorder="1"/>
    <xf numFmtId="49" fontId="78" fillId="34" borderId="50" xfId="0" quotePrefix="1" applyNumberFormat="1" applyFont="1" applyFill="1" applyBorder="1" applyAlignment="1">
      <alignment horizontal="center"/>
    </xf>
    <xf numFmtId="0" fontId="100" fillId="26" borderId="132" xfId="0" applyFont="1" applyFill="1" applyBorder="1"/>
    <xf numFmtId="0" fontId="78" fillId="26" borderId="132" xfId="222" applyFont="1" applyFill="1" applyBorder="1"/>
    <xf numFmtId="0" fontId="100" fillId="26" borderId="132" xfId="222" quotePrefix="1" applyFont="1" applyFill="1" applyBorder="1" applyAlignment="1">
      <alignment horizontal="center"/>
    </xf>
    <xf numFmtId="3" fontId="100" fillId="26" borderId="132" xfId="222" quotePrefix="1" applyNumberFormat="1" applyFont="1" applyFill="1" applyBorder="1" applyAlignment="1">
      <alignment horizontal="center"/>
    </xf>
    <xf numFmtId="38" fontId="50" fillId="0" borderId="218" xfId="0" applyNumberFormat="1" applyFont="1" applyFill="1" applyBorder="1" applyProtection="1">
      <protection locked="0"/>
    </xf>
    <xf numFmtId="0" fontId="78" fillId="34" borderId="53" xfId="0" applyFont="1" applyFill="1" applyBorder="1" applyProtection="1"/>
    <xf numFmtId="0" fontId="100" fillId="26" borderId="205" xfId="0" applyFont="1" applyFill="1" applyBorder="1" applyAlignment="1">
      <alignment wrapText="1"/>
    </xf>
    <xf numFmtId="0" fontId="0" fillId="34" borderId="205" xfId="0" applyFill="1" applyBorder="1"/>
    <xf numFmtId="0" fontId="78" fillId="34" borderId="0" xfId="0" applyFont="1" applyFill="1" applyAlignment="1" applyProtection="1">
      <alignment horizontal="center"/>
    </xf>
    <xf numFmtId="0" fontId="70" fillId="34" borderId="0" xfId="0" applyFont="1" applyFill="1" applyAlignment="1">
      <alignment horizontal="left"/>
    </xf>
    <xf numFmtId="0" fontId="78" fillId="34" borderId="0" xfId="0" applyFont="1" applyFill="1" applyAlignment="1">
      <alignment horizontal="left"/>
    </xf>
    <xf numFmtId="0" fontId="70" fillId="34" borderId="0" xfId="0" applyFont="1" applyFill="1" applyAlignment="1"/>
    <xf numFmtId="0" fontId="78" fillId="34" borderId="0" xfId="0" quotePrefix="1" applyFont="1" applyFill="1" applyAlignment="1">
      <alignment horizontal="center"/>
    </xf>
    <xf numFmtId="0" fontId="70" fillId="34" borderId="113" xfId="0" applyFont="1" applyFill="1" applyBorder="1" applyAlignment="1">
      <alignment horizontal="center"/>
    </xf>
    <xf numFmtId="0" fontId="78" fillId="34" borderId="0" xfId="0" applyFont="1" applyFill="1" applyBorder="1" applyAlignment="1">
      <alignment horizontal="left"/>
    </xf>
    <xf numFmtId="0" fontId="78" fillId="34" borderId="0" xfId="0" applyFont="1" applyFill="1" applyBorder="1" applyAlignment="1">
      <alignment horizontal="left" wrapText="1"/>
    </xf>
    <xf numFmtId="0" fontId="78" fillId="34" borderId="0" xfId="0" quotePrefix="1" applyFont="1" applyFill="1" applyBorder="1" applyAlignment="1">
      <alignment horizontal="center"/>
    </xf>
    <xf numFmtId="171" fontId="78" fillId="0" borderId="115" xfId="177" applyNumberFormat="1" applyFont="1" applyBorder="1" applyAlignment="1" applyProtection="1">
      <alignment horizontal="center"/>
      <protection locked="0"/>
    </xf>
    <xf numFmtId="49" fontId="78" fillId="34" borderId="0" xfId="0" applyNumberFormat="1" applyFont="1" applyFill="1" applyAlignment="1">
      <alignment horizontal="center"/>
    </xf>
    <xf numFmtId="0" fontId="70" fillId="34" borderId="0" xfId="0" applyFont="1" applyFill="1" applyAlignment="1">
      <alignment horizontal="right"/>
    </xf>
    <xf numFmtId="0" fontId="70" fillId="34" borderId="0" xfId="0" applyFont="1" applyFill="1" applyAlignment="1" applyProtection="1"/>
    <xf numFmtId="0" fontId="28" fillId="34" borderId="0" xfId="0" applyFont="1" applyFill="1" applyAlignment="1" applyProtection="1">
      <alignment horizontal="center"/>
    </xf>
    <xf numFmtId="49" fontId="70" fillId="34" borderId="0" xfId="0" applyNumberFormat="1" applyFont="1" applyFill="1" applyAlignment="1" applyProtection="1">
      <alignment horizontal="center"/>
    </xf>
    <xf numFmtId="0" fontId="50" fillId="34" borderId="0" xfId="0" applyFont="1" applyFill="1" applyAlignment="1" applyProtection="1">
      <alignment horizontal="center"/>
    </xf>
    <xf numFmtId="0" fontId="29" fillId="34" borderId="0" xfId="0" quotePrefix="1" applyFont="1" applyFill="1" applyAlignment="1" applyProtection="1">
      <alignment horizontal="center"/>
    </xf>
    <xf numFmtId="0" fontId="27" fillId="0" borderId="0" xfId="0" applyFont="1" applyAlignment="1" applyProtection="1">
      <alignment horizontal="center"/>
    </xf>
    <xf numFmtId="0" fontId="78" fillId="34" borderId="0" xfId="244" applyFont="1" applyFill="1" applyProtection="1"/>
    <xf numFmtId="0" fontId="78" fillId="34" borderId="0" xfId="244" applyFont="1" applyFill="1" applyAlignment="1" applyProtection="1">
      <alignment horizontal="center"/>
    </xf>
    <xf numFmtId="0" fontId="78" fillId="34" borderId="0" xfId="244" applyFont="1" applyFill="1" applyBorder="1" applyProtection="1"/>
    <xf numFmtId="0" fontId="78" fillId="34" borderId="58" xfId="244" applyFont="1" applyFill="1" applyBorder="1" applyProtection="1"/>
    <xf numFmtId="171" fontId="78" fillId="34" borderId="45" xfId="177" applyNumberFormat="1" applyFont="1" applyFill="1" applyBorder="1" applyProtection="1"/>
    <xf numFmtId="171" fontId="78" fillId="34" borderId="77" xfId="177" applyNumberFormat="1" applyFont="1" applyFill="1" applyBorder="1" applyAlignment="1" applyProtection="1">
      <alignment horizontal="center"/>
    </xf>
    <xf numFmtId="0" fontId="78" fillId="34" borderId="75" xfId="0" applyFont="1" applyFill="1" applyBorder="1" applyProtection="1"/>
    <xf numFmtId="0" fontId="78" fillId="34" borderId="59" xfId="0" applyFont="1" applyFill="1" applyBorder="1" applyProtection="1"/>
    <xf numFmtId="171" fontId="78" fillId="34" borderId="193" xfId="177" applyNumberFormat="1" applyFont="1" applyFill="1" applyBorder="1" applyProtection="1"/>
    <xf numFmtId="171" fontId="78" fillId="34" borderId="193" xfId="177" applyNumberFormat="1" applyFont="1" applyFill="1" applyBorder="1" applyAlignment="1" applyProtection="1">
      <alignment horizontal="center"/>
    </xf>
    <xf numFmtId="171" fontId="78" fillId="34" borderId="45" xfId="177" applyNumberFormat="1" applyFont="1" applyFill="1" applyBorder="1" applyAlignment="1" applyProtection="1">
      <alignment horizontal="center"/>
    </xf>
    <xf numFmtId="171" fontId="78" fillId="34" borderId="191" xfId="177" applyNumberFormat="1" applyFont="1" applyFill="1" applyBorder="1" applyAlignment="1" applyProtection="1">
      <alignment horizontal="center"/>
    </xf>
    <xf numFmtId="171" fontId="78" fillId="34" borderId="15" xfId="177" applyNumberFormat="1" applyFont="1" applyFill="1" applyBorder="1" applyAlignment="1" applyProtection="1">
      <alignment horizontal="center"/>
    </xf>
    <xf numFmtId="171" fontId="78" fillId="34" borderId="196" xfId="177" applyNumberFormat="1" applyFont="1" applyFill="1" applyBorder="1" applyProtection="1"/>
    <xf numFmtId="171" fontId="78" fillId="34" borderId="196" xfId="177" applyNumberFormat="1" applyFont="1" applyFill="1" applyBorder="1" applyAlignment="1" applyProtection="1">
      <alignment horizontal="center"/>
    </xf>
    <xf numFmtId="171" fontId="78" fillId="34" borderId="103" xfId="177" applyNumberFormat="1" applyFont="1" applyFill="1" applyBorder="1" applyAlignment="1" applyProtection="1">
      <alignment horizontal="center"/>
    </xf>
    <xf numFmtId="0" fontId="78" fillId="34" borderId="3" xfId="244" applyFont="1" applyFill="1" applyBorder="1" applyProtection="1"/>
    <xf numFmtId="171" fontId="78" fillId="35" borderId="214" xfId="177" applyNumberFormat="1" applyFont="1" applyFill="1" applyBorder="1" applyProtection="1"/>
    <xf numFmtId="0" fontId="78" fillId="0" borderId="45" xfId="244" applyFont="1" applyFill="1" applyBorder="1" applyProtection="1">
      <protection locked="0"/>
    </xf>
    <xf numFmtId="171" fontId="78" fillId="0" borderId="196" xfId="177" applyNumberFormat="1" applyFont="1" applyBorder="1" applyProtection="1">
      <protection locked="0"/>
    </xf>
    <xf numFmtId="171" fontId="78" fillId="0" borderId="196" xfId="177" applyNumberFormat="1" applyFont="1" applyBorder="1" applyAlignment="1" applyProtection="1">
      <alignment horizontal="center"/>
      <protection locked="0"/>
    </xf>
    <xf numFmtId="171" fontId="78" fillId="0" borderId="103" xfId="177" applyNumberFormat="1" applyFont="1" applyBorder="1" applyAlignment="1" applyProtection="1">
      <alignment horizontal="center"/>
      <protection locked="0"/>
    </xf>
    <xf numFmtId="171" fontId="78" fillId="0" borderId="15" xfId="177" applyNumberFormat="1" applyFont="1" applyBorder="1" applyAlignment="1" applyProtection="1">
      <alignment horizontal="center"/>
      <protection locked="0"/>
    </xf>
    <xf numFmtId="0" fontId="78" fillId="0" borderId="196" xfId="244" applyFont="1" applyFill="1" applyBorder="1" applyProtection="1">
      <protection locked="0"/>
    </xf>
    <xf numFmtId="0" fontId="78" fillId="0" borderId="193" xfId="244" applyFont="1" applyFill="1" applyBorder="1" applyProtection="1">
      <protection locked="0"/>
    </xf>
    <xf numFmtId="0" fontId="78" fillId="0" borderId="63" xfId="244" applyFont="1" applyFill="1" applyBorder="1" applyProtection="1">
      <protection locked="0"/>
    </xf>
    <xf numFmtId="0" fontId="23" fillId="34" borderId="0" xfId="0" applyFont="1" applyFill="1" applyProtection="1"/>
    <xf numFmtId="0" fontId="50" fillId="34" borderId="0" xfId="0" applyFont="1" applyFill="1" applyAlignment="1" applyProtection="1">
      <alignment horizontal="left"/>
    </xf>
    <xf numFmtId="0" fontId="66" fillId="26" borderId="92" xfId="0" applyFont="1" applyFill="1" applyBorder="1" applyAlignment="1" applyProtection="1">
      <alignment horizontal="center" vertical="center"/>
    </xf>
    <xf numFmtId="0" fontId="66" fillId="26" borderId="212" xfId="0" applyFont="1" applyFill="1" applyBorder="1" applyAlignment="1" applyProtection="1">
      <alignment horizontal="center" vertical="center" wrapText="1"/>
    </xf>
    <xf numFmtId="0" fontId="78" fillId="34" borderId="52" xfId="244" applyFont="1" applyFill="1" applyBorder="1" applyProtection="1"/>
    <xf numFmtId="0" fontId="78" fillId="34" borderId="91" xfId="0" applyFont="1" applyFill="1" applyBorder="1" applyProtection="1"/>
    <xf numFmtId="0" fontId="78" fillId="34" borderId="218" xfId="0" applyFont="1" applyFill="1" applyBorder="1" applyProtection="1"/>
    <xf numFmtId="0" fontId="106" fillId="26" borderId="61" xfId="0" applyFont="1" applyFill="1" applyBorder="1" applyProtection="1"/>
    <xf numFmtId="0" fontId="106" fillId="26" borderId="45" xfId="0" applyFont="1" applyFill="1" applyBorder="1" applyProtection="1"/>
    <xf numFmtId="0" fontId="0" fillId="0" borderId="0" xfId="0" applyNumberFormat="1" applyProtection="1"/>
    <xf numFmtId="0" fontId="50" fillId="34" borderId="0" xfId="0" applyNumberFormat="1" applyFont="1" applyFill="1" applyProtection="1"/>
    <xf numFmtId="0" fontId="23" fillId="34" borderId="0" xfId="180" quotePrefix="1" applyNumberFormat="1" applyFont="1" applyFill="1" applyBorder="1" applyAlignment="1" applyProtection="1">
      <alignment horizontal="center"/>
    </xf>
    <xf numFmtId="0" fontId="95" fillId="34" borderId="0" xfId="0" applyNumberFormat="1" applyFont="1" applyFill="1" applyProtection="1"/>
    <xf numFmtId="0" fontId="50" fillId="34" borderId="0" xfId="0" applyNumberFormat="1" applyFont="1" applyFill="1" applyAlignment="1" applyProtection="1"/>
    <xf numFmtId="0" fontId="70" fillId="34" borderId="0" xfId="180" applyNumberFormat="1" applyFont="1" applyFill="1" applyBorder="1" applyAlignment="1" applyProtection="1">
      <alignment horizontal="left"/>
    </xf>
    <xf numFmtId="0" fontId="78" fillId="34" borderId="0" xfId="180" applyNumberFormat="1" applyFont="1" applyFill="1" applyAlignment="1" applyProtection="1">
      <alignment horizontal="left"/>
    </xf>
    <xf numFmtId="0" fontId="70" fillId="34" borderId="0" xfId="180" quotePrefix="1" applyNumberFormat="1" applyFont="1" applyFill="1" applyAlignment="1" applyProtection="1">
      <alignment horizontal="left"/>
    </xf>
    <xf numFmtId="0" fontId="70" fillId="34" borderId="0" xfId="0" applyNumberFormat="1" applyFont="1" applyFill="1" applyBorder="1" applyAlignment="1" applyProtection="1">
      <alignment horizontal="left"/>
    </xf>
    <xf numFmtId="0" fontId="70" fillId="34" borderId="0" xfId="0" applyNumberFormat="1" applyFont="1" applyFill="1" applyAlignment="1" applyProtection="1"/>
    <xf numFmtId="0" fontId="78" fillId="34" borderId="0" xfId="0" applyNumberFormat="1" applyFont="1" applyFill="1" applyAlignment="1" applyProtection="1"/>
    <xf numFmtId="0" fontId="78" fillId="34" borderId="0" xfId="0" applyNumberFormat="1" applyFont="1" applyFill="1" applyProtection="1"/>
    <xf numFmtId="0" fontId="78" fillId="34" borderId="0" xfId="180" applyNumberFormat="1" applyFont="1" applyFill="1" applyBorder="1" applyAlignment="1" applyProtection="1">
      <alignment horizontal="center"/>
    </xf>
    <xf numFmtId="0" fontId="78" fillId="34" borderId="95" xfId="0" applyNumberFormat="1" applyFont="1" applyFill="1" applyBorder="1" applyProtection="1"/>
    <xf numFmtId="0" fontId="78" fillId="34" borderId="126" xfId="0" applyNumberFormat="1" applyFont="1" applyFill="1" applyBorder="1" applyProtection="1"/>
    <xf numFmtId="0" fontId="78" fillId="34" borderId="0" xfId="180" applyNumberFormat="1" applyFont="1" applyFill="1" applyBorder="1" applyProtection="1"/>
    <xf numFmtId="0" fontId="78" fillId="34" borderId="128" xfId="180" applyNumberFormat="1" applyFont="1" applyFill="1" applyBorder="1" applyProtection="1"/>
    <xf numFmtId="0" fontId="29" fillId="34" borderId="0" xfId="0" applyNumberFormat="1" applyFont="1" applyFill="1" applyProtection="1"/>
    <xf numFmtId="0" fontId="78" fillId="34" borderId="95" xfId="180" applyNumberFormat="1" applyFont="1" applyFill="1" applyBorder="1" applyProtection="1"/>
    <xf numFmtId="0" fontId="78" fillId="34" borderId="2" xfId="180" applyNumberFormat="1" applyFont="1" applyFill="1" applyBorder="1" applyProtection="1"/>
    <xf numFmtId="0" fontId="70" fillId="34" borderId="0" xfId="180" applyNumberFormat="1" applyFont="1" applyFill="1" applyBorder="1" applyAlignment="1" applyProtection="1">
      <alignment horizontal="center"/>
    </xf>
    <xf numFmtId="0" fontId="78" fillId="34" borderId="2" xfId="180" applyNumberFormat="1" applyFont="1" applyFill="1" applyBorder="1" applyAlignment="1" applyProtection="1">
      <alignment horizontal="center"/>
    </xf>
    <xf numFmtId="0" fontId="78" fillId="34" borderId="97" xfId="180" applyNumberFormat="1" applyFont="1" applyFill="1" applyBorder="1" applyProtection="1"/>
    <xf numFmtId="0" fontId="70" fillId="34" borderId="126" xfId="0" quotePrefix="1" applyNumberFormat="1" applyFont="1" applyFill="1" applyBorder="1" applyAlignment="1" applyProtection="1">
      <alignment horizontal="left"/>
    </xf>
    <xf numFmtId="0" fontId="99" fillId="34" borderId="128" xfId="0" applyNumberFormat="1" applyFont="1" applyFill="1" applyBorder="1" applyProtection="1"/>
    <xf numFmtId="0" fontId="78" fillId="34" borderId="0" xfId="0" applyNumberFormat="1" applyFont="1" applyFill="1" applyBorder="1" applyProtection="1"/>
    <xf numFmtId="0" fontId="78" fillId="34" borderId="2" xfId="0" applyNumberFormat="1" applyFont="1" applyFill="1" applyBorder="1" applyProtection="1"/>
    <xf numFmtId="0" fontId="78" fillId="34" borderId="126" xfId="180" applyNumberFormat="1" applyFont="1" applyFill="1" applyBorder="1" applyProtection="1"/>
    <xf numFmtId="0" fontId="70" fillId="34" borderId="126" xfId="0" applyNumberFormat="1" applyFont="1" applyFill="1" applyBorder="1" applyAlignment="1" applyProtection="1">
      <alignment horizontal="left"/>
    </xf>
    <xf numFmtId="0" fontId="70" fillId="34" borderId="0" xfId="0" applyNumberFormat="1" applyFont="1" applyFill="1" applyBorder="1" applyProtection="1"/>
    <xf numFmtId="0" fontId="78" fillId="34" borderId="0" xfId="0" quotePrefix="1" applyNumberFormat="1" applyFont="1" applyFill="1" applyAlignment="1" applyProtection="1">
      <alignment horizontal="right"/>
    </xf>
    <xf numFmtId="0" fontId="78" fillId="34" borderId="0" xfId="180" applyNumberFormat="1" applyFont="1" applyFill="1" applyAlignment="1" applyProtection="1">
      <alignment horizontal="right"/>
    </xf>
    <xf numFmtId="0" fontId="29" fillId="0" borderId="0" xfId="0" applyNumberFormat="1" applyFont="1" applyProtection="1"/>
    <xf numFmtId="0" fontId="78" fillId="0" borderId="114" xfId="0" applyNumberFormat="1" applyFont="1" applyBorder="1" applyProtection="1">
      <protection locked="0"/>
    </xf>
    <xf numFmtId="0" fontId="99" fillId="34" borderId="0" xfId="0" applyFont="1" applyFill="1" applyAlignment="1" applyProtection="1">
      <alignment horizontal="center"/>
    </xf>
    <xf numFmtId="0" fontId="70" fillId="34" borderId="0" xfId="0" applyFont="1" applyFill="1" applyBorder="1" applyAlignment="1" applyProtection="1">
      <alignment horizontal="right"/>
    </xf>
    <xf numFmtId="0" fontId="70" fillId="34" borderId="49" xfId="0" applyFont="1" applyFill="1" applyBorder="1" applyAlignment="1" applyProtection="1">
      <alignment horizontal="left"/>
    </xf>
    <xf numFmtId="0" fontId="78" fillId="34" borderId="56" xfId="0" applyFont="1" applyFill="1" applyBorder="1" applyProtection="1"/>
    <xf numFmtId="0" fontId="78" fillId="34" borderId="87" xfId="0" applyFont="1" applyFill="1" applyBorder="1" applyProtection="1"/>
    <xf numFmtId="0" fontId="78" fillId="34" borderId="97" xfId="0" applyFont="1" applyFill="1" applyBorder="1" applyProtection="1"/>
    <xf numFmtId="0" fontId="110" fillId="34" borderId="126" xfId="0" applyFont="1" applyFill="1" applyBorder="1" applyProtection="1"/>
    <xf numFmtId="0" fontId="110" fillId="34" borderId="0" xfId="0" applyFont="1" applyFill="1" applyProtection="1"/>
    <xf numFmtId="0" fontId="110" fillId="34" borderId="0" xfId="0" applyFont="1" applyFill="1" applyBorder="1" applyProtection="1"/>
    <xf numFmtId="0" fontId="78" fillId="34" borderId="0" xfId="13" applyFont="1" applyFill="1" applyBorder="1" applyProtection="1"/>
    <xf numFmtId="0" fontId="78" fillId="34" borderId="2" xfId="13" applyFont="1" applyFill="1" applyBorder="1" applyProtection="1"/>
    <xf numFmtId="0" fontId="78" fillId="34" borderId="95" xfId="13" applyFont="1" applyFill="1" applyBorder="1" applyProtection="1"/>
    <xf numFmtId="0" fontId="78" fillId="34" borderId="95" xfId="13" quotePrefix="1" applyFont="1" applyFill="1" applyBorder="1" applyAlignment="1" applyProtection="1">
      <alignment horizontal="center"/>
    </xf>
    <xf numFmtId="0" fontId="78" fillId="34" borderId="97" xfId="13" applyFont="1" applyFill="1" applyBorder="1" applyProtection="1"/>
    <xf numFmtId="0" fontId="50" fillId="34" borderId="0" xfId="0" quotePrefix="1" applyFont="1" applyFill="1" applyAlignment="1" applyProtection="1">
      <alignment horizontal="right"/>
    </xf>
    <xf numFmtId="0" fontId="68" fillId="34" borderId="0" xfId="0" quotePrefix="1" applyFont="1" applyFill="1" applyAlignment="1" applyProtection="1">
      <alignment horizontal="right"/>
    </xf>
    <xf numFmtId="0" fontId="27" fillId="0" borderId="0" xfId="0" applyFont="1" applyAlignment="1" applyProtection="1">
      <alignment horizontal="left"/>
    </xf>
    <xf numFmtId="0" fontId="90" fillId="0" borderId="0" xfId="0" applyFont="1" applyFill="1" applyAlignment="1" applyProtection="1">
      <alignment horizontal="center"/>
    </xf>
    <xf numFmtId="0" fontId="29" fillId="0" borderId="0" xfId="0" applyFont="1" applyAlignment="1" applyProtection="1">
      <alignment horizontal="centerContinuous"/>
    </xf>
    <xf numFmtId="0" fontId="77" fillId="34" borderId="0" xfId="0" applyFont="1" applyFill="1" applyAlignment="1" applyProtection="1">
      <alignment horizontal="center"/>
    </xf>
    <xf numFmtId="0" fontId="70" fillId="34" borderId="90" xfId="0" applyFont="1" applyFill="1" applyBorder="1" applyAlignment="1" applyProtection="1">
      <alignment horizontal="center" vertical="top"/>
    </xf>
    <xf numFmtId="0" fontId="70" fillId="34" borderId="106" xfId="0" applyFont="1" applyFill="1" applyBorder="1" applyAlignment="1" applyProtection="1">
      <alignment horizontal="center" vertical="top"/>
    </xf>
    <xf numFmtId="0" fontId="70" fillId="34" borderId="109" xfId="0" applyFont="1" applyFill="1" applyBorder="1" applyAlignment="1" applyProtection="1">
      <alignment horizontal="center" vertical="top"/>
    </xf>
    <xf numFmtId="0" fontId="70" fillId="34" borderId="106" xfId="0" applyFont="1" applyFill="1" applyBorder="1" applyAlignment="1" applyProtection="1">
      <alignment horizontal="center" vertical="top" wrapText="1"/>
    </xf>
    <xf numFmtId="0" fontId="70" fillId="34" borderId="107" xfId="0" applyFont="1" applyFill="1" applyBorder="1" applyAlignment="1" applyProtection="1">
      <alignment horizontal="center" vertical="top" wrapText="1"/>
    </xf>
    <xf numFmtId="0" fontId="78" fillId="34" borderId="0" xfId="0" quotePrefix="1" applyFont="1" applyFill="1" applyAlignment="1" applyProtection="1">
      <alignment horizontal="left"/>
    </xf>
    <xf numFmtId="0" fontId="26" fillId="0" borderId="0" xfId="0" quotePrefix="1" applyFont="1" applyAlignment="1" applyProtection="1">
      <alignment horizontal="right"/>
    </xf>
    <xf numFmtId="0" fontId="78" fillId="0" borderId="13" xfId="0" quotePrefix="1" applyFont="1" applyFill="1" applyBorder="1" applyAlignment="1" applyProtection="1">
      <alignment horizontal="left"/>
      <protection locked="0"/>
    </xf>
    <xf numFmtId="0" fontId="78" fillId="34" borderId="145" xfId="0" applyFont="1" applyFill="1" applyBorder="1" applyProtection="1"/>
    <xf numFmtId="0" fontId="70" fillId="34" borderId="167" xfId="0" applyFont="1" applyFill="1" applyBorder="1" applyAlignment="1" applyProtection="1">
      <alignment horizontal="left" vertical="top" wrapText="1"/>
    </xf>
    <xf numFmtId="0" fontId="70" fillId="34" borderId="167" xfId="0" applyFont="1" applyFill="1" applyBorder="1" applyAlignment="1" applyProtection="1">
      <alignment horizontal="center" vertical="top" wrapText="1"/>
    </xf>
    <xf numFmtId="0" fontId="70" fillId="34" borderId="167" xfId="0" applyFont="1" applyFill="1" applyBorder="1" applyAlignment="1" applyProtection="1">
      <alignment horizontal="center" vertical="top"/>
    </xf>
    <xf numFmtId="0" fontId="70" fillId="34" borderId="167" xfId="0" applyFont="1" applyFill="1" applyBorder="1" applyAlignment="1" applyProtection="1">
      <alignment horizontal="centerContinuous" vertical="top" wrapText="1"/>
    </xf>
    <xf numFmtId="0" fontId="70" fillId="34" borderId="168" xfId="0" applyFont="1" applyFill="1" applyBorder="1" applyAlignment="1" applyProtection="1">
      <alignment horizontal="centerContinuous" vertical="top" wrapText="1"/>
    </xf>
    <xf numFmtId="0" fontId="70" fillId="34" borderId="205" xfId="0" applyFont="1" applyFill="1" applyBorder="1" applyAlignment="1" applyProtection="1">
      <alignment horizontal="center"/>
    </xf>
    <xf numFmtId="0" fontId="70" fillId="34" borderId="170" xfId="0" applyFont="1" applyFill="1" applyBorder="1" applyAlignment="1" applyProtection="1">
      <alignment horizontal="left"/>
    </xf>
    <xf numFmtId="0" fontId="70" fillId="34" borderId="101" xfId="0" applyFont="1" applyFill="1" applyBorder="1" applyAlignment="1" applyProtection="1">
      <alignment horizontal="left"/>
    </xf>
    <xf numFmtId="0" fontId="70" fillId="34" borderId="164" xfId="0" applyFont="1" applyFill="1" applyBorder="1" applyAlignment="1" applyProtection="1">
      <alignment horizontal="left"/>
    </xf>
    <xf numFmtId="49" fontId="78" fillId="34" borderId="170" xfId="0" quotePrefix="1" applyNumberFormat="1" applyFont="1" applyFill="1" applyBorder="1" applyAlignment="1" applyProtection="1">
      <alignment horizontal="center"/>
    </xf>
    <xf numFmtId="49" fontId="78" fillId="34" borderId="0" xfId="0" applyNumberFormat="1" applyFont="1" applyFill="1" applyAlignment="1" applyProtection="1">
      <alignment horizontal="centerContinuous"/>
    </xf>
    <xf numFmtId="49" fontId="70" fillId="34" borderId="0" xfId="0" applyNumberFormat="1" applyFont="1" applyFill="1" applyAlignment="1" applyProtection="1">
      <alignment horizontal="centerContinuous"/>
    </xf>
    <xf numFmtId="49" fontId="78" fillId="34" borderId="0" xfId="0" applyNumberFormat="1" applyFont="1" applyFill="1" applyProtection="1"/>
    <xf numFmtId="49" fontId="70" fillId="34" borderId="169" xfId="0" applyNumberFormat="1" applyFont="1" applyFill="1" applyBorder="1" applyProtection="1"/>
    <xf numFmtId="0" fontId="70" fillId="34" borderId="156" xfId="0" applyFont="1" applyFill="1" applyBorder="1" applyAlignment="1" applyProtection="1">
      <alignment horizontal="left" vertical="top" wrapText="1"/>
    </xf>
    <xf numFmtId="0" fontId="70" fillId="34" borderId="156" xfId="0" applyFont="1" applyFill="1" applyBorder="1" applyAlignment="1" applyProtection="1">
      <alignment horizontal="center" vertical="top" wrapText="1"/>
    </xf>
    <xf numFmtId="0" fontId="70" fillId="34" borderId="156" xfId="0" applyFont="1" applyFill="1" applyBorder="1" applyAlignment="1" applyProtection="1">
      <alignment horizontal="center" vertical="top"/>
    </xf>
    <xf numFmtId="0" fontId="70" fillId="34" borderId="156" xfId="0" applyFont="1" applyFill="1" applyBorder="1" applyAlignment="1" applyProtection="1">
      <alignment horizontal="centerContinuous" vertical="top" wrapText="1"/>
    </xf>
    <xf numFmtId="0" fontId="70" fillId="34" borderId="157" xfId="0" applyFont="1" applyFill="1" applyBorder="1" applyAlignment="1" applyProtection="1">
      <alignment horizontal="centerContinuous" vertical="top" wrapText="1"/>
    </xf>
    <xf numFmtId="49" fontId="70" fillId="34" borderId="170" xfId="0" applyNumberFormat="1" applyFont="1" applyFill="1" applyBorder="1" applyAlignment="1" applyProtection="1">
      <alignment horizontal="left"/>
    </xf>
    <xf numFmtId="49" fontId="70" fillId="34" borderId="164" xfId="0" applyNumberFormat="1" applyFont="1" applyFill="1" applyBorder="1" applyAlignment="1" applyProtection="1">
      <alignment horizontal="left"/>
    </xf>
    <xf numFmtId="14" fontId="78" fillId="34" borderId="0" xfId="0" applyNumberFormat="1" applyFont="1" applyFill="1" applyProtection="1"/>
    <xf numFmtId="0" fontId="78" fillId="34" borderId="0" xfId="0" quotePrefix="1" applyFont="1" applyFill="1" applyAlignment="1" applyProtection="1">
      <alignment horizontal="right" vertical="top"/>
    </xf>
    <xf numFmtId="0" fontId="78" fillId="34" borderId="0" xfId="0" applyFont="1" applyFill="1" applyAlignment="1" applyProtection="1">
      <alignment horizontal="left" vertical="top"/>
    </xf>
    <xf numFmtId="0" fontId="78" fillId="34" borderId="0" xfId="0" applyFont="1" applyFill="1" applyBorder="1" applyAlignment="1" applyProtection="1">
      <alignment horizontal="left" vertical="top" wrapText="1"/>
    </xf>
    <xf numFmtId="0" fontId="70" fillId="34" borderId="132" xfId="0" applyFont="1" applyFill="1" applyBorder="1" applyAlignment="1" applyProtection="1">
      <alignment horizontal="right"/>
    </xf>
    <xf numFmtId="0" fontId="70" fillId="0" borderId="115" xfId="0" applyFont="1" applyFill="1" applyBorder="1" applyAlignment="1" applyProtection="1">
      <alignment horizontal="center"/>
    </xf>
    <xf numFmtId="0" fontId="70" fillId="34" borderId="0" xfId="0" quotePrefix="1" applyFont="1" applyFill="1" applyAlignment="1" applyProtection="1">
      <alignment horizontal="right"/>
    </xf>
    <xf numFmtId="0" fontId="70" fillId="34" borderId="127" xfId="0" applyFont="1" applyFill="1" applyBorder="1" applyProtection="1"/>
    <xf numFmtId="0" fontId="87" fillId="34" borderId="119" xfId="0" applyFont="1" applyFill="1" applyBorder="1" applyAlignment="1" applyProtection="1">
      <alignment horizontal="center"/>
    </xf>
    <xf numFmtId="0" fontId="87" fillId="34" borderId="128" xfId="0" applyFont="1" applyFill="1" applyBorder="1" applyAlignment="1" applyProtection="1">
      <alignment horizontal="center"/>
    </xf>
    <xf numFmtId="0" fontId="78" fillId="34" borderId="113" xfId="0" quotePrefix="1" applyFont="1" applyFill="1" applyBorder="1" applyAlignment="1" applyProtection="1">
      <alignment horizontal="center"/>
    </xf>
    <xf numFmtId="0" fontId="78" fillId="34" borderId="115" xfId="0" quotePrefix="1" applyFont="1" applyFill="1" applyBorder="1" applyAlignment="1" applyProtection="1">
      <alignment horizontal="center"/>
    </xf>
    <xf numFmtId="0" fontId="78" fillId="34" borderId="116" xfId="0" quotePrefix="1" applyFont="1" applyFill="1" applyBorder="1" applyAlignment="1" applyProtection="1">
      <alignment horizontal="center"/>
    </xf>
    <xf numFmtId="0" fontId="97" fillId="34" borderId="0" xfId="0" applyFont="1" applyFill="1" applyAlignment="1" applyProtection="1">
      <alignment horizontal="left"/>
    </xf>
    <xf numFmtId="49" fontId="97" fillId="34" borderId="0" xfId="0" applyNumberFormat="1" applyFont="1" applyFill="1" applyAlignment="1" applyProtection="1">
      <alignment horizontal="left"/>
    </xf>
    <xf numFmtId="49" fontId="70" fillId="34" borderId="0" xfId="0" applyNumberFormat="1" applyFont="1" applyFill="1" applyAlignment="1" applyProtection="1">
      <alignment horizontal="left"/>
    </xf>
    <xf numFmtId="0" fontId="70" fillId="34" borderId="0" xfId="0" applyFont="1" applyFill="1" applyAlignment="1" applyProtection="1">
      <alignment horizontal="right"/>
    </xf>
    <xf numFmtId="49" fontId="70" fillId="34" borderId="0" xfId="0" applyNumberFormat="1" applyFont="1" applyFill="1" applyAlignment="1" applyProtection="1">
      <alignment horizontal="right"/>
    </xf>
    <xf numFmtId="49" fontId="78" fillId="34" borderId="0" xfId="0" applyNumberFormat="1" applyFont="1" applyFill="1" applyAlignment="1" applyProtection="1">
      <alignment horizontal="right" vertical="top"/>
    </xf>
    <xf numFmtId="0" fontId="78" fillId="34" borderId="0" xfId="0" applyFont="1" applyFill="1" applyAlignment="1" applyProtection="1">
      <alignment horizontal="left" vertical="top" wrapText="1"/>
    </xf>
    <xf numFmtId="0" fontId="70" fillId="34" borderId="115" xfId="0" applyFont="1" applyFill="1" applyBorder="1" applyAlignment="1" applyProtection="1">
      <alignment horizontal="center" wrapText="1"/>
    </xf>
    <xf numFmtId="0" fontId="78" fillId="34" borderId="114" xfId="0" applyFont="1" applyFill="1" applyBorder="1" applyProtection="1"/>
    <xf numFmtId="0" fontId="66" fillId="34" borderId="115" xfId="0" quotePrefix="1" applyFont="1" applyFill="1" applyBorder="1" applyAlignment="1" applyProtection="1">
      <alignment horizontal="center" vertical="top"/>
    </xf>
    <xf numFmtId="0" fontId="78" fillId="34" borderId="3" xfId="0" quotePrefix="1" applyFont="1" applyFill="1" applyBorder="1" applyAlignment="1" applyProtection="1">
      <alignment horizontal="left"/>
    </xf>
    <xf numFmtId="0" fontId="78" fillId="34" borderId="8" xfId="0" quotePrefix="1" applyFont="1" applyFill="1" applyBorder="1" applyAlignment="1" applyProtection="1">
      <alignment horizontal="left"/>
    </xf>
    <xf numFmtId="0" fontId="78" fillId="34" borderId="58" xfId="0" applyFont="1" applyFill="1" applyBorder="1" applyAlignment="1" applyProtection="1"/>
    <xf numFmtId="0" fontId="78" fillId="34" borderId="52" xfId="0" applyFont="1" applyFill="1" applyBorder="1" applyAlignment="1" applyProtection="1"/>
    <xf numFmtId="0" fontId="78" fillId="34" borderId="99" xfId="0" quotePrefix="1" applyFont="1" applyFill="1" applyBorder="1" applyAlignment="1" applyProtection="1">
      <alignment horizontal="left"/>
    </xf>
    <xf numFmtId="0" fontId="50" fillId="34" borderId="0" xfId="0" applyFont="1" applyFill="1" applyAlignment="1" applyProtection="1">
      <alignment horizontal="left" vertical="top" wrapText="1"/>
    </xf>
    <xf numFmtId="0" fontId="70" fillId="34" borderId="113" xfId="0" applyFont="1" applyFill="1" applyBorder="1" applyAlignment="1" applyProtection="1">
      <alignment horizontal="center" wrapText="1"/>
    </xf>
    <xf numFmtId="49" fontId="70" fillId="0" borderId="0" xfId="0" applyNumberFormat="1" applyFont="1" applyFill="1" applyAlignment="1" applyProtection="1">
      <alignment horizontal="left"/>
    </xf>
    <xf numFmtId="49" fontId="78" fillId="0" borderId="0" xfId="0" applyNumberFormat="1" applyFont="1" applyFill="1" applyAlignment="1" applyProtection="1">
      <alignment horizontal="center"/>
    </xf>
    <xf numFmtId="49" fontId="70" fillId="34" borderId="0" xfId="0" applyNumberFormat="1" applyFont="1" applyFill="1" applyAlignment="1" applyProtection="1"/>
    <xf numFmtId="0" fontId="78" fillId="0" borderId="0" xfId="0" applyFont="1" applyFill="1" applyAlignment="1" applyProtection="1">
      <alignment horizontal="center"/>
    </xf>
    <xf numFmtId="49" fontId="97" fillId="34" borderId="0" xfId="0" applyNumberFormat="1" applyFont="1" applyFill="1" applyAlignment="1" applyProtection="1">
      <alignment horizontal="center"/>
    </xf>
    <xf numFmtId="0" fontId="90" fillId="0" borderId="0" xfId="0" applyFont="1" applyProtection="1"/>
    <xf numFmtId="0" fontId="78" fillId="34" borderId="0" xfId="0" quotePrefix="1" applyFont="1" applyFill="1" applyAlignment="1" applyProtection="1">
      <alignment horizontal="center" vertical="top" wrapText="1"/>
    </xf>
    <xf numFmtId="49" fontId="78" fillId="34" borderId="0" xfId="0" quotePrefix="1" applyNumberFormat="1" applyFont="1" applyFill="1" applyAlignment="1" applyProtection="1">
      <alignment horizontal="right" vertical="top"/>
    </xf>
    <xf numFmtId="0" fontId="70" fillId="34" borderId="116" xfId="0" applyFont="1" applyFill="1" applyBorder="1" applyAlignment="1" applyProtection="1">
      <alignment horizontal="center" wrapText="1"/>
    </xf>
    <xf numFmtId="0" fontId="70" fillId="34" borderId="208" xfId="0" applyFont="1" applyFill="1" applyBorder="1" applyAlignment="1" applyProtection="1">
      <alignment horizontal="center" wrapText="1"/>
    </xf>
    <xf numFmtId="0" fontId="70" fillId="34" borderId="205" xfId="0" applyFont="1" applyFill="1" applyBorder="1" applyAlignment="1" applyProtection="1">
      <alignment horizontal="center" wrapText="1"/>
    </xf>
    <xf numFmtId="0" fontId="70" fillId="0" borderId="10" xfId="0" quotePrefix="1" applyFont="1" applyBorder="1" applyAlignment="1" applyProtection="1">
      <alignment horizontal="center"/>
    </xf>
    <xf numFmtId="0" fontId="70" fillId="34" borderId="0" xfId="0" quotePrefix="1" applyFont="1" applyFill="1" applyBorder="1" applyAlignment="1" applyProtection="1">
      <alignment horizontal="center"/>
    </xf>
    <xf numFmtId="0" fontId="78" fillId="34" borderId="0" xfId="0" applyFont="1" applyFill="1" applyBorder="1" applyAlignment="1" applyProtection="1">
      <alignment horizontal="left" wrapText="1"/>
    </xf>
    <xf numFmtId="49" fontId="78" fillId="0" borderId="0" xfId="0" applyNumberFormat="1" applyFont="1" applyProtection="1"/>
    <xf numFmtId="0" fontId="78" fillId="34" borderId="0" xfId="0" applyFont="1" applyFill="1" applyAlignment="1" applyProtection="1">
      <alignment horizontal="center" shrinkToFit="1"/>
    </xf>
    <xf numFmtId="49" fontId="78" fillId="34" borderId="0" xfId="0" applyNumberFormat="1" applyFont="1" applyFill="1" applyAlignment="1" applyProtection="1">
      <alignment horizontal="right"/>
    </xf>
    <xf numFmtId="49" fontId="78" fillId="34" borderId="115" xfId="0" applyNumberFormat="1" applyFont="1" applyFill="1" applyBorder="1" applyProtection="1"/>
    <xf numFmtId="0" fontId="70" fillId="34" borderId="113" xfId="0" applyFont="1" applyFill="1" applyBorder="1" applyAlignment="1" applyProtection="1">
      <alignment horizontal="center" vertical="center"/>
    </xf>
    <xf numFmtId="0" fontId="70" fillId="34" borderId="115" xfId="0" applyFont="1" applyFill="1" applyBorder="1" applyAlignment="1" applyProtection="1">
      <alignment horizontal="center" vertical="center" wrapText="1"/>
    </xf>
    <xf numFmtId="0" fontId="70" fillId="34" borderId="116" xfId="0" applyFont="1" applyFill="1" applyBorder="1" applyAlignment="1" applyProtection="1">
      <alignment horizontal="center" vertical="center" wrapText="1"/>
    </xf>
    <xf numFmtId="0" fontId="70" fillId="34" borderId="96" xfId="0" applyFont="1" applyFill="1" applyBorder="1" applyAlignment="1" applyProtection="1">
      <alignment horizontal="center" vertical="center"/>
    </xf>
    <xf numFmtId="0" fontId="70" fillId="34" borderId="10" xfId="0" quotePrefix="1" applyFont="1" applyFill="1" applyBorder="1" applyAlignment="1" applyProtection="1">
      <alignment horizontal="center" vertical="center" wrapText="1"/>
    </xf>
    <xf numFmtId="0" fontId="70" fillId="34" borderId="97" xfId="0" quotePrefix="1" applyFont="1" applyFill="1" applyBorder="1" applyAlignment="1" applyProtection="1">
      <alignment horizontal="center" vertical="center" wrapText="1"/>
    </xf>
    <xf numFmtId="0" fontId="70" fillId="0" borderId="10" xfId="0" applyFont="1" applyFill="1" applyBorder="1" applyAlignment="1" applyProtection="1">
      <alignment horizontal="center"/>
    </xf>
    <xf numFmtId="49" fontId="78" fillId="34" borderId="0" xfId="0" applyNumberFormat="1" applyFont="1" applyFill="1" applyBorder="1" applyAlignment="1" applyProtection="1">
      <alignment horizontal="center"/>
    </xf>
    <xf numFmtId="0" fontId="78" fillId="34" borderId="0" xfId="0" applyFont="1" applyFill="1" applyBorder="1" applyAlignment="1" applyProtection="1">
      <alignment horizontal="left" indent="1"/>
    </xf>
    <xf numFmtId="0" fontId="70" fillId="34" borderId="0" xfId="0" quotePrefix="1" applyFont="1" applyFill="1" applyBorder="1" applyAlignment="1" applyProtection="1">
      <alignment horizontal="right"/>
    </xf>
    <xf numFmtId="49" fontId="29" fillId="34" borderId="0" xfId="0" applyNumberFormat="1" applyFont="1" applyFill="1" applyProtection="1"/>
    <xf numFmtId="49" fontId="29" fillId="0" borderId="0" xfId="0" applyNumberFormat="1" applyFont="1" applyProtection="1"/>
    <xf numFmtId="0" fontId="29" fillId="0" borderId="0" xfId="0" applyFont="1" applyBorder="1" applyAlignment="1" applyProtection="1">
      <alignment horizontal="left"/>
    </xf>
    <xf numFmtId="0" fontId="29" fillId="0" borderId="0" xfId="0" applyFont="1" applyBorder="1" applyAlignment="1" applyProtection="1">
      <alignment horizontal="right"/>
    </xf>
    <xf numFmtId="0" fontId="29" fillId="0" borderId="0" xfId="0" applyFont="1" applyFill="1" applyAlignment="1" applyProtection="1">
      <alignment horizontal="centerContinuous"/>
    </xf>
    <xf numFmtId="0" fontId="23" fillId="0" borderId="0" xfId="0" applyFont="1" applyProtection="1"/>
    <xf numFmtId="49" fontId="23" fillId="0" borderId="0" xfId="0" applyNumberFormat="1" applyFont="1" applyProtection="1"/>
    <xf numFmtId="49" fontId="78" fillId="34" borderId="0" xfId="0" quotePrefix="1" applyNumberFormat="1" applyFont="1" applyFill="1" applyAlignment="1" applyProtection="1">
      <alignment horizontal="center"/>
    </xf>
    <xf numFmtId="0" fontId="70" fillId="0" borderId="0" xfId="0" applyFont="1" applyAlignment="1" applyProtection="1">
      <alignment horizontal="left"/>
    </xf>
    <xf numFmtId="0" fontId="0" fillId="0" borderId="0" xfId="0" applyAlignment="1" applyProtection="1">
      <alignment wrapText="1"/>
    </xf>
    <xf numFmtId="0" fontId="78" fillId="34" borderId="124" xfId="0" quotePrefix="1" applyFont="1" applyFill="1" applyBorder="1" applyAlignment="1" applyProtection="1">
      <alignment horizontal="center"/>
    </xf>
    <xf numFmtId="0" fontId="29" fillId="34" borderId="115" xfId="0" applyFont="1" applyFill="1" applyBorder="1" applyProtection="1"/>
    <xf numFmtId="0" fontId="27" fillId="34" borderId="115" xfId="0" quotePrefix="1" applyFont="1" applyFill="1" applyBorder="1" applyAlignment="1" applyProtection="1">
      <alignment horizontal="center" vertical="top"/>
    </xf>
    <xf numFmtId="49" fontId="29" fillId="34" borderId="0" xfId="0" applyNumberFormat="1" applyFont="1" applyFill="1" applyAlignment="1" applyProtection="1">
      <alignment horizontal="centerContinuous"/>
    </xf>
    <xf numFmtId="49" fontId="29" fillId="34" borderId="0" xfId="0" applyNumberFormat="1" applyFont="1" applyFill="1" applyAlignment="1" applyProtection="1">
      <alignment horizontal="center"/>
    </xf>
    <xf numFmtId="174" fontId="28" fillId="34" borderId="0" xfId="0" quotePrefix="1" applyNumberFormat="1" applyFont="1" applyFill="1" applyBorder="1" applyAlignment="1" applyProtection="1">
      <alignment horizontal="center"/>
    </xf>
    <xf numFmtId="0" fontId="29" fillId="34" borderId="10" xfId="0" applyFont="1" applyFill="1" applyBorder="1" applyAlignment="1" applyProtection="1">
      <alignment horizontal="center"/>
    </xf>
    <xf numFmtId="3" fontId="29" fillId="34" borderId="97" xfId="0" quotePrefix="1" applyNumberFormat="1" applyFont="1" applyFill="1" applyBorder="1" applyAlignment="1" applyProtection="1">
      <alignment horizontal="center"/>
    </xf>
    <xf numFmtId="0" fontId="29" fillId="34" borderId="2" xfId="0" quotePrefix="1" applyFont="1" applyFill="1" applyBorder="1" applyAlignment="1" applyProtection="1">
      <alignment horizontal="center"/>
    </xf>
    <xf numFmtId="3" fontId="29" fillId="34" borderId="95" xfId="0" quotePrefix="1" applyNumberFormat="1" applyFont="1" applyFill="1" applyBorder="1" applyAlignment="1" applyProtection="1">
      <alignment horizontal="centerContinuous"/>
    </xf>
    <xf numFmtId="0" fontId="32" fillId="34" borderId="10" xfId="0" applyFont="1" applyFill="1" applyBorder="1" applyAlignment="1" applyProtection="1">
      <alignment horizontal="centerContinuous"/>
    </xf>
    <xf numFmtId="0" fontId="29" fillId="34" borderId="115" xfId="0" quotePrefix="1" applyFont="1" applyFill="1" applyBorder="1" applyAlignment="1" applyProtection="1">
      <alignment horizontal="center"/>
    </xf>
    <xf numFmtId="0" fontId="29" fillId="34" borderId="43" xfId="0" quotePrefix="1" applyFont="1" applyFill="1" applyBorder="1" applyAlignment="1" applyProtection="1">
      <alignment horizontal="left"/>
    </xf>
    <xf numFmtId="0" fontId="29" fillId="8" borderId="205" xfId="0" quotePrefix="1" applyFont="1" applyFill="1" applyBorder="1" applyAlignment="1" applyProtection="1">
      <alignment horizontal="center"/>
    </xf>
    <xf numFmtId="0" fontId="29" fillId="8" borderId="2" xfId="0" quotePrefix="1" applyFont="1" applyFill="1" applyBorder="1" applyAlignment="1" applyProtection="1">
      <alignment horizontal="center"/>
    </xf>
    <xf numFmtId="0" fontId="29" fillId="8" borderId="115" xfId="0" applyFont="1" applyFill="1" applyBorder="1" applyAlignment="1" applyProtection="1">
      <alignment horizontal="center"/>
    </xf>
    <xf numFmtId="3" fontId="29" fillId="34" borderId="0" xfId="0" applyNumberFormat="1" applyFont="1" applyFill="1" applyBorder="1" applyProtection="1"/>
    <xf numFmtId="0" fontId="29" fillId="34" borderId="56" xfId="0" applyFont="1" applyFill="1" applyBorder="1" applyAlignment="1" applyProtection="1">
      <alignment horizontal="center"/>
    </xf>
    <xf numFmtId="3" fontId="29" fillId="34" borderId="56" xfId="0" applyNumberFormat="1" applyFont="1" applyFill="1" applyBorder="1" applyProtection="1"/>
    <xf numFmtId="3" fontId="29" fillId="34" borderId="87" xfId="0" applyNumberFormat="1" applyFont="1" applyFill="1" applyBorder="1" applyProtection="1"/>
    <xf numFmtId="0" fontId="29" fillId="34" borderId="53" xfId="0" applyFont="1" applyFill="1" applyBorder="1" applyProtection="1"/>
    <xf numFmtId="0" fontId="29" fillId="34" borderId="59" xfId="0" applyFont="1" applyFill="1" applyBorder="1" applyAlignment="1" applyProtection="1">
      <alignment horizontal="center"/>
    </xf>
    <xf numFmtId="3" fontId="29" fillId="34" borderId="50" xfId="0" applyNumberFormat="1" applyFont="1" applyFill="1" applyBorder="1" applyProtection="1"/>
    <xf numFmtId="3" fontId="29" fillId="34" borderId="2" xfId="0" applyNumberFormat="1" applyFont="1" applyFill="1" applyBorder="1" applyProtection="1"/>
    <xf numFmtId="3" fontId="29" fillId="34" borderId="59" xfId="0" applyNumberFormat="1" applyFont="1" applyFill="1" applyBorder="1" applyProtection="1"/>
    <xf numFmtId="3" fontId="29" fillId="34" borderId="114" xfId="0" applyNumberFormat="1" applyFont="1" applyFill="1" applyBorder="1" applyProtection="1"/>
    <xf numFmtId="0" fontId="29" fillId="34" borderId="47" xfId="0" quotePrefix="1" applyFont="1" applyFill="1" applyBorder="1" applyAlignment="1" applyProtection="1">
      <alignment horizontal="left"/>
    </xf>
    <xf numFmtId="0" fontId="32" fillId="34" borderId="46" xfId="0" applyFont="1" applyFill="1" applyBorder="1" applyProtection="1"/>
    <xf numFmtId="0" fontId="29" fillId="34" borderId="60" xfId="0" applyFont="1" applyFill="1" applyBorder="1" applyAlignment="1" applyProtection="1">
      <alignment horizontal="center"/>
    </xf>
    <xf numFmtId="3" fontId="29" fillId="34" borderId="60" xfId="0" applyNumberFormat="1" applyFont="1" applyFill="1" applyBorder="1" applyProtection="1"/>
    <xf numFmtId="3" fontId="29" fillId="34" borderId="97" xfId="0" applyNumberFormat="1" applyFont="1" applyFill="1" applyBorder="1" applyProtection="1"/>
    <xf numFmtId="0" fontId="29" fillId="34" borderId="141" xfId="0" applyFont="1" applyFill="1" applyBorder="1" applyProtection="1"/>
    <xf numFmtId="3" fontId="29" fillId="34" borderId="138" xfId="0" applyNumberFormat="1" applyFont="1" applyFill="1" applyBorder="1" applyProtection="1"/>
    <xf numFmtId="0" fontId="29" fillId="34" borderId="120" xfId="0" applyFont="1" applyFill="1" applyBorder="1" applyProtection="1"/>
    <xf numFmtId="0" fontId="29" fillId="34" borderId="97" xfId="0" applyFont="1" applyFill="1" applyBorder="1" applyProtection="1"/>
    <xf numFmtId="0" fontId="29" fillId="8" borderId="10" xfId="0" applyFont="1" applyFill="1" applyBorder="1" applyProtection="1"/>
    <xf numFmtId="0" fontId="29" fillId="8" borderId="96" xfId="0" applyFont="1" applyFill="1" applyBorder="1" applyProtection="1"/>
    <xf numFmtId="171" fontId="29" fillId="35" borderId="10" xfId="177" applyNumberFormat="1" applyFont="1" applyFill="1" applyBorder="1" applyProtection="1"/>
    <xf numFmtId="0" fontId="29" fillId="8" borderId="116" xfId="0" applyFont="1" applyFill="1" applyBorder="1" applyAlignment="1" applyProtection="1">
      <alignment horizontal="center"/>
    </xf>
    <xf numFmtId="0" fontId="28" fillId="34" borderId="0" xfId="0" applyFont="1" applyFill="1" applyBorder="1" applyProtection="1"/>
    <xf numFmtId="0" fontId="29" fillId="0" borderId="0" xfId="0" applyFont="1" applyBorder="1" applyAlignment="1" applyProtection="1"/>
    <xf numFmtId="0" fontId="29" fillId="34" borderId="0" xfId="0" applyFont="1" applyFill="1" applyAlignment="1" applyProtection="1">
      <alignment horizontal="right"/>
    </xf>
    <xf numFmtId="0" fontId="29" fillId="0" borderId="0" xfId="0" applyFont="1" applyAlignment="1" applyProtection="1">
      <alignment horizontal="right"/>
    </xf>
    <xf numFmtId="0" fontId="78" fillId="34" borderId="158" xfId="0" applyFont="1" applyFill="1" applyBorder="1" applyAlignment="1" applyProtection="1">
      <alignment horizontal="left"/>
    </xf>
    <xf numFmtId="0" fontId="70" fillId="34" borderId="149" xfId="0" quotePrefix="1" applyFont="1" applyFill="1" applyBorder="1" applyAlignment="1" applyProtection="1">
      <alignment horizontal="center"/>
    </xf>
    <xf numFmtId="167" fontId="50" fillId="34" borderId="104" xfId="233" applyFont="1" applyFill="1" applyBorder="1" applyAlignment="1" applyProtection="1">
      <alignment horizontal="center" wrapText="1"/>
    </xf>
    <xf numFmtId="0" fontId="78" fillId="34" borderId="87" xfId="0" applyFont="1" applyFill="1" applyBorder="1" applyAlignment="1" applyProtection="1">
      <alignment horizontal="left"/>
    </xf>
    <xf numFmtId="0" fontId="70" fillId="34" borderId="82" xfId="0" quotePrefix="1" applyFont="1" applyFill="1" applyBorder="1" applyAlignment="1" applyProtection="1">
      <alignment horizontal="center"/>
    </xf>
    <xf numFmtId="0" fontId="78" fillId="34" borderId="75" xfId="0" quotePrefix="1" applyFont="1" applyFill="1" applyBorder="1" applyProtection="1"/>
    <xf numFmtId="0" fontId="78" fillId="34" borderId="50" xfId="0" applyFont="1" applyFill="1" applyBorder="1" applyAlignment="1" applyProtection="1">
      <alignment horizontal="left"/>
    </xf>
    <xf numFmtId="0" fontId="78" fillId="34" borderId="50" xfId="0" applyFont="1" applyFill="1" applyBorder="1" applyProtection="1"/>
    <xf numFmtId="0" fontId="78" fillId="34" borderId="159" xfId="0" applyFont="1" applyFill="1" applyBorder="1" applyProtection="1"/>
    <xf numFmtId="0" fontId="78" fillId="34" borderId="184" xfId="0" applyFont="1" applyFill="1" applyBorder="1" applyAlignment="1" applyProtection="1">
      <alignment horizontal="left"/>
    </xf>
    <xf numFmtId="0" fontId="78" fillId="34" borderId="92" xfId="0" applyFont="1" applyFill="1" applyBorder="1" applyAlignment="1" applyProtection="1">
      <alignment horizontal="left"/>
    </xf>
    <xf numFmtId="0" fontId="78" fillId="34" borderId="187" xfId="0" applyFont="1" applyFill="1" applyBorder="1" applyProtection="1"/>
    <xf numFmtId="0" fontId="78" fillId="34" borderId="15" xfId="0" applyFont="1" applyFill="1" applyBorder="1" applyProtection="1"/>
    <xf numFmtId="0" fontId="66" fillId="34" borderId="15" xfId="0" applyFont="1" applyFill="1" applyBorder="1" applyProtection="1"/>
    <xf numFmtId="0" fontId="78" fillId="34" borderId="186" xfId="0" applyFont="1" applyFill="1" applyBorder="1" applyAlignment="1" applyProtection="1">
      <alignment horizontal="left"/>
    </xf>
    <xf numFmtId="0" fontId="78" fillId="34" borderId="188" xfId="0" applyFont="1" applyFill="1" applyBorder="1" applyProtection="1"/>
    <xf numFmtId="0" fontId="115" fillId="34" borderId="182" xfId="0" applyFont="1" applyFill="1" applyBorder="1" applyProtection="1"/>
    <xf numFmtId="0" fontId="115" fillId="34" borderId="177" xfId="0" applyFont="1" applyFill="1" applyBorder="1" applyProtection="1"/>
    <xf numFmtId="0" fontId="115" fillId="34" borderId="165" xfId="0" applyFont="1" applyFill="1" applyBorder="1" applyProtection="1"/>
    <xf numFmtId="0" fontId="115" fillId="34" borderId="0" xfId="0" applyFont="1" applyFill="1" applyProtection="1"/>
    <xf numFmtId="0" fontId="115" fillId="34" borderId="171" xfId="0" applyFont="1" applyFill="1" applyBorder="1" applyProtection="1"/>
    <xf numFmtId="0" fontId="115" fillId="34" borderId="172" xfId="0" applyFont="1" applyFill="1" applyBorder="1" applyProtection="1"/>
    <xf numFmtId="0" fontId="70" fillId="34" borderId="54" xfId="0" applyFont="1" applyFill="1" applyBorder="1" applyProtection="1"/>
    <xf numFmtId="0" fontId="115" fillId="34" borderId="49" xfId="0" applyFont="1" applyFill="1" applyBorder="1" applyProtection="1"/>
    <xf numFmtId="0" fontId="115" fillId="34" borderId="56" xfId="0" applyFont="1" applyFill="1" applyBorder="1" applyProtection="1"/>
    <xf numFmtId="0" fontId="115" fillId="34" borderId="87" xfId="0" applyFont="1" applyFill="1" applyBorder="1" applyProtection="1"/>
    <xf numFmtId="166" fontId="115" fillId="34" borderId="87" xfId="177" applyFont="1" applyFill="1" applyBorder="1" applyProtection="1"/>
    <xf numFmtId="171" fontId="115" fillId="35" borderId="43" xfId="177" applyNumberFormat="1" applyFont="1" applyFill="1" applyBorder="1" applyProtection="1"/>
    <xf numFmtId="0" fontId="115" fillId="34" borderId="48" xfId="0" applyFont="1" applyFill="1" applyBorder="1" applyProtection="1"/>
    <xf numFmtId="171" fontId="115" fillId="35" borderId="44" xfId="177" applyNumberFormat="1" applyFont="1" applyFill="1" applyBorder="1" applyProtection="1"/>
    <xf numFmtId="0" fontId="70" fillId="34" borderId="34" xfId="0" applyFont="1" applyFill="1" applyBorder="1" applyProtection="1"/>
    <xf numFmtId="166" fontId="70" fillId="35" borderId="28" xfId="177" applyFont="1" applyFill="1" applyBorder="1" applyProtection="1"/>
    <xf numFmtId="171" fontId="70" fillId="35" borderId="28" xfId="0" applyNumberFormat="1" applyFont="1" applyFill="1" applyBorder="1" applyProtection="1"/>
    <xf numFmtId="0" fontId="115" fillId="34" borderId="178" xfId="0" applyFont="1" applyFill="1" applyBorder="1" applyProtection="1"/>
    <xf numFmtId="171" fontId="115" fillId="35" borderId="45" xfId="177" applyNumberFormat="1" applyFont="1" applyFill="1" applyBorder="1" applyProtection="1"/>
    <xf numFmtId="0" fontId="115" fillId="34" borderId="46" xfId="0" applyFont="1" applyFill="1" applyBorder="1" applyProtection="1"/>
    <xf numFmtId="171" fontId="115" fillId="35" borderId="47" xfId="177" applyNumberFormat="1" applyFont="1" applyFill="1" applyBorder="1" applyProtection="1"/>
    <xf numFmtId="166" fontId="115" fillId="0" borderId="59" xfId="177" applyFont="1" applyBorder="1" applyProtection="1">
      <protection locked="0"/>
    </xf>
    <xf numFmtId="0" fontId="115" fillId="0" borderId="59" xfId="0" applyFont="1" applyBorder="1" applyProtection="1">
      <protection locked="0"/>
    </xf>
    <xf numFmtId="166" fontId="115" fillId="0" borderId="0" xfId="177" applyFont="1" applyProtection="1">
      <protection locked="0"/>
    </xf>
    <xf numFmtId="0" fontId="115" fillId="0" borderId="58" xfId="0" applyFont="1" applyBorder="1" applyProtection="1">
      <protection locked="0"/>
    </xf>
    <xf numFmtId="0" fontId="115" fillId="0" borderId="60" xfId="0" applyFont="1" applyBorder="1" applyProtection="1">
      <protection locked="0"/>
    </xf>
    <xf numFmtId="0" fontId="115" fillId="0" borderId="80" xfId="0" applyFont="1" applyBorder="1" applyProtection="1">
      <protection locked="0"/>
    </xf>
    <xf numFmtId="166" fontId="115" fillId="0" borderId="58" xfId="177" applyFont="1" applyBorder="1" applyProtection="1">
      <protection locked="0"/>
    </xf>
    <xf numFmtId="166" fontId="115" fillId="0" borderId="60" xfId="177" applyFont="1" applyBorder="1" applyProtection="1">
      <protection locked="0"/>
    </xf>
    <xf numFmtId="166" fontId="115" fillId="0" borderId="80" xfId="177" applyFont="1" applyBorder="1" applyProtection="1">
      <protection locked="0"/>
    </xf>
    <xf numFmtId="0" fontId="70" fillId="29" borderId="59" xfId="0" applyFont="1" applyFill="1" applyBorder="1" applyAlignment="1" applyProtection="1">
      <alignment wrapText="1"/>
    </xf>
    <xf numFmtId="0" fontId="78" fillId="29" borderId="58" xfId="0" applyFont="1" applyFill="1" applyBorder="1" applyAlignment="1" applyProtection="1">
      <alignment wrapText="1"/>
    </xf>
    <xf numFmtId="171" fontId="78" fillId="33" borderId="182" xfId="177" applyNumberFormat="1" applyFont="1" applyFill="1" applyBorder="1" applyProtection="1"/>
    <xf numFmtId="171" fontId="78" fillId="33" borderId="180" xfId="177" applyNumberFormat="1" applyFont="1" applyFill="1" applyBorder="1" applyProtection="1"/>
    <xf numFmtId="0" fontId="78" fillId="29" borderId="0" xfId="0" applyFont="1" applyFill="1" applyBorder="1" applyAlignment="1" applyProtection="1">
      <alignment wrapText="1"/>
    </xf>
    <xf numFmtId="0" fontId="70" fillId="29" borderId="172" xfId="0" applyFont="1" applyFill="1" applyBorder="1" applyAlignment="1" applyProtection="1">
      <alignment horizontal="left" wrapText="1" indent="1"/>
    </xf>
    <xf numFmtId="0" fontId="70" fillId="29" borderId="54" xfId="0" applyFont="1" applyFill="1" applyBorder="1" applyAlignment="1" applyProtection="1">
      <alignment horizontal="left" wrapText="1" indent="1"/>
    </xf>
    <xf numFmtId="0" fontId="78" fillId="29" borderId="53" xfId="0" applyFont="1" applyFill="1" applyBorder="1" applyAlignment="1" applyProtection="1">
      <alignment horizontal="left" wrapText="1" indent="1"/>
    </xf>
    <xf numFmtId="171" fontId="70" fillId="37" borderId="182" xfId="177" applyNumberFormat="1" applyFont="1" applyFill="1" applyBorder="1" applyAlignment="1" applyProtection="1">
      <alignment horizontal="left" wrapText="1" indent="1"/>
    </xf>
    <xf numFmtId="171" fontId="70" fillId="37" borderId="180" xfId="177" applyNumberFormat="1" applyFont="1" applyFill="1" applyBorder="1" applyAlignment="1" applyProtection="1">
      <alignment horizontal="left" wrapText="1" indent="1"/>
    </xf>
    <xf numFmtId="171" fontId="78" fillId="26" borderId="154" xfId="177" applyNumberFormat="1" applyFont="1" applyFill="1" applyBorder="1" applyAlignment="1" applyProtection="1">
      <alignment horizontal="left"/>
    </xf>
    <xf numFmtId="171" fontId="78" fillId="26" borderId="73" xfId="177" applyNumberFormat="1" applyFont="1" applyFill="1" applyBorder="1" applyAlignment="1" applyProtection="1">
      <alignment horizontal="left"/>
    </xf>
    <xf numFmtId="171" fontId="70" fillId="28" borderId="180" xfId="177" applyNumberFormat="1" applyFont="1" applyFill="1" applyBorder="1" applyProtection="1"/>
    <xf numFmtId="171" fontId="78" fillId="26" borderId="45" xfId="177" applyNumberFormat="1" applyFont="1" applyFill="1" applyBorder="1" applyProtection="1"/>
    <xf numFmtId="171" fontId="78" fillId="26" borderId="72" xfId="177" applyNumberFormat="1" applyFont="1" applyFill="1" applyBorder="1" applyProtection="1"/>
    <xf numFmtId="171" fontId="78" fillId="26" borderId="43" xfId="177" applyNumberFormat="1" applyFont="1" applyFill="1" applyBorder="1" applyProtection="1"/>
    <xf numFmtId="171" fontId="78" fillId="26" borderId="70" xfId="177" applyNumberFormat="1" applyFont="1" applyFill="1" applyBorder="1" applyProtection="1"/>
    <xf numFmtId="171" fontId="78" fillId="26" borderId="190" xfId="177" applyNumberFormat="1" applyFont="1" applyFill="1" applyBorder="1" applyProtection="1"/>
    <xf numFmtId="171" fontId="78" fillId="26" borderId="189" xfId="177" applyNumberFormat="1" applyFont="1" applyFill="1" applyBorder="1" applyProtection="1"/>
    <xf numFmtId="171" fontId="78" fillId="26" borderId="69" xfId="177" applyNumberFormat="1" applyFont="1" applyFill="1" applyBorder="1" applyProtection="1"/>
    <xf numFmtId="171" fontId="78" fillId="28" borderId="115" xfId="177" applyNumberFormat="1" applyFont="1" applyFill="1" applyBorder="1" applyProtection="1"/>
    <xf numFmtId="171" fontId="78" fillId="28" borderId="180" xfId="177" applyNumberFormat="1" applyFont="1" applyFill="1" applyBorder="1" applyProtection="1"/>
    <xf numFmtId="171" fontId="70" fillId="35" borderId="28" xfId="177" applyNumberFormat="1" applyFont="1" applyFill="1" applyBorder="1" applyAlignment="1" applyProtection="1">
      <alignment wrapText="1"/>
    </xf>
    <xf numFmtId="171" fontId="92" fillId="0" borderId="180" xfId="177" applyNumberFormat="1" applyFont="1" applyBorder="1" applyProtection="1">
      <protection locked="0"/>
    </xf>
    <xf numFmtId="49" fontId="78" fillId="34" borderId="0" xfId="181" quotePrefix="1" applyNumberFormat="1" applyFont="1" applyFill="1" applyBorder="1" applyAlignment="1" applyProtection="1">
      <alignment horizontal="center"/>
    </xf>
    <xf numFmtId="49" fontId="102" fillId="34" borderId="0" xfId="181" applyNumberFormat="1" applyFont="1" applyFill="1" applyBorder="1" applyAlignment="1" applyProtection="1">
      <alignment horizontal="center"/>
    </xf>
    <xf numFmtId="0" fontId="65" fillId="26" borderId="13" xfId="0" applyFont="1" applyFill="1" applyBorder="1" applyAlignment="1" applyProtection="1">
      <alignment horizontal="center" vertical="center" wrapText="1"/>
    </xf>
    <xf numFmtId="0" fontId="65" fillId="26" borderId="95" xfId="0" applyFont="1" applyFill="1" applyBorder="1" applyAlignment="1" applyProtection="1">
      <alignment horizontal="center" vertical="center" wrapText="1"/>
    </xf>
    <xf numFmtId="0" fontId="65" fillId="26" borderId="97" xfId="0" applyFont="1" applyFill="1" applyBorder="1" applyAlignment="1" applyProtection="1">
      <alignment horizontal="center" vertical="center" wrapText="1"/>
    </xf>
    <xf numFmtId="0" fontId="67" fillId="26" borderId="13" xfId="0" applyFont="1" applyFill="1" applyBorder="1" applyAlignment="1" applyProtection="1">
      <alignment horizontal="center" vertical="center" wrapText="1"/>
    </xf>
    <xf numFmtId="0" fontId="67" fillId="26" borderId="95" xfId="0" applyFont="1" applyFill="1" applyBorder="1" applyAlignment="1" applyProtection="1">
      <alignment horizontal="center" vertical="center" wrapText="1"/>
    </xf>
    <xf numFmtId="0" fontId="78" fillId="34" borderId="151" xfId="181" applyFont="1" applyFill="1" applyBorder="1" applyProtection="1"/>
    <xf numFmtId="0" fontId="70" fillId="34" borderId="151" xfId="181" applyFont="1" applyFill="1" applyBorder="1" applyProtection="1"/>
    <xf numFmtId="0" fontId="78" fillId="34" borderId="66" xfId="181" applyFont="1" applyFill="1" applyBorder="1" applyProtection="1"/>
    <xf numFmtId="0" fontId="99" fillId="34" borderId="59" xfId="181" quotePrefix="1" applyFont="1" applyFill="1" applyBorder="1" applyAlignment="1" applyProtection="1">
      <alignment horizontal="left"/>
    </xf>
    <xf numFmtId="0" fontId="78" fillId="34" borderId="66" xfId="181" applyFont="1" applyFill="1" applyBorder="1" applyAlignment="1" applyProtection="1">
      <alignment vertical="center"/>
    </xf>
    <xf numFmtId="0" fontId="93" fillId="34" borderId="59" xfId="181" applyFont="1" applyFill="1" applyBorder="1" applyAlignment="1" applyProtection="1">
      <alignment horizontal="left" vertical="center"/>
    </xf>
    <xf numFmtId="0" fontId="78" fillId="34" borderId="59" xfId="181" applyFont="1" applyFill="1" applyBorder="1" applyAlignment="1" applyProtection="1">
      <alignment vertical="center"/>
    </xf>
    <xf numFmtId="0" fontId="78" fillId="34" borderId="136" xfId="181" applyFont="1" applyFill="1" applyBorder="1" applyAlignment="1" applyProtection="1">
      <alignment wrapText="1"/>
    </xf>
    <xf numFmtId="0" fontId="78" fillId="34" borderId="99" xfId="181" applyFont="1" applyFill="1" applyBorder="1" applyAlignment="1" applyProtection="1"/>
    <xf numFmtId="0" fontId="94" fillId="34" borderId="151" xfId="181" applyFont="1" applyFill="1" applyBorder="1" applyAlignment="1" applyProtection="1">
      <alignment vertical="center"/>
    </xf>
    <xf numFmtId="0" fontId="78" fillId="34" borderId="19" xfId="181" quotePrefix="1" applyFont="1" applyFill="1" applyBorder="1" applyAlignment="1" applyProtection="1">
      <alignment horizontal="left" vertical="center"/>
    </xf>
    <xf numFmtId="0" fontId="78" fillId="34" borderId="18" xfId="181" quotePrefix="1" applyFont="1" applyFill="1" applyBorder="1" applyAlignment="1" applyProtection="1">
      <alignment horizontal="left" vertical="center"/>
    </xf>
    <xf numFmtId="0" fontId="99" fillId="34" borderId="66" xfId="181" applyFont="1" applyFill="1" applyBorder="1" applyProtection="1"/>
    <xf numFmtId="0" fontId="70" fillId="34" borderId="66" xfId="181" applyFont="1" applyFill="1" applyBorder="1" applyProtection="1"/>
    <xf numFmtId="0" fontId="78" fillId="34" borderId="59" xfId="181" applyFont="1" applyFill="1" applyBorder="1" applyAlignment="1" applyProtection="1"/>
    <xf numFmtId="0" fontId="94" fillId="34" borderId="66" xfId="181" applyFont="1" applyFill="1" applyBorder="1" applyAlignment="1" applyProtection="1">
      <alignment vertical="center"/>
    </xf>
    <xf numFmtId="0" fontId="78" fillId="34" borderId="151" xfId="0" applyFont="1" applyFill="1" applyBorder="1" applyProtection="1"/>
    <xf numFmtId="0" fontId="70" fillId="34" borderId="18" xfId="181" applyFont="1" applyFill="1" applyBorder="1" applyAlignment="1" applyProtection="1">
      <alignment vertical="center"/>
    </xf>
    <xf numFmtId="0" fontId="93" fillId="34" borderId="7" xfId="181" applyFont="1" applyFill="1" applyBorder="1" applyAlignment="1" applyProtection="1">
      <alignment vertical="center"/>
    </xf>
    <xf numFmtId="171" fontId="93" fillId="34" borderId="0" xfId="177" applyNumberFormat="1" applyFont="1" applyFill="1" applyBorder="1" applyProtection="1"/>
    <xf numFmtId="0" fontId="94" fillId="34" borderId="151" xfId="181" applyFont="1" applyFill="1" applyBorder="1" applyProtection="1"/>
    <xf numFmtId="0" fontId="78" fillId="34" borderId="19" xfId="181" applyFont="1" applyFill="1" applyBorder="1" applyProtection="1"/>
    <xf numFmtId="0" fontId="78" fillId="34" borderId="18" xfId="181" applyFont="1" applyFill="1" applyBorder="1" applyProtection="1"/>
    <xf numFmtId="0" fontId="78" fillId="34" borderId="66" xfId="181" quotePrefix="1" applyFont="1" applyFill="1" applyBorder="1" applyAlignment="1" applyProtection="1">
      <alignment horizontal="left" vertical="center"/>
    </xf>
    <xf numFmtId="0" fontId="78" fillId="34" borderId="89" xfId="181" quotePrefix="1" applyFont="1" applyFill="1" applyBorder="1" applyAlignment="1" applyProtection="1">
      <alignment horizontal="left" vertical="center"/>
    </xf>
    <xf numFmtId="0" fontId="78" fillId="34" borderId="60" xfId="181" applyFont="1" applyFill="1" applyBorder="1" applyAlignment="1" applyProtection="1">
      <alignment vertical="center"/>
    </xf>
    <xf numFmtId="0" fontId="78" fillId="34" borderId="78" xfId="181" quotePrefix="1" applyFont="1" applyFill="1" applyBorder="1" applyAlignment="1" applyProtection="1">
      <alignment horizontal="left" vertical="center"/>
    </xf>
    <xf numFmtId="0" fontId="70" fillId="34" borderId="58" xfId="181" applyFont="1" applyFill="1" applyBorder="1" applyProtection="1"/>
    <xf numFmtId="0" fontId="92" fillId="34" borderId="58" xfId="181" applyFont="1" applyFill="1" applyBorder="1" applyAlignment="1" applyProtection="1">
      <alignment vertical="center"/>
    </xf>
    <xf numFmtId="0" fontId="94" fillId="34" borderId="8" xfId="181" applyFont="1" applyFill="1" applyBorder="1" applyAlignment="1" applyProtection="1">
      <alignment horizontal="left" wrapText="1"/>
    </xf>
    <xf numFmtId="0" fontId="78" fillId="34" borderId="81" xfId="181" applyFont="1" applyFill="1" applyBorder="1" applyProtection="1"/>
    <xf numFmtId="171" fontId="93" fillId="34" borderId="55" xfId="177" applyNumberFormat="1" applyFont="1" applyFill="1" applyBorder="1" applyAlignment="1" applyProtection="1">
      <alignment horizontal="center" vertical="center"/>
    </xf>
    <xf numFmtId="171" fontId="93" fillId="34" borderId="134" xfId="177" applyNumberFormat="1" applyFont="1" applyFill="1" applyBorder="1" applyAlignment="1" applyProtection="1">
      <alignment horizontal="center" vertical="center"/>
    </xf>
    <xf numFmtId="0" fontId="93" fillId="34" borderId="66" xfId="181" quotePrefix="1" applyFont="1" applyFill="1" applyBorder="1" applyAlignment="1" applyProtection="1">
      <alignment vertical="center"/>
    </xf>
    <xf numFmtId="0" fontId="93" fillId="34" borderId="89" xfId="181" quotePrefix="1" applyFont="1" applyFill="1" applyBorder="1" applyAlignment="1" applyProtection="1">
      <alignment vertical="center"/>
    </xf>
    <xf numFmtId="3" fontId="78" fillId="34" borderId="0" xfId="0" quotePrefix="1" applyNumberFormat="1" applyFont="1" applyFill="1" applyBorder="1" applyAlignment="1" applyProtection="1">
      <alignment horizontal="center"/>
    </xf>
    <xf numFmtId="167" fontId="78" fillId="34" borderId="0" xfId="230" applyFont="1" applyFill="1" applyProtection="1"/>
    <xf numFmtId="167" fontId="78" fillId="34" borderId="145" xfId="230" applyFont="1" applyFill="1" applyBorder="1" applyProtection="1"/>
    <xf numFmtId="167" fontId="78" fillId="34" borderId="146" xfId="230" applyFont="1" applyFill="1" applyBorder="1" applyProtection="1"/>
    <xf numFmtId="167" fontId="78" fillId="34" borderId="149" xfId="230" applyFont="1" applyFill="1" applyBorder="1" applyProtection="1"/>
    <xf numFmtId="0" fontId="70" fillId="26" borderId="97" xfId="0" applyFont="1" applyFill="1" applyBorder="1" applyAlignment="1" applyProtection="1">
      <alignment horizontal="center" vertical="center" wrapText="1"/>
    </xf>
    <xf numFmtId="0" fontId="70" fillId="26" borderId="103" xfId="0" applyFont="1" applyFill="1" applyBorder="1" applyAlignment="1" applyProtection="1">
      <alignment horizontal="center" vertical="center" wrapText="1"/>
    </xf>
    <xf numFmtId="167" fontId="70" fillId="34" borderId="0" xfId="230" applyFont="1" applyFill="1" applyBorder="1" applyProtection="1"/>
    <xf numFmtId="167" fontId="70" fillId="34" borderId="19" xfId="230" applyFont="1" applyFill="1" applyBorder="1" applyProtection="1"/>
    <xf numFmtId="167" fontId="78" fillId="34" borderId="3" xfId="230" applyFont="1" applyFill="1" applyBorder="1" applyProtection="1"/>
    <xf numFmtId="167" fontId="70" fillId="34" borderId="18" xfId="230" applyFont="1" applyFill="1" applyBorder="1" applyProtection="1"/>
    <xf numFmtId="167" fontId="78" fillId="34" borderId="8" xfId="230" applyFont="1" applyFill="1" applyBorder="1" applyProtection="1"/>
    <xf numFmtId="167" fontId="78" fillId="34" borderId="18" xfId="230" applyFont="1" applyFill="1" applyBorder="1" applyProtection="1"/>
    <xf numFmtId="167" fontId="78" fillId="34" borderId="8" xfId="230" quotePrefix="1" applyFont="1" applyFill="1" applyBorder="1" applyProtection="1"/>
    <xf numFmtId="167" fontId="78" fillId="34" borderId="78" xfId="230" applyFont="1" applyFill="1" applyBorder="1" applyProtection="1"/>
    <xf numFmtId="167" fontId="78" fillId="34" borderId="66" xfId="230" applyFont="1" applyFill="1" applyBorder="1" applyProtection="1"/>
    <xf numFmtId="167" fontId="78" fillId="34" borderId="0" xfId="230" applyFont="1" applyFill="1" applyBorder="1" applyProtection="1"/>
    <xf numFmtId="167" fontId="78" fillId="34" borderId="19" xfId="230" applyFont="1" applyFill="1" applyBorder="1" applyProtection="1"/>
    <xf numFmtId="167" fontId="23" fillId="34" borderId="0" xfId="230" applyFont="1" applyFill="1" applyProtection="1"/>
    <xf numFmtId="0" fontId="78" fillId="34" borderId="14" xfId="0" applyFont="1" applyFill="1" applyBorder="1" applyProtection="1"/>
    <xf numFmtId="0" fontId="78" fillId="34" borderId="78" xfId="0" applyFont="1" applyFill="1" applyBorder="1" applyProtection="1"/>
    <xf numFmtId="0" fontId="78" fillId="34" borderId="38" xfId="0" applyFont="1" applyFill="1" applyBorder="1" applyProtection="1"/>
    <xf numFmtId="0" fontId="78" fillId="34" borderId="111" xfId="0" applyFont="1" applyFill="1" applyBorder="1" applyProtection="1"/>
    <xf numFmtId="0" fontId="78" fillId="34" borderId="19" xfId="0" applyFont="1" applyFill="1" applyBorder="1" applyProtection="1"/>
    <xf numFmtId="0" fontId="78" fillId="34" borderId="3" xfId="0" applyFont="1" applyFill="1" applyBorder="1" applyProtection="1"/>
    <xf numFmtId="0" fontId="78" fillId="34" borderId="11" xfId="0" applyFont="1" applyFill="1" applyBorder="1" applyProtection="1"/>
    <xf numFmtId="0" fontId="78" fillId="34" borderId="89" xfId="0" applyFont="1" applyFill="1" applyBorder="1" applyProtection="1"/>
    <xf numFmtId="0" fontId="49" fillId="0" borderId="0" xfId="0" applyFont="1" applyFill="1" applyProtection="1"/>
    <xf numFmtId="174" fontId="70" fillId="34" borderId="0" xfId="175" applyNumberFormat="1" applyFont="1" applyFill="1" applyProtection="1"/>
    <xf numFmtId="0" fontId="70" fillId="34" borderId="0" xfId="0" quotePrefix="1" applyFont="1" applyFill="1" applyAlignment="1" applyProtection="1">
      <alignment horizontal="centerContinuous"/>
    </xf>
    <xf numFmtId="0" fontId="70" fillId="34" borderId="75" xfId="0" quotePrefix="1" applyFont="1" applyFill="1" applyBorder="1" applyAlignment="1" applyProtection="1">
      <alignment horizontal="left"/>
    </xf>
    <xf numFmtId="0" fontId="78" fillId="34" borderId="43" xfId="0" applyFont="1" applyFill="1" applyBorder="1" applyAlignment="1" applyProtection="1">
      <alignment horizontal="centerContinuous"/>
    </xf>
    <xf numFmtId="0" fontId="78" fillId="34" borderId="43" xfId="0" applyFont="1" applyFill="1" applyBorder="1" applyAlignment="1" applyProtection="1">
      <alignment horizontal="left"/>
    </xf>
    <xf numFmtId="0" fontId="78" fillId="0" borderId="43" xfId="0" applyFont="1" applyFill="1" applyBorder="1" applyAlignment="1" applyProtection="1">
      <alignment horizontal="centerContinuous"/>
    </xf>
    <xf numFmtId="0" fontId="70" fillId="34" borderId="75" xfId="0" quotePrefix="1" applyFont="1" applyFill="1" applyBorder="1" applyAlignment="1" applyProtection="1">
      <alignment horizontal="centerContinuous"/>
    </xf>
    <xf numFmtId="0" fontId="70" fillId="34" borderId="75" xfId="0" quotePrefix="1" applyFont="1" applyFill="1" applyBorder="1" applyAlignment="1" applyProtection="1"/>
    <xf numFmtId="0" fontId="70" fillId="34" borderId="43" xfId="0" quotePrefix="1" applyFont="1" applyFill="1" applyBorder="1" applyAlignment="1" applyProtection="1"/>
    <xf numFmtId="0" fontId="70" fillId="34" borderId="75" xfId="0" applyFont="1" applyFill="1" applyBorder="1" applyProtection="1"/>
    <xf numFmtId="0" fontId="70" fillId="34" borderId="43" xfId="0" applyFont="1" applyFill="1" applyBorder="1" applyProtection="1"/>
    <xf numFmtId="0" fontId="78" fillId="34" borderId="55" xfId="0" applyFont="1" applyFill="1" applyBorder="1" applyProtection="1"/>
    <xf numFmtId="0" fontId="50" fillId="0" borderId="0" xfId="0" quotePrefix="1" applyNumberFormat="1" applyFont="1" applyFill="1" applyBorder="1" applyAlignment="1" applyProtection="1">
      <alignment horizontal="left"/>
      <protection locked="0"/>
    </xf>
    <xf numFmtId="0" fontId="78" fillId="26" borderId="10" xfId="0" applyFont="1" applyFill="1" applyBorder="1" applyAlignment="1" applyProtection="1">
      <alignment horizontal="center" vertical="center" wrapText="1"/>
      <protection locked="0"/>
    </xf>
    <xf numFmtId="49" fontId="93" fillId="0" borderId="28" xfId="181" applyNumberFormat="1" applyFont="1" applyFill="1" applyBorder="1" applyAlignment="1" applyProtection="1">
      <alignment horizontal="center"/>
      <protection locked="0"/>
    </xf>
    <xf numFmtId="49" fontId="23" fillId="34" borderId="0" xfId="0" applyNumberFormat="1" applyFont="1" applyFill="1" applyAlignment="1" applyProtection="1">
      <alignment horizontal="center"/>
    </xf>
    <xf numFmtId="0" fontId="23" fillId="34" borderId="0" xfId="0" applyFont="1" applyFill="1" applyAlignment="1" applyProtection="1">
      <alignment horizontal="center"/>
    </xf>
    <xf numFmtId="0" fontId="50" fillId="34" borderId="0" xfId="234" applyFont="1" applyFill="1" applyProtection="1"/>
    <xf numFmtId="174" fontId="28" fillId="34" borderId="95" xfId="0" applyNumberFormat="1" applyFont="1" applyFill="1" applyBorder="1" applyProtection="1"/>
    <xf numFmtId="0" fontId="50" fillId="34" borderId="61" xfId="0" applyFont="1" applyFill="1" applyBorder="1" applyAlignment="1" applyProtection="1">
      <alignment wrapText="1"/>
      <protection locked="0"/>
    </xf>
    <xf numFmtId="171" fontId="18" fillId="0" borderId="43" xfId="177" applyNumberFormat="1" applyFont="1" applyFill="1" applyBorder="1" applyProtection="1">
      <protection locked="0"/>
    </xf>
    <xf numFmtId="171" fontId="18" fillId="0" borderId="43" xfId="177" quotePrefix="1" applyNumberFormat="1" applyFont="1" applyFill="1" applyBorder="1" applyAlignment="1" applyProtection="1">
      <alignment horizontal="center"/>
      <protection locked="0"/>
    </xf>
    <xf numFmtId="171" fontId="18" fillId="0" borderId="43" xfId="177" quotePrefix="1" applyNumberFormat="1" applyFont="1" applyBorder="1" applyAlignment="1" applyProtection="1">
      <alignment horizontal="center"/>
      <protection locked="0"/>
    </xf>
    <xf numFmtId="171" fontId="18" fillId="0" borderId="47" xfId="177" applyNumberFormat="1" applyFont="1" applyFill="1" applyBorder="1" applyProtection="1">
      <protection locked="0"/>
    </xf>
    <xf numFmtId="171" fontId="18" fillId="0" borderId="47" xfId="177" quotePrefix="1" applyNumberFormat="1" applyFont="1" applyFill="1" applyBorder="1" applyAlignment="1" applyProtection="1">
      <alignment horizontal="center"/>
      <protection locked="0"/>
    </xf>
    <xf numFmtId="171" fontId="18" fillId="0" borderId="47" xfId="177" quotePrefix="1" applyNumberFormat="1" applyFont="1" applyBorder="1" applyAlignment="1" applyProtection="1">
      <alignment horizontal="center"/>
      <protection locked="0"/>
    </xf>
    <xf numFmtId="171" fontId="18" fillId="0" borderId="44" xfId="177" applyNumberFormat="1" applyFont="1" applyFill="1" applyBorder="1" applyProtection="1">
      <protection locked="0"/>
    </xf>
    <xf numFmtId="171" fontId="18" fillId="0" borderId="175" xfId="177" applyNumberFormat="1" applyFont="1" applyFill="1" applyBorder="1" applyProtection="1">
      <protection locked="0"/>
    </xf>
    <xf numFmtId="171" fontId="18" fillId="0" borderId="6" xfId="177" applyNumberFormat="1" applyFont="1" applyFill="1" applyBorder="1" applyProtection="1">
      <protection locked="0"/>
    </xf>
    <xf numFmtId="171" fontId="18" fillId="0" borderId="28" xfId="177" applyNumberFormat="1" applyFont="1" applyFill="1" applyBorder="1" applyProtection="1">
      <protection locked="0"/>
    </xf>
    <xf numFmtId="171" fontId="18" fillId="0" borderId="63" xfId="177" applyNumberFormat="1" applyFont="1" applyFill="1" applyBorder="1" applyAlignment="1" applyProtection="1">
      <alignment horizontal="center"/>
      <protection locked="0"/>
    </xf>
    <xf numFmtId="171" fontId="18" fillId="0" borderId="64" xfId="177" applyNumberFormat="1" applyFont="1" applyFill="1" applyBorder="1" applyAlignment="1" applyProtection="1">
      <alignment horizontal="center"/>
      <protection locked="0"/>
    </xf>
    <xf numFmtId="171" fontId="18" fillId="0" borderId="10" xfId="177" applyNumberFormat="1" applyFont="1" applyBorder="1" applyAlignment="1" applyProtection="1">
      <alignment horizontal="center"/>
      <protection locked="0"/>
    </xf>
    <xf numFmtId="171" fontId="18" fillId="0" borderId="12" xfId="177" applyNumberFormat="1" applyFont="1" applyFill="1" applyBorder="1" applyAlignment="1" applyProtection="1">
      <alignment horizontal="center"/>
      <protection locked="0"/>
    </xf>
    <xf numFmtId="0" fontId="78" fillId="34" borderId="0" xfId="0" applyFont="1" applyFill="1" applyAlignment="1"/>
    <xf numFmtId="0" fontId="50" fillId="34" borderId="95" xfId="0" applyFont="1" applyFill="1" applyBorder="1" applyAlignment="1" applyProtection="1">
      <alignment horizontal="left"/>
      <protection locked="0"/>
    </xf>
    <xf numFmtId="0" fontId="78" fillId="34" borderId="0" xfId="0" applyFont="1" applyFill="1" applyBorder="1" applyProtection="1">
      <protection locked="0"/>
    </xf>
    <xf numFmtId="0" fontId="115" fillId="34" borderId="218" xfId="0" applyFont="1" applyFill="1" applyBorder="1" applyProtection="1"/>
    <xf numFmtId="0" fontId="78" fillId="34" borderId="0" xfId="180" applyNumberFormat="1" applyFont="1" applyFill="1" applyBorder="1" applyAlignment="1" applyProtection="1">
      <alignment horizontal="center"/>
      <protection locked="0"/>
    </xf>
    <xf numFmtId="0" fontId="78" fillId="34" borderId="223" xfId="180" applyNumberFormat="1" applyFont="1" applyFill="1" applyBorder="1" applyProtection="1"/>
    <xf numFmtId="0" fontId="78" fillId="34" borderId="223" xfId="180" applyNumberFormat="1" applyFont="1" applyFill="1" applyBorder="1" applyAlignment="1" applyProtection="1">
      <alignment horizontal="center"/>
    </xf>
    <xf numFmtId="0" fontId="78" fillId="0" borderId="227" xfId="0" applyNumberFormat="1" applyFont="1" applyBorder="1" applyProtection="1">
      <protection locked="0"/>
    </xf>
    <xf numFmtId="0" fontId="78" fillId="0" borderId="222" xfId="0" applyNumberFormat="1" applyFont="1" applyBorder="1" applyProtection="1">
      <protection locked="0"/>
    </xf>
    <xf numFmtId="0" fontId="78" fillId="34" borderId="221" xfId="180" applyNumberFormat="1" applyFont="1" applyFill="1" applyBorder="1" applyProtection="1"/>
    <xf numFmtId="0" fontId="78" fillId="34" borderId="114" xfId="0" applyNumberFormat="1" applyFont="1" applyFill="1" applyBorder="1" applyProtection="1">
      <protection locked="0"/>
    </xf>
    <xf numFmtId="0" fontId="78" fillId="34" borderId="95" xfId="0" applyNumberFormat="1" applyFont="1" applyFill="1" applyBorder="1" applyProtection="1">
      <protection locked="0"/>
    </xf>
    <xf numFmtId="174" fontId="70" fillId="34" borderId="95" xfId="180" applyNumberFormat="1" applyFont="1" applyFill="1" applyBorder="1" applyAlignment="1" applyProtection="1">
      <alignment horizontal="center"/>
    </xf>
    <xf numFmtId="0" fontId="70" fillId="34" borderId="61" xfId="180" applyNumberFormat="1" applyFont="1" applyFill="1" applyBorder="1" applyAlignment="1" applyProtection="1">
      <alignment horizontal="left"/>
    </xf>
    <xf numFmtId="0" fontId="29" fillId="34" borderId="58" xfId="0" applyNumberFormat="1" applyFont="1" applyFill="1" applyBorder="1" applyProtection="1"/>
    <xf numFmtId="0" fontId="78" fillId="34" borderId="53" xfId="180" applyNumberFormat="1" applyFont="1" applyFill="1" applyBorder="1" applyAlignment="1" applyProtection="1">
      <alignment horizontal="left"/>
    </xf>
    <xf numFmtId="0" fontId="78" fillId="34" borderId="53" xfId="180" applyNumberFormat="1" applyFont="1" applyFill="1" applyBorder="1" applyProtection="1"/>
    <xf numFmtId="0" fontId="78" fillId="34" borderId="53" xfId="180" applyNumberFormat="1" applyFont="1" applyFill="1" applyBorder="1" applyAlignment="1" applyProtection="1">
      <alignment horizontal="center"/>
    </xf>
    <xf numFmtId="0" fontId="78" fillId="34" borderId="56" xfId="180" applyNumberFormat="1" applyFont="1" applyFill="1" applyBorder="1" applyAlignment="1" applyProtection="1">
      <alignment horizontal="left"/>
    </xf>
    <xf numFmtId="0" fontId="70" fillId="34" borderId="228" xfId="180" applyNumberFormat="1" applyFont="1" applyFill="1" applyBorder="1" applyAlignment="1" applyProtection="1">
      <alignment horizontal="center"/>
    </xf>
    <xf numFmtId="0" fontId="78" fillId="34" borderId="221" xfId="180" applyNumberFormat="1" applyFont="1" applyFill="1" applyBorder="1" applyAlignment="1" applyProtection="1">
      <alignment horizontal="center"/>
    </xf>
    <xf numFmtId="0" fontId="70" fillId="34" borderId="219" xfId="180" applyNumberFormat="1" applyFont="1" applyFill="1" applyBorder="1" applyAlignment="1" applyProtection="1">
      <alignment horizontal="left"/>
    </xf>
    <xf numFmtId="0" fontId="78" fillId="34" borderId="195" xfId="180" applyNumberFormat="1" applyFont="1" applyFill="1" applyBorder="1" applyAlignment="1" applyProtection="1">
      <alignment horizontal="left"/>
    </xf>
    <xf numFmtId="0" fontId="70" fillId="34" borderId="228" xfId="180" applyNumberFormat="1" applyFont="1" applyFill="1" applyBorder="1" applyAlignment="1" applyProtection="1">
      <alignment horizontal="left"/>
    </xf>
    <xf numFmtId="0" fontId="78" fillId="34" borderId="221" xfId="0" applyNumberFormat="1" applyFont="1" applyFill="1" applyBorder="1" applyProtection="1"/>
    <xf numFmtId="0" fontId="78" fillId="34" borderId="59" xfId="0" applyNumberFormat="1" applyFont="1" applyFill="1" applyBorder="1" applyProtection="1"/>
    <xf numFmtId="0" fontId="78" fillId="34" borderId="59" xfId="0" quotePrefix="1" applyNumberFormat="1" applyFont="1" applyFill="1" applyBorder="1" applyAlignment="1" applyProtection="1">
      <alignment horizontal="left"/>
    </xf>
    <xf numFmtId="0" fontId="78" fillId="34" borderId="59" xfId="180" applyNumberFormat="1" applyFont="1" applyFill="1" applyBorder="1" applyAlignment="1" applyProtection="1">
      <alignment horizontal="left"/>
    </xf>
    <xf numFmtId="0" fontId="78" fillId="34" borderId="59" xfId="0" applyNumberFormat="1" applyFont="1" applyFill="1" applyBorder="1" applyAlignment="1" applyProtection="1">
      <alignment horizontal="left"/>
    </xf>
    <xf numFmtId="0" fontId="70" fillId="34" borderId="59" xfId="0" applyNumberFormat="1" applyFont="1" applyFill="1" applyBorder="1" applyAlignment="1" applyProtection="1">
      <alignment horizontal="left"/>
    </xf>
    <xf numFmtId="0" fontId="27" fillId="0" borderId="0" xfId="0" applyNumberFormat="1" applyFont="1" applyProtection="1"/>
    <xf numFmtId="0" fontId="70" fillId="34" borderId="53" xfId="0" applyFont="1" applyFill="1" applyBorder="1" applyProtection="1"/>
    <xf numFmtId="0" fontId="78" fillId="34" borderId="195" xfId="0" applyFont="1" applyFill="1" applyBorder="1" applyProtection="1"/>
    <xf numFmtId="0" fontId="78" fillId="34" borderId="95" xfId="0" quotePrefix="1" applyFont="1" applyFill="1" applyBorder="1" applyAlignment="1" applyProtection="1">
      <alignment horizontal="center"/>
    </xf>
    <xf numFmtId="0" fontId="78" fillId="34" borderId="59" xfId="0" quotePrefix="1" applyFont="1" applyFill="1" applyBorder="1" applyAlignment="1" applyProtection="1">
      <alignment horizontal="center"/>
    </xf>
    <xf numFmtId="0" fontId="78" fillId="34" borderId="2" xfId="0" applyFont="1" applyFill="1" applyBorder="1" applyProtection="1">
      <protection locked="0"/>
    </xf>
    <xf numFmtId="0" fontId="78" fillId="34" borderId="97" xfId="0" applyFont="1" applyFill="1" applyBorder="1" applyProtection="1">
      <protection locked="0"/>
    </xf>
    <xf numFmtId="0" fontId="78" fillId="34" borderId="59" xfId="13" applyFont="1" applyFill="1" applyBorder="1" applyProtection="1"/>
    <xf numFmtId="0" fontId="70" fillId="34" borderId="61" xfId="0" applyFont="1" applyFill="1" applyBorder="1" applyAlignment="1" applyProtection="1">
      <alignment horizontal="left"/>
    </xf>
    <xf numFmtId="0" fontId="70" fillId="34" borderId="217" xfId="13" applyFont="1" applyFill="1" applyBorder="1" applyAlignment="1" applyProtection="1"/>
    <xf numFmtId="0" fontId="78" fillId="34" borderId="221" xfId="13" applyFont="1" applyFill="1" applyBorder="1" applyProtection="1"/>
    <xf numFmtId="0" fontId="78" fillId="34" borderId="223" xfId="13" applyFont="1" applyFill="1" applyBorder="1" applyProtection="1"/>
    <xf numFmtId="0" fontId="78" fillId="34" borderId="53" xfId="13" applyFont="1" applyFill="1" applyBorder="1" applyProtection="1"/>
    <xf numFmtId="0" fontId="78" fillId="34" borderId="50" xfId="13" applyFont="1" applyFill="1" applyBorder="1" applyProtection="1"/>
    <xf numFmtId="0" fontId="78" fillId="34" borderId="53" xfId="13" applyFont="1" applyFill="1" applyBorder="1" applyAlignment="1" applyProtection="1"/>
    <xf numFmtId="0" fontId="78" fillId="34" borderId="219" xfId="13" applyFont="1" applyFill="1" applyBorder="1" applyAlignment="1" applyProtection="1"/>
    <xf numFmtId="0" fontId="78" fillId="34" borderId="2" xfId="13" applyFont="1" applyFill="1" applyBorder="1" applyProtection="1">
      <protection locked="0"/>
    </xf>
    <xf numFmtId="0" fontId="70" fillId="34" borderId="53" xfId="13" applyFont="1" applyFill="1" applyBorder="1" applyProtection="1"/>
    <xf numFmtId="0" fontId="78" fillId="34" borderId="195" xfId="13" applyFont="1" applyFill="1" applyBorder="1" applyProtection="1"/>
    <xf numFmtId="0" fontId="78" fillId="34" borderId="228" xfId="0" applyFont="1" applyFill="1" applyBorder="1" applyProtection="1"/>
    <xf numFmtId="0" fontId="78" fillId="34" borderId="221" xfId="0" applyFont="1" applyFill="1" applyBorder="1" applyProtection="1"/>
    <xf numFmtId="0" fontId="78" fillId="34" borderId="221" xfId="0" quotePrefix="1" applyFont="1" applyFill="1" applyBorder="1" applyAlignment="1" applyProtection="1">
      <alignment horizontal="center"/>
    </xf>
    <xf numFmtId="0" fontId="78" fillId="34" borderId="223" xfId="0" applyFont="1" applyFill="1" applyBorder="1" applyProtection="1"/>
    <xf numFmtId="0" fontId="78" fillId="34" borderId="219" xfId="0" applyFont="1" applyFill="1" applyBorder="1"/>
    <xf numFmtId="0" fontId="70" fillId="34" borderId="0" xfId="0" applyFont="1" applyFill="1" applyBorder="1" applyAlignment="1">
      <alignment horizontal="left"/>
    </xf>
    <xf numFmtId="0" fontId="70" fillId="34" borderId="0" xfId="0" applyFont="1" applyFill="1" applyAlignment="1">
      <alignment horizontal="left"/>
    </xf>
    <xf numFmtId="0" fontId="78" fillId="34" borderId="0" xfId="0" applyFont="1" applyFill="1" applyAlignment="1">
      <alignment horizontal="center"/>
    </xf>
    <xf numFmtId="0" fontId="78" fillId="34" borderId="0" xfId="0" applyFont="1" applyFill="1" applyBorder="1" applyAlignment="1" applyProtection="1">
      <alignment horizontal="center"/>
      <protection locked="0"/>
    </xf>
    <xf numFmtId="0" fontId="70" fillId="34" borderId="0" xfId="0" applyFont="1" applyFill="1" applyAlignment="1" applyProtection="1">
      <alignment horizontal="left"/>
    </xf>
    <xf numFmtId="0" fontId="70" fillId="34" borderId="0" xfId="0" applyFont="1" applyFill="1" applyBorder="1" applyAlignment="1" applyProtection="1">
      <alignment horizontal="left"/>
    </xf>
    <xf numFmtId="0" fontId="78" fillId="34" borderId="0" xfId="0" applyFont="1" applyFill="1" applyAlignment="1" applyProtection="1">
      <alignment horizontal="left"/>
    </xf>
    <xf numFmtId="0" fontId="70" fillId="34" borderId="95" xfId="0" applyFont="1" applyFill="1" applyBorder="1" applyAlignment="1" applyProtection="1">
      <alignment horizontal="center"/>
    </xf>
    <xf numFmtId="0" fontId="70" fillId="34" borderId="0" xfId="0" applyFont="1" applyFill="1" applyAlignment="1" applyProtection="1"/>
    <xf numFmtId="0" fontId="70" fillId="26" borderId="113" xfId="0" applyFont="1" applyFill="1" applyBorder="1" applyAlignment="1" applyProtection="1">
      <alignment horizontal="center"/>
    </xf>
    <xf numFmtId="0" fontId="78" fillId="34" borderId="0" xfId="0" quotePrefix="1" applyFont="1" applyFill="1" applyBorder="1" applyAlignment="1">
      <alignment horizontal="center"/>
    </xf>
    <xf numFmtId="0" fontId="70" fillId="29" borderId="58" xfId="0" applyFont="1" applyFill="1" applyBorder="1" applyAlignment="1" applyProtection="1">
      <alignment wrapText="1"/>
    </xf>
    <xf numFmtId="171" fontId="78" fillId="34" borderId="49" xfId="177" applyNumberFormat="1" applyFont="1" applyFill="1" applyBorder="1" applyProtection="1"/>
    <xf numFmtId="171" fontId="78" fillId="34" borderId="72" xfId="177" applyNumberFormat="1" applyFont="1" applyFill="1" applyBorder="1" applyProtection="1"/>
    <xf numFmtId="0" fontId="78" fillId="29" borderId="59" xfId="0" applyFont="1" applyFill="1" applyBorder="1" applyAlignment="1" applyProtection="1">
      <alignment horizontal="left"/>
    </xf>
    <xf numFmtId="0" fontId="78" fillId="29" borderId="0" xfId="0" applyFont="1" applyFill="1" applyBorder="1" applyAlignment="1" applyProtection="1">
      <alignment horizontal="left"/>
    </xf>
    <xf numFmtId="0" fontId="78" fillId="26" borderId="172" xfId="0" applyFont="1" applyFill="1" applyBorder="1" applyProtection="1"/>
    <xf numFmtId="0" fontId="78" fillId="26" borderId="59" xfId="0" applyFont="1" applyFill="1" applyBorder="1" applyAlignment="1" applyProtection="1">
      <alignment horizontal="left" wrapText="1" indent="1"/>
    </xf>
    <xf numFmtId="0" fontId="78" fillId="26" borderId="59" xfId="0" applyFont="1" applyFill="1" applyBorder="1" applyAlignment="1" applyProtection="1">
      <alignment horizontal="left" wrapText="1"/>
    </xf>
    <xf numFmtId="0" fontId="78" fillId="26" borderId="0" xfId="0" applyFont="1" applyFill="1" applyBorder="1" applyAlignment="1" applyProtection="1">
      <alignment horizontal="left" wrapText="1"/>
    </xf>
    <xf numFmtId="0" fontId="78" fillId="34" borderId="43" xfId="0" applyFont="1" applyFill="1" applyBorder="1" applyAlignment="1" applyProtection="1">
      <alignment horizontal="left" wrapText="1"/>
    </xf>
    <xf numFmtId="0" fontId="78" fillId="26" borderId="59" xfId="0" applyFont="1" applyFill="1" applyBorder="1" applyAlignment="1" applyProtection="1">
      <alignment wrapText="1"/>
    </xf>
    <xf numFmtId="0" fontId="78" fillId="26" borderId="57" xfId="0" applyFont="1" applyFill="1" applyBorder="1" applyAlignment="1" applyProtection="1">
      <alignment wrapText="1"/>
    </xf>
    <xf numFmtId="0" fontId="78" fillId="26" borderId="50" xfId="0" applyFont="1" applyFill="1" applyBorder="1" applyAlignment="1" applyProtection="1">
      <alignment wrapText="1"/>
    </xf>
    <xf numFmtId="0" fontId="78" fillId="26" borderId="177" xfId="0" applyFont="1" applyFill="1" applyBorder="1" applyAlignment="1" applyProtection="1">
      <alignment wrapText="1"/>
    </xf>
    <xf numFmtId="0" fontId="70" fillId="26" borderId="58" xfId="0" applyFont="1" applyFill="1" applyBorder="1" applyProtection="1"/>
    <xf numFmtId="0" fontId="70" fillId="29" borderId="182" xfId="0" applyFont="1" applyFill="1" applyBorder="1" applyAlignment="1" applyProtection="1">
      <alignment wrapText="1"/>
    </xf>
    <xf numFmtId="0" fontId="70" fillId="29" borderId="48" xfId="0" applyFont="1" applyFill="1" applyBorder="1" applyAlignment="1" applyProtection="1">
      <alignment horizontal="left" wrapText="1" indent="1"/>
    </xf>
    <xf numFmtId="0" fontId="70" fillId="29" borderId="182" xfId="0" applyFont="1" applyFill="1" applyBorder="1" applyAlignment="1" applyProtection="1">
      <alignment horizontal="left"/>
    </xf>
    <xf numFmtId="0" fontId="78" fillId="26" borderId="0" xfId="0" applyFont="1" applyFill="1" applyBorder="1" applyAlignment="1" applyProtection="1">
      <alignment horizontal="left"/>
    </xf>
    <xf numFmtId="0" fontId="70" fillId="26" borderId="172" xfId="0" applyFont="1" applyFill="1" applyBorder="1" applyAlignment="1" applyProtection="1">
      <alignment horizontal="left"/>
    </xf>
    <xf numFmtId="0" fontId="70" fillId="26" borderId="58" xfId="0" applyFont="1" applyFill="1" applyBorder="1" applyAlignment="1" applyProtection="1">
      <alignment horizontal="left"/>
    </xf>
    <xf numFmtId="0" fontId="70" fillId="26" borderId="59" xfId="0" applyFont="1" applyFill="1" applyBorder="1" applyAlignment="1" applyProtection="1">
      <alignment horizontal="left"/>
    </xf>
    <xf numFmtId="0" fontId="70" fillId="26" borderId="172" xfId="0" applyFont="1" applyFill="1" applyBorder="1" applyAlignment="1" applyProtection="1">
      <alignment horizontal="left" wrapText="1"/>
    </xf>
    <xf numFmtId="0" fontId="70" fillId="26" borderId="0" xfId="0" applyFont="1" applyFill="1" applyBorder="1" applyAlignment="1" applyProtection="1">
      <alignment horizontal="left" wrapText="1"/>
    </xf>
    <xf numFmtId="0" fontId="70" fillId="26" borderId="2" xfId="0" applyFont="1" applyFill="1" applyBorder="1" applyAlignment="1" applyProtection="1">
      <alignment horizontal="left" wrapText="1"/>
    </xf>
    <xf numFmtId="0" fontId="70" fillId="26" borderId="182" xfId="0" applyFont="1" applyFill="1" applyBorder="1" applyAlignment="1" applyProtection="1">
      <alignment horizontal="left" wrapText="1"/>
    </xf>
    <xf numFmtId="0" fontId="78" fillId="0" borderId="0" xfId="0" applyFont="1" applyFill="1" applyBorder="1" applyAlignment="1" applyProtection="1">
      <alignment horizontal="left" wrapText="1"/>
      <protection locked="0"/>
    </xf>
    <xf numFmtId="0" fontId="78" fillId="0" borderId="59" xfId="0" applyFont="1" applyFill="1" applyBorder="1" applyAlignment="1" applyProtection="1">
      <alignment horizontal="left"/>
      <protection locked="0"/>
    </xf>
    <xf numFmtId="0" fontId="78" fillId="0" borderId="59" xfId="0" applyFont="1" applyFill="1" applyBorder="1" applyAlignment="1" applyProtection="1">
      <alignment wrapText="1"/>
      <protection locked="0"/>
    </xf>
    <xf numFmtId="0" fontId="70" fillId="26" borderId="60" xfId="0" applyFont="1" applyFill="1" applyBorder="1" applyAlignment="1" applyProtection="1">
      <alignment horizontal="left" wrapText="1"/>
    </xf>
    <xf numFmtId="0" fontId="70" fillId="26" borderId="177" xfId="0" applyFont="1" applyFill="1" applyBorder="1" applyAlignment="1" applyProtection="1">
      <alignment horizontal="left" wrapText="1"/>
    </xf>
    <xf numFmtId="0" fontId="70" fillId="26" borderId="58" xfId="0" applyFont="1" applyFill="1" applyBorder="1" applyAlignment="1" applyProtection="1">
      <alignment wrapText="1"/>
    </xf>
    <xf numFmtId="0" fontId="70" fillId="26" borderId="172" xfId="0" applyFont="1" applyFill="1" applyBorder="1" applyAlignment="1" applyProtection="1">
      <alignment wrapText="1"/>
    </xf>
    <xf numFmtId="0" fontId="70" fillId="26" borderId="177" xfId="0" applyFont="1" applyFill="1" applyBorder="1" applyAlignment="1" applyProtection="1">
      <alignment wrapText="1"/>
    </xf>
    <xf numFmtId="0" fontId="70" fillId="26" borderId="173" xfId="0" applyFont="1" applyFill="1" applyBorder="1" applyAlignment="1" applyProtection="1">
      <alignment wrapText="1"/>
    </xf>
    <xf numFmtId="0" fontId="78" fillId="26" borderId="97" xfId="0" applyFont="1" applyFill="1" applyBorder="1" applyAlignment="1" applyProtection="1">
      <alignment wrapText="1"/>
    </xf>
    <xf numFmtId="0" fontId="70" fillId="26" borderId="80" xfId="0" applyFont="1" applyFill="1" applyBorder="1" applyAlignment="1" applyProtection="1">
      <alignment wrapText="1"/>
    </xf>
    <xf numFmtId="0" fontId="70" fillId="34" borderId="95" xfId="0" applyFont="1" applyFill="1" applyBorder="1" applyAlignment="1" applyProtection="1">
      <alignment horizontal="left"/>
    </xf>
    <xf numFmtId="174" fontId="70" fillId="34" borderId="95" xfId="0" applyNumberFormat="1" applyFont="1" applyFill="1" applyBorder="1" applyAlignment="1" applyProtection="1">
      <alignment horizontal="left"/>
    </xf>
    <xf numFmtId="174" fontId="70" fillId="34" borderId="0" xfId="175" applyNumberFormat="1" applyFont="1" applyFill="1" applyAlignment="1" applyProtection="1">
      <alignment horizontal="left"/>
    </xf>
    <xf numFmtId="49" fontId="99" fillId="34" borderId="0" xfId="0" quotePrefix="1" applyNumberFormat="1" applyFont="1" applyFill="1" applyAlignment="1" applyProtection="1">
      <alignment horizontal="left"/>
    </xf>
    <xf numFmtId="167" fontId="78" fillId="34" borderId="152" xfId="233" applyFont="1" applyFill="1" applyBorder="1" applyAlignment="1" applyProtection="1">
      <alignment horizontal="center" wrapText="1"/>
    </xf>
    <xf numFmtId="0" fontId="70" fillId="26" borderId="92" xfId="0" applyFont="1" applyFill="1" applyBorder="1" applyAlignment="1" applyProtection="1">
      <alignment horizontal="left" vertical="center" wrapText="1"/>
    </xf>
    <xf numFmtId="0" fontId="70" fillId="26" borderId="108" xfId="0" applyFont="1" applyFill="1" applyBorder="1" applyAlignment="1" applyProtection="1">
      <alignment horizontal="left" vertical="center" wrapText="1"/>
    </xf>
    <xf numFmtId="0" fontId="70" fillId="26" borderId="100" xfId="0" applyFont="1" applyFill="1" applyBorder="1" applyAlignment="1" applyProtection="1">
      <alignment horizontal="center" wrapText="1"/>
    </xf>
    <xf numFmtId="0" fontId="70" fillId="26" borderId="157" xfId="0" applyFont="1" applyFill="1" applyBorder="1" applyAlignment="1" applyProtection="1">
      <alignment horizontal="center" wrapText="1"/>
    </xf>
    <xf numFmtId="0" fontId="70" fillId="26" borderId="172" xfId="0" applyFont="1" applyFill="1" applyBorder="1" applyAlignment="1" applyProtection="1">
      <alignment horizontal="center"/>
    </xf>
    <xf numFmtId="0" fontId="70" fillId="26" borderId="115" xfId="0" applyFont="1" applyFill="1" applyBorder="1" applyAlignment="1" applyProtection="1">
      <alignment horizontal="center"/>
    </xf>
    <xf numFmtId="0" fontId="70" fillId="26" borderId="150" xfId="0" applyFont="1" applyFill="1" applyBorder="1" applyAlignment="1" applyProtection="1">
      <alignment horizontal="center"/>
    </xf>
    <xf numFmtId="0" fontId="78" fillId="0" borderId="53" xfId="0" applyFont="1" applyFill="1" applyBorder="1" applyAlignment="1" applyProtection="1">
      <alignment wrapText="1"/>
      <protection locked="0"/>
    </xf>
    <xf numFmtId="0" fontId="78" fillId="0" borderId="61" xfId="0" applyFont="1" applyFill="1" applyBorder="1" applyAlignment="1" applyProtection="1">
      <alignment wrapText="1"/>
      <protection locked="0"/>
    </xf>
    <xf numFmtId="0" fontId="78" fillId="0" borderId="178" xfId="0" applyFont="1" applyFill="1" applyBorder="1" applyAlignment="1" applyProtection="1">
      <alignment wrapText="1"/>
      <protection locked="0"/>
    </xf>
    <xf numFmtId="0" fontId="70" fillId="0" borderId="113" xfId="0" applyFont="1" applyFill="1" applyBorder="1" applyAlignment="1" applyProtection="1">
      <alignment wrapText="1"/>
      <protection locked="0"/>
    </xf>
    <xf numFmtId="0" fontId="70" fillId="0" borderId="54" xfId="0" applyFont="1" applyFill="1" applyBorder="1" applyAlignment="1" applyProtection="1">
      <alignment wrapText="1"/>
      <protection locked="0"/>
    </xf>
    <xf numFmtId="0" fontId="70" fillId="0" borderId="53" xfId="0" applyFont="1" applyFill="1" applyBorder="1" applyAlignment="1" applyProtection="1">
      <alignment wrapText="1"/>
      <protection locked="0"/>
    </xf>
    <xf numFmtId="0" fontId="70" fillId="34" borderId="31" xfId="0" quotePrefix="1" applyFont="1" applyFill="1" applyBorder="1" applyProtection="1"/>
    <xf numFmtId="0" fontId="70" fillId="0" borderId="113" xfId="0" applyFont="1" applyFill="1" applyBorder="1" applyProtection="1">
      <protection locked="0"/>
    </xf>
    <xf numFmtId="0" fontId="78" fillId="0" borderId="61" xfId="0" applyFont="1" applyFill="1" applyBorder="1" applyProtection="1">
      <protection locked="0"/>
    </xf>
    <xf numFmtId="0" fontId="78" fillId="0" borderId="53" xfId="0" applyFont="1" applyFill="1" applyBorder="1" applyProtection="1">
      <protection locked="0"/>
    </xf>
    <xf numFmtId="0" fontId="78" fillId="0" borderId="120" xfId="0" applyFont="1" applyFill="1" applyBorder="1" applyAlignment="1" applyProtection="1">
      <alignment wrapText="1"/>
      <protection locked="0"/>
    </xf>
    <xf numFmtId="0" fontId="78" fillId="0" borderId="113" xfId="0" applyFont="1" applyFill="1" applyBorder="1" applyAlignment="1" applyProtection="1">
      <alignment wrapText="1"/>
      <protection locked="0"/>
    </xf>
    <xf numFmtId="0" fontId="78" fillId="0" borderId="131" xfId="0" applyFont="1" applyFill="1" applyBorder="1" applyAlignment="1" applyProtection="1">
      <alignment wrapText="1"/>
      <protection locked="0"/>
    </xf>
    <xf numFmtId="0" fontId="78" fillId="0" borderId="155" xfId="0" applyFont="1" applyFill="1" applyBorder="1" applyAlignment="1" applyProtection="1">
      <alignment wrapText="1"/>
      <protection locked="0"/>
    </xf>
    <xf numFmtId="0" fontId="78" fillId="0" borderId="120" xfId="0" applyFont="1" applyBorder="1" applyProtection="1">
      <protection locked="0"/>
    </xf>
    <xf numFmtId="0" fontId="78" fillId="0" borderId="120" xfId="0" applyNumberFormat="1" applyFont="1" applyFill="1" applyBorder="1" applyAlignment="1" applyProtection="1">
      <alignment horizontal="left"/>
      <protection locked="0"/>
    </xf>
    <xf numFmtId="0" fontId="78" fillId="0" borderId="48" xfId="0" applyFont="1" applyFill="1" applyBorder="1" applyAlignment="1" applyProtection="1">
      <alignment wrapText="1"/>
      <protection locked="0"/>
    </xf>
    <xf numFmtId="0" fontId="78" fillId="0" borderId="229" xfId="0" applyFont="1" applyFill="1" applyBorder="1" applyAlignment="1" applyProtection="1">
      <alignment wrapText="1"/>
      <protection locked="0"/>
    </xf>
    <xf numFmtId="0" fontId="70" fillId="26" borderId="34" xfId="0" applyFont="1" applyFill="1" applyBorder="1" applyAlignment="1" applyProtection="1">
      <alignment wrapText="1"/>
    </xf>
    <xf numFmtId="0" fontId="70" fillId="34" borderId="0" xfId="0" applyFont="1" applyFill="1" applyBorder="1" applyAlignment="1" applyProtection="1">
      <alignment wrapText="1"/>
    </xf>
    <xf numFmtId="171" fontId="78" fillId="34" borderId="0" xfId="176" applyNumberFormat="1" applyFont="1" applyFill="1" applyBorder="1" applyProtection="1"/>
    <xf numFmtId="165" fontId="70" fillId="34" borderId="175" xfId="215" applyFont="1" applyFill="1" applyBorder="1" applyAlignment="1" applyProtection="1">
      <alignment horizontal="center" wrapText="1"/>
    </xf>
    <xf numFmtId="0" fontId="78" fillId="34" borderId="182" xfId="0" applyFont="1" applyFill="1" applyBorder="1" applyProtection="1"/>
    <xf numFmtId="0" fontId="70" fillId="34" borderId="182" xfId="0" applyFont="1" applyFill="1" applyBorder="1" applyAlignment="1" applyProtection="1">
      <alignment horizontal="center" wrapText="1"/>
    </xf>
    <xf numFmtId="0" fontId="70" fillId="34" borderId="96" xfId="0" applyFont="1" applyFill="1" applyBorder="1" applyAlignment="1" applyProtection="1">
      <alignment horizontal="center"/>
    </xf>
    <xf numFmtId="0" fontId="70" fillId="34" borderId="97" xfId="0" applyFont="1" applyFill="1" applyBorder="1" applyAlignment="1" applyProtection="1">
      <alignment horizontal="center"/>
    </xf>
    <xf numFmtId="0" fontId="70" fillId="0" borderId="173" xfId="0" applyFont="1" applyFill="1" applyBorder="1" applyAlignment="1" applyProtection="1">
      <alignment horizontal="center" wrapText="1"/>
      <protection locked="0"/>
    </xf>
    <xf numFmtId="0" fontId="78" fillId="34" borderId="49" xfId="0" applyFont="1" applyFill="1" applyBorder="1" applyProtection="1"/>
    <xf numFmtId="0" fontId="78" fillId="0" borderId="43" xfId="0" applyFont="1" applyBorder="1" applyProtection="1">
      <protection locked="0"/>
    </xf>
    <xf numFmtId="0" fontId="78" fillId="0" borderId="44" xfId="0" applyFont="1" applyBorder="1" applyProtection="1">
      <protection locked="0"/>
    </xf>
    <xf numFmtId="0" fontId="78" fillId="0" borderId="28" xfId="0" applyFont="1" applyBorder="1" applyProtection="1">
      <protection locked="0"/>
    </xf>
    <xf numFmtId="0" fontId="70" fillId="0" borderId="0" xfId="0" applyFont="1" applyProtection="1">
      <protection locked="0"/>
    </xf>
    <xf numFmtId="0" fontId="78" fillId="0" borderId="175" xfId="0" applyFont="1" applyBorder="1" applyProtection="1">
      <protection locked="0"/>
    </xf>
    <xf numFmtId="0" fontId="78" fillId="34" borderId="61" xfId="0" applyFont="1" applyFill="1" applyBorder="1" applyProtection="1"/>
    <xf numFmtId="0" fontId="78" fillId="0" borderId="45" xfId="0" applyFont="1" applyBorder="1" applyProtection="1">
      <protection locked="0"/>
    </xf>
    <xf numFmtId="0" fontId="78" fillId="0" borderId="47" xfId="0" applyFont="1" applyBorder="1" applyProtection="1">
      <protection locked="0"/>
    </xf>
    <xf numFmtId="0" fontId="78" fillId="0" borderId="61" xfId="175" applyFont="1" applyFill="1" applyBorder="1" applyAlignment="1" applyProtection="1">
      <alignment horizontal="left" indent="1"/>
      <protection locked="0"/>
    </xf>
    <xf numFmtId="171" fontId="92" fillId="0" borderId="211" xfId="177" applyNumberFormat="1" applyFont="1" applyFill="1" applyBorder="1" applyProtection="1">
      <protection locked="0"/>
    </xf>
    <xf numFmtId="171" fontId="92" fillId="0" borderId="190" xfId="177" applyNumberFormat="1" applyFont="1" applyBorder="1" applyProtection="1">
      <protection locked="0"/>
    </xf>
    <xf numFmtId="171" fontId="78" fillId="0" borderId="197" xfId="177" applyNumberFormat="1" applyFont="1" applyFill="1" applyBorder="1" applyProtection="1">
      <protection locked="0"/>
    </xf>
    <xf numFmtId="171" fontId="78" fillId="0" borderId="191" xfId="177" applyNumberFormat="1" applyFont="1" applyBorder="1" applyProtection="1">
      <protection locked="0"/>
    </xf>
    <xf numFmtId="0" fontId="66" fillId="34" borderId="230" xfId="0" quotePrefix="1" applyFont="1" applyFill="1" applyBorder="1" applyAlignment="1" applyProtection="1">
      <alignment horizontal="left"/>
    </xf>
    <xf numFmtId="0" fontId="70" fillId="34" borderId="169" xfId="0" applyFont="1" applyFill="1" applyBorder="1" applyProtection="1"/>
    <xf numFmtId="0" fontId="78" fillId="34" borderId="209" xfId="0" quotePrefix="1" applyFont="1" applyFill="1" applyBorder="1" applyAlignment="1" applyProtection="1">
      <alignment horizontal="left"/>
    </xf>
    <xf numFmtId="0" fontId="87" fillId="34" borderId="0" xfId="0" applyFont="1" applyFill="1" applyBorder="1" applyAlignment="1">
      <alignment horizontal="left"/>
    </xf>
    <xf numFmtId="0" fontId="70" fillId="26" borderId="13" xfId="0" applyFont="1" applyFill="1" applyBorder="1" applyAlignment="1" applyProtection="1">
      <alignment horizontal="center" vertical="center" wrapText="1"/>
    </xf>
    <xf numFmtId="0" fontId="70" fillId="26" borderId="95" xfId="0" applyFont="1" applyFill="1" applyBorder="1" applyAlignment="1" applyProtection="1">
      <alignment horizontal="center" vertical="center" wrapText="1"/>
    </xf>
    <xf numFmtId="0" fontId="78" fillId="26" borderId="13" xfId="0" applyFont="1" applyFill="1" applyBorder="1" applyAlignment="1" applyProtection="1">
      <alignment horizontal="center" vertical="center" wrapText="1"/>
    </xf>
    <xf numFmtId="0" fontId="78" fillId="26" borderId="97" xfId="0" applyFont="1" applyFill="1" applyBorder="1" applyAlignment="1" applyProtection="1">
      <alignment horizontal="center" vertical="center" wrapText="1"/>
    </xf>
    <xf numFmtId="3" fontId="70" fillId="34" borderId="0" xfId="0" applyNumberFormat="1" applyFont="1" applyFill="1" applyBorder="1" applyAlignment="1" applyProtection="1">
      <alignment horizontal="center"/>
    </xf>
    <xf numFmtId="0" fontId="78" fillId="34" borderId="0" xfId="0" applyFont="1" applyFill="1" applyAlignment="1">
      <alignment horizontal="center"/>
    </xf>
    <xf numFmtId="0" fontId="70" fillId="34" borderId="0" xfId="0" applyFont="1" applyFill="1" applyBorder="1" applyAlignment="1">
      <alignment horizontal="left"/>
    </xf>
    <xf numFmtId="0" fontId="70" fillId="34" borderId="0" xfId="0" applyFont="1" applyFill="1" applyBorder="1" applyAlignment="1" applyProtection="1">
      <alignment horizontal="left"/>
    </xf>
    <xf numFmtId="0" fontId="70" fillId="34" borderId="0" xfId="0" applyFont="1" applyFill="1" applyAlignment="1" applyProtection="1">
      <alignment horizontal="center"/>
    </xf>
    <xf numFmtId="0" fontId="78" fillId="34" borderId="0" xfId="0" applyFont="1" applyFill="1" applyAlignment="1" applyProtection="1">
      <alignment horizontal="left"/>
    </xf>
    <xf numFmtId="0" fontId="97" fillId="34" borderId="0" xfId="0" applyFont="1" applyFill="1" applyAlignment="1" applyProtection="1">
      <alignment horizontal="center"/>
    </xf>
    <xf numFmtId="0" fontId="78" fillId="34" borderId="0" xfId="0" quotePrefix="1" applyFont="1" applyFill="1" applyAlignment="1">
      <alignment horizontal="center"/>
    </xf>
    <xf numFmtId="0" fontId="78" fillId="34" borderId="0" xfId="0" quotePrefix="1" applyFont="1" applyFill="1" applyBorder="1" applyAlignment="1">
      <alignment horizontal="center"/>
    </xf>
    <xf numFmtId="0" fontId="97" fillId="34" borderId="0" xfId="0" applyFont="1" applyFill="1" applyAlignment="1">
      <alignment horizontal="center"/>
    </xf>
    <xf numFmtId="0" fontId="70" fillId="34" borderId="0" xfId="0" applyFont="1" applyFill="1" applyAlignment="1">
      <alignment horizontal="left"/>
    </xf>
    <xf numFmtId="0" fontId="78" fillId="34" borderId="0" xfId="0" applyFont="1" applyFill="1" applyAlignment="1" applyProtection="1"/>
    <xf numFmtId="0" fontId="28" fillId="34" borderId="0" xfId="0" applyFont="1" applyFill="1" applyAlignment="1" applyProtection="1"/>
    <xf numFmtId="0" fontId="29" fillId="34" borderId="0" xfId="0" applyFont="1" applyFill="1" applyAlignment="1" applyProtection="1"/>
    <xf numFmtId="0" fontId="70" fillId="34" borderId="0" xfId="0" applyFont="1" applyFill="1" applyAlignment="1" applyProtection="1"/>
    <xf numFmtId="0" fontId="78" fillId="34" borderId="0" xfId="0" applyFont="1" applyFill="1" applyAlignment="1" applyProtection="1">
      <alignment horizontal="center"/>
    </xf>
    <xf numFmtId="0" fontId="78" fillId="34" borderId="231" xfId="0" applyFont="1" applyFill="1" applyBorder="1"/>
    <xf numFmtId="0" fontId="87" fillId="34" borderId="0" xfId="180" applyFont="1" applyFill="1" applyBorder="1" applyAlignment="1"/>
    <xf numFmtId="0" fontId="96" fillId="34" borderId="0" xfId="0" quotePrefix="1" applyFont="1" applyFill="1" applyBorder="1" applyAlignment="1">
      <alignment horizontal="center"/>
    </xf>
    <xf numFmtId="0" fontId="78" fillId="34" borderId="0" xfId="0" applyFont="1" applyFill="1" applyAlignment="1">
      <alignment horizontal="center"/>
    </xf>
    <xf numFmtId="0" fontId="70" fillId="34" borderId="0" xfId="0" applyFont="1" applyFill="1" applyAlignment="1" applyProtection="1">
      <alignment horizontal="left"/>
    </xf>
    <xf numFmtId="0" fontId="70" fillId="34" borderId="0" xfId="0" applyFont="1" applyFill="1" applyBorder="1" applyAlignment="1" applyProtection="1">
      <alignment horizontal="left"/>
    </xf>
    <xf numFmtId="0" fontId="70" fillId="34" borderId="0" xfId="0" applyFont="1" applyFill="1" applyAlignment="1" applyProtection="1">
      <alignment horizontal="center"/>
    </xf>
    <xf numFmtId="0" fontId="78" fillId="34" borderId="0" xfId="0" applyFont="1" applyFill="1" applyAlignment="1" applyProtection="1">
      <alignment horizontal="left"/>
    </xf>
    <xf numFmtId="0" fontId="78" fillId="34" borderId="0" xfId="0" quotePrefix="1" applyFont="1" applyFill="1" applyAlignment="1" applyProtection="1">
      <alignment horizontal="center"/>
    </xf>
    <xf numFmtId="0" fontId="78" fillId="34" borderId="0" xfId="0" quotePrefix="1" applyFont="1" applyFill="1" applyBorder="1" applyAlignment="1">
      <alignment horizontal="center"/>
    </xf>
    <xf numFmtId="0" fontId="78" fillId="34" borderId="0" xfId="0" applyFont="1" applyFill="1" applyAlignment="1" applyProtection="1"/>
    <xf numFmtId="0" fontId="102" fillId="34" borderId="0" xfId="0" applyFont="1" applyFill="1" applyBorder="1" applyAlignment="1" applyProtection="1">
      <alignment horizontal="center"/>
    </xf>
    <xf numFmtId="0" fontId="70" fillId="34" borderId="0" xfId="0" applyFont="1" applyFill="1" applyAlignment="1" applyProtection="1"/>
    <xf numFmtId="0" fontId="78" fillId="34" borderId="0" xfId="0" applyFont="1" applyFill="1" applyAlignment="1" applyProtection="1">
      <alignment horizontal="center"/>
    </xf>
    <xf numFmtId="0" fontId="70" fillId="34" borderId="0" xfId="0" quotePrefix="1" applyFont="1" applyFill="1" applyAlignment="1" applyProtection="1">
      <alignment horizontal="center"/>
    </xf>
    <xf numFmtId="0" fontId="78" fillId="34" borderId="198" xfId="0" applyFont="1" applyFill="1" applyBorder="1" applyAlignment="1">
      <alignment horizontal="center"/>
    </xf>
    <xf numFmtId="0" fontId="75" fillId="34" borderId="232" xfId="179" applyFill="1" applyBorder="1"/>
    <xf numFmtId="0" fontId="96" fillId="34" borderId="0" xfId="0" applyFont="1" applyFill="1" applyBorder="1" applyAlignment="1" applyProtection="1">
      <alignment horizontal="centerContinuous"/>
    </xf>
    <xf numFmtId="0" fontId="87" fillId="34" borderId="0" xfId="180" applyFont="1" applyFill="1" applyBorder="1" applyAlignment="1" applyProtection="1"/>
    <xf numFmtId="0" fontId="87" fillId="34" borderId="0" xfId="0" applyFont="1" applyFill="1" applyBorder="1"/>
    <xf numFmtId="0" fontId="96" fillId="34" borderId="0" xfId="0" applyFont="1" applyFill="1" applyBorder="1"/>
    <xf numFmtId="0" fontId="87" fillId="34" borderId="0" xfId="180" applyNumberFormat="1" applyFont="1" applyFill="1" applyBorder="1" applyAlignment="1" applyProtection="1"/>
    <xf numFmtId="0" fontId="96" fillId="34" borderId="0" xfId="180" applyNumberFormat="1" applyFont="1" applyFill="1" applyBorder="1" applyAlignment="1" applyProtection="1"/>
    <xf numFmtId="0" fontId="78" fillId="34" borderId="0" xfId="180" applyNumberFormat="1" applyFont="1" applyFill="1" applyBorder="1" applyAlignment="1" applyProtection="1"/>
    <xf numFmtId="0" fontId="70" fillId="34" borderId="0" xfId="0" applyNumberFormat="1" applyFont="1" applyFill="1" applyProtection="1"/>
    <xf numFmtId="0" fontId="96" fillId="34" borderId="0" xfId="180" applyFont="1" applyFill="1" applyBorder="1" applyAlignment="1" applyProtection="1"/>
    <xf numFmtId="0" fontId="78" fillId="34" borderId="0" xfId="180" applyFont="1" applyFill="1" applyBorder="1" applyAlignment="1" applyProtection="1"/>
    <xf numFmtId="0" fontId="87" fillId="34" borderId="0" xfId="0" applyFont="1" applyFill="1" applyBorder="1" applyProtection="1"/>
    <xf numFmtId="0" fontId="96" fillId="34" borderId="0" xfId="0" applyFont="1" applyFill="1" applyBorder="1" applyProtection="1"/>
    <xf numFmtId="0" fontId="87" fillId="34" borderId="0" xfId="0" applyFont="1" applyFill="1" applyBorder="1" applyAlignment="1" applyProtection="1">
      <alignment horizontal="left"/>
    </xf>
    <xf numFmtId="49" fontId="87" fillId="34" borderId="0" xfId="0" applyNumberFormat="1" applyFont="1" applyFill="1" applyBorder="1" applyAlignment="1">
      <alignment horizontal="center"/>
    </xf>
    <xf numFmtId="49" fontId="78" fillId="34" borderId="0" xfId="0" applyNumberFormat="1" applyFont="1" applyFill="1" applyBorder="1" applyProtection="1"/>
    <xf numFmtId="0" fontId="74" fillId="34" borderId="0" xfId="0" applyFont="1" applyFill="1" applyBorder="1" applyAlignment="1" applyProtection="1">
      <alignment horizontal="centerContinuous"/>
    </xf>
    <xf numFmtId="0" fontId="74" fillId="34" borderId="0" xfId="0" applyFont="1" applyFill="1" applyBorder="1" applyAlignment="1" applyProtection="1"/>
    <xf numFmtId="0" fontId="66" fillId="34" borderId="0" xfId="0" applyFont="1" applyFill="1" applyBorder="1" applyProtection="1"/>
    <xf numFmtId="0" fontId="123" fillId="34" borderId="0" xfId="0" applyFont="1" applyFill="1" applyBorder="1" applyProtection="1"/>
    <xf numFmtId="0" fontId="123" fillId="34" borderId="0" xfId="0" applyFont="1" applyFill="1" applyBorder="1" applyAlignment="1" applyProtection="1">
      <alignment horizontal="centerContinuous"/>
    </xf>
    <xf numFmtId="0" fontId="123" fillId="34" borderId="0" xfId="0" applyFont="1" applyFill="1" applyBorder="1" applyAlignment="1" applyProtection="1"/>
    <xf numFmtId="0" fontId="87" fillId="34" borderId="0" xfId="0" applyFont="1" applyFill="1" applyBorder="1" applyAlignment="1" applyProtection="1"/>
    <xf numFmtId="0" fontId="78" fillId="34" borderId="0" xfId="0" quotePrefix="1" applyFont="1" applyFill="1" applyBorder="1" applyAlignment="1">
      <alignment horizontal="left"/>
    </xf>
    <xf numFmtId="175" fontId="124" fillId="34" borderId="0" xfId="0" applyNumberFormat="1" applyFont="1" applyFill="1" applyBorder="1"/>
    <xf numFmtId="0" fontId="102" fillId="34" borderId="0" xfId="0" applyFont="1" applyFill="1" applyAlignment="1">
      <alignment horizontal="center"/>
    </xf>
    <xf numFmtId="49" fontId="87" fillId="34" borderId="0" xfId="0" applyNumberFormat="1" applyFont="1" applyFill="1" applyBorder="1" applyAlignment="1" applyProtection="1"/>
    <xf numFmtId="49" fontId="78" fillId="34" borderId="0" xfId="0" applyNumberFormat="1" applyFont="1" applyFill="1" applyAlignment="1" applyProtection="1"/>
    <xf numFmtId="174" fontId="70" fillId="34" borderId="0" xfId="0" quotePrefix="1" applyNumberFormat="1" applyFont="1" applyFill="1" applyBorder="1" applyAlignment="1">
      <alignment horizontal="center"/>
    </xf>
    <xf numFmtId="0" fontId="78" fillId="34" borderId="198" xfId="0" applyFont="1" applyFill="1" applyBorder="1"/>
    <xf numFmtId="0" fontId="70" fillId="34" borderId="0" xfId="234" applyFont="1" applyFill="1" applyProtection="1"/>
    <xf numFmtId="0" fontId="78" fillId="34" borderId="0" xfId="234" applyFont="1" applyFill="1" applyProtection="1"/>
    <xf numFmtId="0" fontId="87" fillId="34" borderId="0" xfId="234" applyFont="1" applyFill="1" applyBorder="1" applyProtection="1"/>
    <xf numFmtId="171" fontId="50" fillId="34" borderId="69" xfId="177" applyNumberFormat="1" applyFont="1" applyFill="1" applyBorder="1" applyProtection="1"/>
    <xf numFmtId="0" fontId="78" fillId="34" borderId="181" xfId="0" applyFont="1" applyFill="1" applyBorder="1" applyAlignment="1" applyProtection="1"/>
    <xf numFmtId="171" fontId="78" fillId="34" borderId="146" xfId="0" applyNumberFormat="1" applyFont="1" applyFill="1" applyBorder="1" applyAlignment="1" applyProtection="1"/>
    <xf numFmtId="0" fontId="87" fillId="34" borderId="0" xfId="0" applyFont="1" applyFill="1" applyBorder="1" applyAlignment="1" applyProtection="1">
      <alignment horizontal="centerContinuous"/>
    </xf>
    <xf numFmtId="0" fontId="126" fillId="34" borderId="0" xfId="0" applyFont="1" applyFill="1" applyBorder="1" applyAlignment="1" applyProtection="1">
      <alignment horizontal="left"/>
    </xf>
    <xf numFmtId="0" fontId="87" fillId="34" borderId="58" xfId="0" applyFont="1" applyFill="1" applyBorder="1" applyAlignment="1" applyProtection="1">
      <alignment horizontal="left"/>
    </xf>
    <xf numFmtId="0" fontId="87" fillId="34" borderId="58" xfId="0" applyFont="1" applyFill="1" applyBorder="1" applyAlignment="1" applyProtection="1">
      <alignment horizontal="centerContinuous"/>
    </xf>
    <xf numFmtId="0" fontId="87" fillId="34" borderId="58" xfId="0" applyFont="1" applyFill="1" applyBorder="1" applyProtection="1"/>
    <xf numFmtId="0" fontId="87" fillId="34" borderId="0" xfId="181" applyFont="1" applyFill="1" applyBorder="1" applyProtection="1"/>
    <xf numFmtId="0" fontId="70" fillId="34" borderId="14" xfId="0" applyFont="1" applyFill="1" applyBorder="1" applyProtection="1"/>
    <xf numFmtId="49" fontId="87" fillId="34" borderId="0" xfId="0" applyNumberFormat="1" applyFont="1" applyFill="1" applyBorder="1" applyAlignment="1"/>
    <xf numFmtId="49" fontId="78" fillId="34" borderId="0" xfId="0" applyNumberFormat="1" applyFont="1" applyFill="1" applyAlignment="1"/>
    <xf numFmtId="0" fontId="70" fillId="34" borderId="0" xfId="0" applyFont="1" applyFill="1" applyBorder="1" applyAlignment="1"/>
    <xf numFmtId="0" fontId="70" fillId="34" borderId="0" xfId="0" quotePrefix="1" applyFont="1" applyFill="1" applyAlignment="1" applyProtection="1">
      <alignment horizontal="left"/>
    </xf>
    <xf numFmtId="0" fontId="50" fillId="34" borderId="0" xfId="0" applyFont="1" applyFill="1" applyBorder="1" applyAlignment="1" applyProtection="1"/>
    <xf numFmtId="0" fontId="87" fillId="34" borderId="0" xfId="0" applyFont="1" applyFill="1"/>
    <xf numFmtId="0" fontId="115" fillId="34" borderId="0" xfId="0" applyFont="1" applyFill="1"/>
    <xf numFmtId="0" fontId="124" fillId="34" borderId="0" xfId="0" applyFont="1" applyFill="1"/>
    <xf numFmtId="0" fontId="87" fillId="34" borderId="0" xfId="0" applyFont="1" applyFill="1" applyProtection="1"/>
    <xf numFmtId="0" fontId="124" fillId="34" borderId="0" xfId="0" applyFont="1" applyFill="1" applyProtection="1"/>
    <xf numFmtId="15" fontId="124" fillId="34" borderId="0" xfId="0" applyNumberFormat="1" applyFont="1" applyFill="1" applyBorder="1" applyAlignment="1" applyProtection="1">
      <alignment horizontal="left"/>
    </xf>
    <xf numFmtId="15" fontId="124" fillId="34" borderId="0" xfId="0" applyNumberFormat="1" applyFont="1" applyFill="1" applyAlignment="1" applyProtection="1">
      <alignment horizontal="left"/>
    </xf>
    <xf numFmtId="0" fontId="96" fillId="34" borderId="0" xfId="0" applyFont="1" applyFill="1" applyProtection="1"/>
    <xf numFmtId="0" fontId="78" fillId="34" borderId="0" xfId="178" quotePrefix="1" applyFont="1" applyFill="1" applyAlignment="1" applyProtection="1">
      <alignment horizontal="center"/>
    </xf>
    <xf numFmtId="3" fontId="70" fillId="34" borderId="0" xfId="0" quotePrefix="1" applyNumberFormat="1" applyFont="1" applyFill="1" applyBorder="1" applyAlignment="1" applyProtection="1">
      <alignment horizontal="center"/>
    </xf>
    <xf numFmtId="0" fontId="124" fillId="34" borderId="182" xfId="0" applyFont="1" applyFill="1" applyBorder="1" applyAlignment="1" applyProtection="1">
      <alignment horizontal="center"/>
    </xf>
    <xf numFmtId="175" fontId="124" fillId="34" borderId="0" xfId="0" applyNumberFormat="1" applyFont="1" applyFill="1" applyBorder="1" applyProtection="1"/>
    <xf numFmtId="167" fontId="70" fillId="34" borderId="0" xfId="224" applyFont="1" applyFill="1" applyAlignment="1" applyProtection="1">
      <alignment horizontal="left"/>
    </xf>
    <xf numFmtId="167" fontId="78" fillId="34" borderId="0" xfId="224" applyFont="1" applyFill="1" applyProtection="1"/>
    <xf numFmtId="0" fontId="96" fillId="34" borderId="0" xfId="0" quotePrefix="1" applyFont="1" applyFill="1" applyBorder="1" applyAlignment="1" applyProtection="1">
      <alignment horizontal="center"/>
    </xf>
    <xf numFmtId="0" fontId="0" fillId="0" borderId="0" xfId="0" applyAlignment="1" applyProtection="1">
      <alignment horizontal="center"/>
      <protection locked="0"/>
    </xf>
    <xf numFmtId="0" fontId="0" fillId="34" borderId="0" xfId="0" applyFill="1" applyProtection="1">
      <protection locked="0"/>
    </xf>
    <xf numFmtId="0" fontId="78" fillId="34" borderId="15" xfId="0" applyFont="1" applyFill="1" applyBorder="1"/>
    <xf numFmtId="0" fontId="78" fillId="34" borderId="211" xfId="0" applyFont="1" applyFill="1" applyBorder="1" applyAlignment="1">
      <alignment horizontal="center"/>
    </xf>
    <xf numFmtId="0" fontId="78" fillId="34" borderId="217" xfId="0" quotePrefix="1" applyFont="1" applyFill="1" applyBorder="1" applyAlignment="1">
      <alignment horizontal="center"/>
    </xf>
    <xf numFmtId="0" fontId="78" fillId="34" borderId="211" xfId="0" quotePrefix="1" applyFont="1" applyFill="1" applyBorder="1" applyAlignment="1">
      <alignment horizontal="center"/>
    </xf>
    <xf numFmtId="0" fontId="78" fillId="34" borderId="43" xfId="0" quotePrefix="1" applyFont="1" applyFill="1" applyBorder="1" applyAlignment="1">
      <alignment horizontal="center"/>
    </xf>
    <xf numFmtId="14" fontId="70" fillId="26" borderId="0" xfId="0" applyNumberFormat="1" applyFont="1" applyFill="1" applyBorder="1" applyAlignment="1">
      <alignment horizontal="left"/>
    </xf>
    <xf numFmtId="0" fontId="87" fillId="26" borderId="0" xfId="222" applyFont="1" applyFill="1" applyBorder="1" applyAlignment="1"/>
    <xf numFmtId="0" fontId="96" fillId="26" borderId="0" xfId="222" applyFont="1" applyFill="1" applyBorder="1" applyAlignment="1"/>
    <xf numFmtId="0" fontId="78" fillId="34" borderId="0" xfId="0" applyFont="1" applyFill="1" applyAlignment="1" applyProtection="1">
      <alignment horizontal="center"/>
    </xf>
    <xf numFmtId="0" fontId="70" fillId="34" borderId="0" xfId="0" applyFont="1" applyFill="1" applyAlignment="1" applyProtection="1">
      <alignment horizontal="left"/>
    </xf>
    <xf numFmtId="0" fontId="78" fillId="34" borderId="0" xfId="0" applyFont="1" applyFill="1" applyAlignment="1" applyProtection="1">
      <alignment horizontal="left"/>
    </xf>
    <xf numFmtId="0" fontId="97" fillId="34" borderId="0" xfId="0" applyFont="1" applyFill="1" applyAlignment="1" applyProtection="1">
      <alignment horizontal="center"/>
    </xf>
    <xf numFmtId="0" fontId="78" fillId="34" borderId="0" xfId="0" applyFont="1" applyFill="1" applyAlignment="1" applyProtection="1"/>
    <xf numFmtId="0" fontId="97" fillId="34" borderId="0" xfId="0" applyFont="1" applyFill="1" applyBorder="1" applyAlignment="1" applyProtection="1">
      <alignment horizontal="center"/>
    </xf>
    <xf numFmtId="0" fontId="87" fillId="34" borderId="0" xfId="0" applyFont="1" applyFill="1" applyBorder="1" applyAlignment="1" applyProtection="1">
      <alignment horizontal="left"/>
    </xf>
    <xf numFmtId="171" fontId="50" fillId="0" borderId="229" xfId="177" applyNumberFormat="1" applyFont="1" applyFill="1" applyBorder="1" applyProtection="1">
      <protection locked="0"/>
    </xf>
    <xf numFmtId="171" fontId="50" fillId="0" borderId="233" xfId="177" applyNumberFormat="1" applyFont="1" applyFill="1" applyBorder="1" applyProtection="1">
      <protection locked="0"/>
    </xf>
    <xf numFmtId="0" fontId="50" fillId="34" borderId="52" xfId="0" applyFont="1" applyFill="1" applyBorder="1" applyProtection="1"/>
    <xf numFmtId="0" fontId="86" fillId="34" borderId="220" xfId="0" applyFont="1" applyFill="1" applyBorder="1" applyAlignment="1" applyProtection="1">
      <alignment horizontal="left"/>
    </xf>
    <xf numFmtId="0" fontId="78" fillId="34" borderId="222" xfId="0" applyFont="1" applyFill="1" applyBorder="1" applyProtection="1"/>
    <xf numFmtId="0" fontId="78" fillId="34" borderId="45" xfId="244" applyFont="1" applyFill="1" applyBorder="1" applyProtection="1"/>
    <xf numFmtId="0" fontId="78" fillId="34" borderId="237" xfId="244" quotePrefix="1" applyFont="1" applyFill="1" applyBorder="1" applyProtection="1"/>
    <xf numFmtId="0" fontId="78" fillId="34" borderId="237" xfId="244" applyFont="1" applyFill="1" applyBorder="1" applyProtection="1"/>
    <xf numFmtId="0" fontId="78" fillId="34" borderId="237" xfId="0" applyFont="1" applyFill="1" applyBorder="1" applyProtection="1"/>
    <xf numFmtId="0" fontId="66" fillId="26" borderId="61" xfId="0" applyFont="1" applyFill="1" applyBorder="1" applyAlignment="1" applyProtection="1">
      <alignment horizontal="center" vertical="center" wrapText="1"/>
    </xf>
    <xf numFmtId="0" fontId="66" fillId="26" borderId="58" xfId="0" applyFont="1" applyFill="1" applyBorder="1" applyAlignment="1" applyProtection="1">
      <alignment horizontal="center" vertical="center" wrapText="1"/>
    </xf>
    <xf numFmtId="171" fontId="50" fillId="33" borderId="218" xfId="177" applyNumberFormat="1" applyFont="1" applyFill="1" applyBorder="1" applyProtection="1"/>
    <xf numFmtId="171" fontId="50" fillId="0" borderId="239" xfId="177" applyNumberFormat="1" applyFont="1" applyFill="1" applyBorder="1" applyProtection="1">
      <protection locked="0"/>
    </xf>
    <xf numFmtId="171" fontId="66" fillId="30" borderId="218" xfId="177" applyNumberFormat="1" applyFont="1" applyFill="1" applyBorder="1" applyProtection="1"/>
    <xf numFmtId="0" fontId="78" fillId="34" borderId="236" xfId="244" applyFont="1" applyFill="1" applyBorder="1" applyProtection="1"/>
    <xf numFmtId="0" fontId="78" fillId="34" borderId="236" xfId="0" applyFont="1" applyFill="1" applyBorder="1" applyProtection="1"/>
    <xf numFmtId="0" fontId="78" fillId="34" borderId="236" xfId="244" quotePrefix="1" applyFont="1" applyFill="1" applyBorder="1" applyProtection="1"/>
    <xf numFmtId="0" fontId="78" fillId="34" borderId="239" xfId="244" applyFont="1" applyFill="1" applyBorder="1" applyProtection="1"/>
    <xf numFmtId="0" fontId="78" fillId="34" borderId="232" xfId="0" applyFont="1" applyFill="1" applyBorder="1" applyProtection="1"/>
    <xf numFmtId="0" fontId="70" fillId="34" borderId="227" xfId="0" applyFont="1" applyFill="1" applyBorder="1" applyProtection="1"/>
    <xf numFmtId="0" fontId="78" fillId="0" borderId="233" xfId="244" applyFont="1" applyFill="1" applyBorder="1" applyProtection="1">
      <protection locked="0"/>
    </xf>
    <xf numFmtId="171" fontId="78" fillId="35" borderId="196" xfId="177" applyNumberFormat="1" applyFont="1" applyFill="1" applyBorder="1" applyProtection="1"/>
    <xf numFmtId="0" fontId="78" fillId="34" borderId="246" xfId="0" quotePrefix="1" applyFont="1" applyFill="1" applyBorder="1" applyProtection="1"/>
    <xf numFmtId="38" fontId="50" fillId="0" borderId="215" xfId="0" applyNumberFormat="1" applyFont="1" applyFill="1" applyBorder="1" applyProtection="1"/>
    <xf numFmtId="0" fontId="66" fillId="26" borderId="181" xfId="0" applyFont="1" applyFill="1" applyBorder="1" applyAlignment="1" applyProtection="1">
      <alignment horizontal="center" vertical="center"/>
    </xf>
    <xf numFmtId="0" fontId="66" fillId="26" borderId="10" xfId="0" applyFont="1" applyFill="1" applyBorder="1" applyAlignment="1" applyProtection="1">
      <alignment horizontal="center" vertical="center"/>
    </xf>
    <xf numFmtId="0" fontId="66" fillId="26" borderId="222" xfId="0" applyFont="1" applyFill="1" applyBorder="1" applyAlignment="1" applyProtection="1">
      <alignment horizontal="center" vertical="center"/>
    </xf>
    <xf numFmtId="0" fontId="66" fillId="26" borderId="211" xfId="0" applyFont="1" applyFill="1" applyBorder="1" applyAlignment="1" applyProtection="1">
      <alignment horizontal="center" vertical="center"/>
    </xf>
    <xf numFmtId="0" fontId="66" fillId="26" borderId="245" xfId="0" applyFont="1" applyFill="1" applyBorder="1" applyAlignment="1" applyProtection="1">
      <alignment horizontal="center" vertical="center"/>
    </xf>
    <xf numFmtId="0" fontId="66" fillId="26" borderId="238" xfId="0" applyFont="1" applyFill="1" applyBorder="1" applyAlignment="1" applyProtection="1">
      <alignment horizontal="left" vertical="center"/>
    </xf>
    <xf numFmtId="0" fontId="66" fillId="26" borderId="211" xfId="0" applyFont="1" applyFill="1" applyBorder="1" applyAlignment="1" applyProtection="1">
      <alignment horizontal="left" vertical="center"/>
    </xf>
    <xf numFmtId="0" fontId="50" fillId="34" borderId="239" xfId="0" quotePrefix="1" applyFont="1" applyFill="1" applyBorder="1" applyProtection="1"/>
    <xf numFmtId="171" fontId="66" fillId="34" borderId="45" xfId="177" applyNumberFormat="1" applyFont="1" applyFill="1" applyBorder="1" applyAlignment="1" applyProtection="1">
      <alignment horizontal="right" vertical="center" wrapText="1"/>
    </xf>
    <xf numFmtId="0" fontId="50" fillId="34" borderId="239" xfId="0" applyFont="1" applyFill="1" applyBorder="1" applyProtection="1"/>
    <xf numFmtId="0" fontId="50" fillId="34" borderId="239" xfId="244" applyFont="1" applyFill="1" applyBorder="1" applyProtection="1"/>
    <xf numFmtId="0" fontId="86" fillId="34" borderId="239" xfId="0" applyFont="1" applyFill="1" applyBorder="1" applyAlignment="1" applyProtection="1">
      <alignment horizontal="left"/>
    </xf>
    <xf numFmtId="0" fontId="86" fillId="34" borderId="249" xfId="0" applyFont="1" applyFill="1" applyBorder="1" applyAlignment="1" applyProtection="1">
      <alignment horizontal="left"/>
    </xf>
    <xf numFmtId="0" fontId="78" fillId="34" borderId="250" xfId="0" applyFont="1" applyFill="1" applyBorder="1" applyProtection="1"/>
    <xf numFmtId="0" fontId="71" fillId="34" borderId="218" xfId="0" applyFont="1" applyFill="1" applyBorder="1" applyAlignment="1" applyProtection="1">
      <alignment horizontal="left"/>
    </xf>
    <xf numFmtId="0" fontId="71" fillId="34" borderId="192" xfId="0" applyFont="1" applyFill="1" applyBorder="1" applyAlignment="1" applyProtection="1">
      <alignment horizontal="left"/>
    </xf>
    <xf numFmtId="0" fontId="50" fillId="34" borderId="96" xfId="244" applyFont="1" applyFill="1" applyBorder="1" applyProtection="1"/>
    <xf numFmtId="171" fontId="50" fillId="0" borderId="240" xfId="177" applyNumberFormat="1" applyFont="1" applyFill="1" applyBorder="1" applyProtection="1">
      <protection locked="0"/>
    </xf>
    <xf numFmtId="38" fontId="78" fillId="34" borderId="0" xfId="0" applyNumberFormat="1" applyFont="1" applyFill="1" applyBorder="1" applyProtection="1"/>
    <xf numFmtId="0" fontId="106" fillId="26" borderId="238" xfId="0" applyFont="1" applyFill="1" applyBorder="1" applyAlignment="1" applyProtection="1">
      <alignment wrapText="1"/>
    </xf>
    <xf numFmtId="0" fontId="50" fillId="34" borderId="236" xfId="0" applyFont="1" applyFill="1" applyBorder="1" applyProtection="1"/>
    <xf numFmtId="0" fontId="50" fillId="34" borderId="232" xfId="0" applyFont="1" applyFill="1" applyBorder="1" applyProtection="1"/>
    <xf numFmtId="0" fontId="78" fillId="34" borderId="0" xfId="0" quotePrefix="1" applyFont="1" applyFill="1" applyBorder="1" applyProtection="1"/>
    <xf numFmtId="0" fontId="50" fillId="34" borderId="249" xfId="0" applyFont="1" applyFill="1" applyBorder="1" applyProtection="1"/>
    <xf numFmtId="0" fontId="106" fillId="26" borderId="233" xfId="0" applyFont="1" applyFill="1" applyBorder="1" applyAlignment="1" applyProtection="1">
      <alignment wrapText="1"/>
    </xf>
    <xf numFmtId="0" fontId="106" fillId="26" borderId="211" xfId="0" applyFont="1" applyFill="1" applyBorder="1" applyAlignment="1" applyProtection="1">
      <alignment wrapText="1"/>
    </xf>
    <xf numFmtId="0" fontId="106" fillId="26" borderId="218" xfId="0" applyFont="1" applyFill="1" applyBorder="1" applyProtection="1"/>
    <xf numFmtId="0" fontId="106" fillId="26" borderId="238" xfId="0" applyFont="1" applyFill="1" applyBorder="1" applyProtection="1"/>
    <xf numFmtId="0" fontId="66" fillId="26" borderId="249" xfId="0" applyFont="1" applyFill="1" applyBorder="1" applyProtection="1"/>
    <xf numFmtId="0" fontId="66" fillId="26" borderId="97" xfId="0" applyFont="1" applyFill="1" applyBorder="1" applyProtection="1"/>
    <xf numFmtId="38" fontId="50" fillId="0" borderId="240" xfId="0" applyNumberFormat="1" applyFont="1" applyFill="1" applyBorder="1" applyProtection="1">
      <protection locked="0"/>
    </xf>
    <xf numFmtId="0" fontId="66" fillId="26" borderId="215" xfId="0" applyFont="1" applyFill="1" applyBorder="1" applyProtection="1"/>
    <xf numFmtId="0" fontId="66" fillId="26" borderId="146" xfId="0" applyFont="1" applyFill="1" applyBorder="1" applyAlignment="1" applyProtection="1">
      <alignment horizontal="center" vertical="center"/>
    </xf>
    <xf numFmtId="0" fontId="66" fillId="26" borderId="179" xfId="0" applyFont="1" applyFill="1" applyBorder="1" applyAlignment="1" applyProtection="1">
      <alignment horizontal="center" vertical="center"/>
    </xf>
    <xf numFmtId="0" fontId="105" fillId="26" borderId="52" xfId="0" applyFont="1" applyFill="1" applyBorder="1" applyProtection="1"/>
    <xf numFmtId="0" fontId="66" fillId="34" borderId="246" xfId="0" applyFont="1" applyFill="1" applyBorder="1" applyProtection="1"/>
    <xf numFmtId="0" fontId="50" fillId="34" borderId="61" xfId="244" applyFont="1" applyFill="1" applyBorder="1" applyProtection="1"/>
    <xf numFmtId="38" fontId="50" fillId="34" borderId="192" xfId="0" applyNumberFormat="1" applyFont="1" applyFill="1" applyBorder="1" applyProtection="1"/>
    <xf numFmtId="171" fontId="66" fillId="34" borderId="69" xfId="177" applyNumberFormat="1" applyFont="1" applyFill="1" applyBorder="1" applyAlignment="1" applyProtection="1">
      <alignment horizontal="right" vertical="center" wrapText="1"/>
    </xf>
    <xf numFmtId="171" fontId="50" fillId="33" borderId="234" xfId="177" applyNumberFormat="1" applyFont="1" applyFill="1" applyBorder="1" applyAlignment="1" applyProtection="1">
      <alignment horizontal="right" vertical="center" wrapText="1"/>
    </xf>
    <xf numFmtId="171" fontId="66" fillId="0" borderId="69" xfId="177" applyNumberFormat="1" applyFont="1" applyFill="1" applyBorder="1" applyAlignment="1" applyProtection="1">
      <alignment horizontal="right" vertical="center" wrapText="1"/>
      <protection locked="0"/>
    </xf>
    <xf numFmtId="0" fontId="70" fillId="34" borderId="0" xfId="0" applyFont="1" applyFill="1" applyAlignment="1" applyProtection="1">
      <alignment vertical="center"/>
    </xf>
    <xf numFmtId="0" fontId="70" fillId="34" borderId="0" xfId="0" applyFont="1" applyFill="1" applyBorder="1" applyAlignment="1" applyProtection="1">
      <alignment vertical="center"/>
    </xf>
    <xf numFmtId="0" fontId="85" fillId="26" borderId="193" xfId="0" quotePrefix="1" applyFont="1" applyFill="1" applyBorder="1" applyProtection="1"/>
    <xf numFmtId="0" fontId="66" fillId="26" borderId="219" xfId="0" applyFont="1" applyFill="1" applyBorder="1" applyAlignment="1">
      <alignment horizontal="center" vertical="center" wrapText="1"/>
    </xf>
    <xf numFmtId="38" fontId="50" fillId="0" borderId="45" xfId="0" applyNumberFormat="1" applyFont="1" applyFill="1" applyBorder="1" applyProtection="1">
      <protection locked="0"/>
    </xf>
    <xf numFmtId="0" fontId="70" fillId="26" borderId="216" xfId="0" applyFont="1" applyFill="1" applyBorder="1" applyAlignment="1" applyProtection="1">
      <alignment horizontal="center" vertical="center"/>
    </xf>
    <xf numFmtId="0" fontId="70" fillId="26" borderId="211" xfId="0" applyFont="1" applyFill="1" applyBorder="1" applyAlignment="1" applyProtection="1">
      <alignment horizontal="center" vertical="center" wrapText="1"/>
    </xf>
    <xf numFmtId="0" fontId="70" fillId="26" borderId="2" xfId="0" applyFont="1" applyFill="1" applyBorder="1" applyAlignment="1" applyProtection="1">
      <alignment horizontal="center" vertical="center" wrapText="1"/>
    </xf>
    <xf numFmtId="0" fontId="70" fillId="26" borderId="219" xfId="0" applyFont="1" applyFill="1" applyBorder="1" applyAlignment="1" applyProtection="1">
      <alignment horizontal="center" vertical="center" wrapText="1"/>
    </xf>
    <xf numFmtId="0" fontId="70" fillId="26" borderId="252" xfId="0" applyFont="1" applyFill="1" applyBorder="1" applyAlignment="1" applyProtection="1">
      <alignment horizontal="center" vertical="center"/>
    </xf>
    <xf numFmtId="0" fontId="87" fillId="34" borderId="79" xfId="0" applyFont="1" applyFill="1" applyBorder="1"/>
    <xf numFmtId="0" fontId="70" fillId="0" borderId="211" xfId="0" applyFont="1" applyFill="1" applyBorder="1" applyAlignment="1" applyProtection="1">
      <alignment horizontal="center" vertical="center" wrapText="1"/>
    </xf>
    <xf numFmtId="0" fontId="70" fillId="0" borderId="255" xfId="0" applyFont="1" applyFill="1" applyBorder="1" applyAlignment="1" applyProtection="1">
      <alignment horizontal="center" vertical="center" wrapText="1"/>
    </xf>
    <xf numFmtId="0" fontId="70" fillId="34" borderId="257" xfId="0" applyFont="1" applyFill="1" applyBorder="1" applyProtection="1"/>
    <xf numFmtId="0" fontId="78" fillId="34" borderId="193" xfId="0" applyFont="1" applyFill="1" applyBorder="1"/>
    <xf numFmtId="0" fontId="78" fillId="34" borderId="233" xfId="0" applyFont="1" applyFill="1" applyBorder="1"/>
    <xf numFmtId="38" fontId="78" fillId="0" borderId="244" xfId="0" applyNumberFormat="1" applyFont="1" applyFill="1" applyBorder="1" applyProtection="1"/>
    <xf numFmtId="38" fontId="78" fillId="0" borderId="45" xfId="0" applyNumberFormat="1" applyFont="1" applyFill="1" applyBorder="1" applyProtection="1"/>
    <xf numFmtId="38" fontId="78" fillId="0" borderId="255" xfId="0" applyNumberFormat="1" applyFont="1" applyFill="1" applyBorder="1" applyProtection="1">
      <protection locked="0"/>
    </xf>
    <xf numFmtId="38" fontId="78" fillId="0" borderId="233" xfId="0" applyNumberFormat="1" applyFont="1" applyFill="1" applyBorder="1" applyProtection="1">
      <protection locked="0"/>
    </xf>
    <xf numFmtId="0" fontId="70" fillId="34" borderId="0" xfId="0" applyFont="1" applyFill="1" applyAlignment="1" applyProtection="1">
      <alignment horizontal="left"/>
    </xf>
    <xf numFmtId="0" fontId="70" fillId="26" borderId="255" xfId="0" applyFont="1" applyFill="1" applyBorder="1" applyProtection="1"/>
    <xf numFmtId="171" fontId="78" fillId="0" borderId="255" xfId="177" applyNumberFormat="1" applyFont="1" applyFill="1" applyBorder="1" applyProtection="1">
      <protection locked="0"/>
    </xf>
    <xf numFmtId="171" fontId="78" fillId="0" borderId="255" xfId="177" applyNumberFormat="1" applyFont="1" applyBorder="1" applyProtection="1">
      <protection locked="0"/>
    </xf>
    <xf numFmtId="0" fontId="70" fillId="0" borderId="10" xfId="0" applyFont="1" applyFill="1" applyBorder="1" applyProtection="1"/>
    <xf numFmtId="0" fontId="102" fillId="34" borderId="252" xfId="0" applyFont="1" applyFill="1" applyBorder="1" applyAlignment="1" applyProtection="1">
      <alignment horizontal="left"/>
    </xf>
    <xf numFmtId="0" fontId="78" fillId="0" borderId="255" xfId="0" applyFont="1" applyBorder="1" applyProtection="1">
      <protection locked="0"/>
    </xf>
    <xf numFmtId="0" fontId="78" fillId="0" borderId="218" xfId="0" applyFont="1" applyBorder="1" applyProtection="1"/>
    <xf numFmtId="38" fontId="78" fillId="0" borderId="211" xfId="0" applyNumberFormat="1" applyFont="1" applyFill="1" applyBorder="1" applyProtection="1">
      <protection locked="0"/>
    </xf>
    <xf numFmtId="38" fontId="78" fillId="0" borderId="218" xfId="0" applyNumberFormat="1" applyFont="1" applyFill="1" applyBorder="1" applyProtection="1"/>
    <xf numFmtId="38" fontId="78" fillId="0" borderId="45" xfId="0" applyNumberFormat="1" applyFont="1" applyFill="1" applyBorder="1" applyProtection="1">
      <protection locked="0"/>
    </xf>
    <xf numFmtId="38" fontId="78" fillId="0" borderId="256" xfId="0" applyNumberFormat="1" applyFont="1" applyFill="1" applyBorder="1" applyProtection="1"/>
    <xf numFmtId="0" fontId="0" fillId="0" borderId="211" xfId="0" applyBorder="1" applyProtection="1"/>
    <xf numFmtId="38" fontId="92" fillId="0" borderId="255" xfId="0" applyNumberFormat="1" applyFont="1" applyFill="1" applyBorder="1" applyProtection="1">
      <protection locked="0"/>
    </xf>
    <xf numFmtId="38" fontId="92" fillId="0" borderId="233" xfId="0" applyNumberFormat="1" applyFont="1" applyFill="1" applyBorder="1" applyProtection="1">
      <protection locked="0"/>
    </xf>
    <xf numFmtId="0" fontId="101" fillId="0" borderId="233" xfId="0" quotePrefix="1" applyFont="1" applyFill="1" applyBorder="1" applyProtection="1"/>
    <xf numFmtId="171" fontId="78" fillId="34" borderId="255" xfId="177" applyNumberFormat="1" applyFont="1" applyFill="1" applyBorder="1" applyProtection="1"/>
    <xf numFmtId="0" fontId="70" fillId="0" borderId="45" xfId="0" applyFont="1" applyFill="1" applyBorder="1" applyAlignment="1" applyProtection="1">
      <alignment horizontal="center" vertical="center" wrapText="1"/>
    </xf>
    <xf numFmtId="0" fontId="70" fillId="26" borderId="211" xfId="0" applyFont="1" applyFill="1" applyBorder="1" applyAlignment="1" applyProtection="1">
      <alignment horizontal="center" vertical="center"/>
    </xf>
    <xf numFmtId="38" fontId="78" fillId="0" borderId="246" xfId="0" applyNumberFormat="1" applyFont="1" applyFill="1" applyBorder="1" applyProtection="1"/>
    <xf numFmtId="38" fontId="78" fillId="0" borderId="244" xfId="0" applyNumberFormat="1" applyFont="1" applyFill="1" applyBorder="1" applyProtection="1">
      <protection locked="0"/>
    </xf>
    <xf numFmtId="0" fontId="70" fillId="26" borderId="233" xfId="0" applyFont="1" applyFill="1" applyBorder="1" applyAlignment="1" applyProtection="1">
      <alignment horizontal="center" vertical="center" wrapText="1"/>
    </xf>
    <xf numFmtId="38" fontId="92" fillId="0" borderId="244" xfId="0" applyNumberFormat="1" applyFont="1" applyFill="1" applyBorder="1" applyProtection="1">
      <protection locked="0"/>
    </xf>
    <xf numFmtId="38" fontId="92" fillId="0" borderId="112" xfId="0" applyNumberFormat="1" applyFont="1" applyFill="1" applyBorder="1" applyProtection="1">
      <protection locked="0"/>
    </xf>
    <xf numFmtId="38" fontId="92" fillId="0" borderId="246" xfId="0" applyNumberFormat="1" applyFont="1" applyFill="1" applyBorder="1" applyProtection="1"/>
    <xf numFmtId="0" fontId="101" fillId="0" borderId="255" xfId="0" quotePrefix="1" applyFont="1" applyFill="1" applyBorder="1" applyProtection="1"/>
    <xf numFmtId="0" fontId="101" fillId="0" borderId="211" xfId="0" quotePrefix="1" applyFont="1" applyFill="1" applyBorder="1" applyProtection="1">
      <protection locked="0"/>
    </xf>
    <xf numFmtId="0" fontId="101" fillId="0" borderId="218" xfId="0" quotePrefix="1" applyFont="1" applyFill="1" applyBorder="1" applyProtection="1"/>
    <xf numFmtId="0" fontId="101" fillId="0" borderId="211" xfId="0" quotePrefix="1" applyFont="1" applyFill="1" applyBorder="1" applyProtection="1"/>
    <xf numFmtId="0" fontId="0" fillId="0" borderId="244" xfId="0" applyFill="1" applyBorder="1" applyProtection="1"/>
    <xf numFmtId="0" fontId="103" fillId="0" borderId="255" xfId="0" applyFont="1" applyFill="1" applyBorder="1" applyAlignment="1" applyProtection="1">
      <alignment horizontal="center"/>
    </xf>
    <xf numFmtId="38" fontId="78" fillId="0" borderId="240" xfId="0" applyNumberFormat="1" applyFont="1" applyFill="1" applyBorder="1" applyProtection="1">
      <protection locked="0"/>
    </xf>
    <xf numFmtId="14" fontId="78" fillId="26" borderId="152" xfId="0" applyNumberFormat="1" applyFont="1" applyFill="1" applyBorder="1" applyAlignment="1" applyProtection="1">
      <alignment horizontal="center"/>
    </xf>
    <xf numFmtId="14" fontId="78" fillId="26" borderId="179" xfId="0" applyNumberFormat="1" applyFont="1" applyFill="1" applyBorder="1" applyAlignment="1" applyProtection="1">
      <alignment horizontal="center"/>
    </xf>
    <xf numFmtId="0" fontId="70" fillId="26" borderId="262" xfId="0" applyFont="1" applyFill="1" applyBorder="1" applyAlignment="1" applyProtection="1">
      <alignment horizontal="center" vertical="center"/>
    </xf>
    <xf numFmtId="0" fontId="70" fillId="26" borderId="33" xfId="0" applyFont="1" applyFill="1" applyBorder="1" applyAlignment="1" applyProtection="1">
      <alignment horizontal="center" vertical="center" wrapText="1"/>
    </xf>
    <xf numFmtId="0" fontId="70" fillId="26" borderId="263" xfId="0" applyFont="1" applyFill="1" applyBorder="1" applyAlignment="1" applyProtection="1">
      <alignment horizontal="center" vertical="center"/>
    </xf>
    <xf numFmtId="0" fontId="70" fillId="26" borderId="218" xfId="0" applyFont="1" applyFill="1" applyBorder="1" applyAlignment="1" applyProtection="1">
      <alignment horizontal="center" vertical="center" wrapText="1"/>
    </xf>
    <xf numFmtId="0" fontId="70" fillId="26" borderId="234" xfId="0" applyFont="1" applyFill="1" applyBorder="1" applyAlignment="1" applyProtection="1">
      <alignment horizontal="center" vertical="center" wrapText="1"/>
    </xf>
    <xf numFmtId="0" fontId="70" fillId="26" borderId="212" xfId="0" applyFont="1" applyFill="1" applyBorder="1" applyAlignment="1" applyProtection="1">
      <alignment horizontal="center" vertical="center" wrapText="1"/>
    </xf>
    <xf numFmtId="0" fontId="70" fillId="34" borderId="258" xfId="0" applyFont="1" applyFill="1" applyBorder="1" applyProtection="1"/>
    <xf numFmtId="0" fontId="118" fillId="34" borderId="66" xfId="0" applyFont="1" applyFill="1" applyBorder="1" applyProtection="1"/>
    <xf numFmtId="0" fontId="118" fillId="34" borderId="258" xfId="0" applyFont="1" applyFill="1" applyBorder="1" applyProtection="1"/>
    <xf numFmtId="0" fontId="87" fillId="34" borderId="66" xfId="0" applyFont="1" applyFill="1" applyBorder="1" applyAlignment="1" applyProtection="1">
      <alignment horizontal="left" vertical="center"/>
    </xf>
    <xf numFmtId="0" fontId="118" fillId="34" borderId="66" xfId="0" quotePrefix="1" applyFont="1" applyFill="1" applyBorder="1" applyProtection="1"/>
    <xf numFmtId="0" fontId="118" fillId="34" borderId="151" xfId="0" applyFont="1" applyFill="1" applyBorder="1" applyProtection="1"/>
    <xf numFmtId="0" fontId="102" fillId="34" borderId="265" xfId="0" applyFont="1" applyFill="1" applyBorder="1" applyAlignment="1" applyProtection="1">
      <alignment horizontal="left"/>
    </xf>
    <xf numFmtId="0" fontId="118" fillId="34" borderId="266" xfId="0" applyFont="1" applyFill="1" applyBorder="1" applyProtection="1"/>
    <xf numFmtId="171" fontId="78" fillId="33" borderId="234" xfId="177" applyNumberFormat="1" applyFont="1" applyFill="1" applyBorder="1" applyProtection="1"/>
    <xf numFmtId="0" fontId="106" fillId="34" borderId="66" xfId="0" applyFont="1" applyFill="1" applyBorder="1" applyAlignment="1" applyProtection="1">
      <alignment wrapText="1"/>
    </xf>
    <xf numFmtId="0" fontId="118" fillId="34" borderId="78" xfId="0" applyFont="1" applyFill="1" applyBorder="1" applyAlignment="1" applyProtection="1">
      <alignment wrapText="1"/>
    </xf>
    <xf numFmtId="0" fontId="119" fillId="34" borderId="66" xfId="0" applyFont="1" applyFill="1" applyBorder="1" applyAlignment="1" applyProtection="1">
      <alignment wrapText="1"/>
    </xf>
    <xf numFmtId="0" fontId="118" fillId="34" borderId="78" xfId="0" applyFont="1" applyFill="1" applyBorder="1" applyAlignment="1" applyProtection="1">
      <alignment horizontal="left"/>
    </xf>
    <xf numFmtId="0" fontId="105" fillId="34" borderId="78" xfId="0" applyFont="1" applyFill="1" applyBorder="1" applyAlignment="1" applyProtection="1">
      <alignment wrapText="1"/>
    </xf>
    <xf numFmtId="0" fontId="70" fillId="34" borderId="84" xfId="0" applyFont="1" applyFill="1" applyBorder="1" applyProtection="1"/>
    <xf numFmtId="0" fontId="66" fillId="34" borderId="151" xfId="0" applyFont="1" applyFill="1" applyBorder="1" applyProtection="1"/>
    <xf numFmtId="0" fontId="119" fillId="34" borderId="266" xfId="0" applyFont="1" applyFill="1" applyBorder="1" applyAlignment="1" applyProtection="1">
      <alignment horizontal="left" wrapText="1"/>
    </xf>
    <xf numFmtId="0" fontId="70" fillId="34" borderId="213" xfId="0" applyFont="1" applyFill="1" applyBorder="1" applyProtection="1"/>
    <xf numFmtId="0" fontId="70" fillId="34" borderId="31" xfId="0" applyFont="1" applyFill="1" applyBorder="1" applyAlignment="1" applyProtection="1">
      <alignment horizontal="center" vertical="center"/>
    </xf>
    <xf numFmtId="0" fontId="70" fillId="34" borderId="267" xfId="0" applyFont="1" applyFill="1" applyBorder="1" applyProtection="1"/>
    <xf numFmtId="0" fontId="119" fillId="34" borderId="66" xfId="0" applyFont="1" applyFill="1" applyBorder="1" applyProtection="1"/>
    <xf numFmtId="0" fontId="119" fillId="34" borderId="258" xfId="0" applyFont="1" applyFill="1" applyBorder="1" applyProtection="1"/>
    <xf numFmtId="0" fontId="70" fillId="34" borderId="84" xfId="0" applyFont="1" applyFill="1" applyBorder="1" applyAlignment="1" applyProtection="1">
      <alignment horizontal="left"/>
    </xf>
    <xf numFmtId="0" fontId="0" fillId="34" borderId="151" xfId="0" applyFill="1" applyBorder="1" applyProtection="1"/>
    <xf numFmtId="0" fontId="70" fillId="34" borderId="151" xfId="0" applyFont="1" applyFill="1" applyBorder="1" applyProtection="1"/>
    <xf numFmtId="0" fontId="70" fillId="34" borderId="66" xfId="0" applyFont="1" applyFill="1" applyBorder="1" applyProtection="1"/>
    <xf numFmtId="0" fontId="70" fillId="34" borderId="265" xfId="0" applyFont="1" applyFill="1" applyBorder="1" applyProtection="1"/>
    <xf numFmtId="0" fontId="118" fillId="34" borderId="258" xfId="0" quotePrefix="1" applyFont="1" applyFill="1" applyBorder="1" applyProtection="1"/>
    <xf numFmtId="0" fontId="70" fillId="34" borderId="203" xfId="0" applyFont="1" applyFill="1" applyBorder="1" applyAlignment="1" applyProtection="1">
      <alignment horizontal="center" vertical="center"/>
    </xf>
    <xf numFmtId="38" fontId="78" fillId="0" borderId="200" xfId="0" applyNumberFormat="1" applyFont="1" applyFill="1" applyBorder="1" applyProtection="1"/>
    <xf numFmtId="0" fontId="78" fillId="0" borderId="244" xfId="0" applyFont="1" applyFill="1" applyBorder="1"/>
    <xf numFmtId="0" fontId="97" fillId="34" borderId="66" xfId="0" applyFont="1" applyFill="1" applyBorder="1" applyProtection="1"/>
    <xf numFmtId="0" fontId="129" fillId="34" borderId="151" xfId="0" quotePrefix="1" applyFont="1" applyFill="1" applyBorder="1" applyProtection="1"/>
    <xf numFmtId="0" fontId="129" fillId="34" borderId="151" xfId="0" quotePrefix="1" applyFont="1" applyFill="1" applyBorder="1" applyAlignment="1" applyProtection="1">
      <alignment horizontal="left" vertical="center"/>
    </xf>
    <xf numFmtId="0" fontId="129" fillId="34" borderId="66" xfId="0" applyFont="1" applyFill="1" applyBorder="1" applyAlignment="1" applyProtection="1">
      <alignment wrapText="1"/>
    </xf>
    <xf numFmtId="0" fontId="66" fillId="26" borderId="45" xfId="0" applyFont="1" applyFill="1" applyBorder="1" applyAlignment="1">
      <alignment horizontal="center" vertical="center"/>
    </xf>
    <xf numFmtId="0" fontId="70" fillId="26" borderId="246" xfId="0" applyFont="1" applyFill="1" applyBorder="1"/>
    <xf numFmtId="38" fontId="50" fillId="0" borderId="253" xfId="0" applyNumberFormat="1" applyFont="1" applyFill="1" applyBorder="1" applyProtection="1">
      <protection locked="0"/>
    </xf>
    <xf numFmtId="0" fontId="70" fillId="26" borderId="10" xfId="0" applyFont="1" applyFill="1" applyBorder="1" applyAlignment="1">
      <alignment horizontal="left" vertical="center"/>
    </xf>
    <xf numFmtId="0" fontId="66" fillId="26" borderId="253" xfId="0" applyFont="1" applyFill="1" applyBorder="1" applyAlignment="1">
      <alignment horizontal="center" vertical="center"/>
    </xf>
    <xf numFmtId="0" fontId="118" fillId="34" borderId="269" xfId="0" applyFont="1" applyFill="1" applyBorder="1" applyProtection="1"/>
    <xf numFmtId="171" fontId="50" fillId="28" borderId="255" xfId="177" applyNumberFormat="1" applyFont="1" applyFill="1" applyBorder="1" applyProtection="1"/>
    <xf numFmtId="0" fontId="66" fillId="26" borderId="255" xfId="0" applyFont="1" applyFill="1" applyBorder="1" applyAlignment="1">
      <alignment horizontal="center" vertical="center" wrapText="1"/>
    </xf>
    <xf numFmtId="38" fontId="50" fillId="0" borderId="255" xfId="0" applyNumberFormat="1" applyFont="1" applyFill="1" applyBorder="1" applyProtection="1">
      <protection locked="0"/>
    </xf>
    <xf numFmtId="171" fontId="50" fillId="0" borderId="255" xfId="177" applyNumberFormat="1" applyFont="1" applyFill="1" applyBorder="1" applyProtection="1">
      <protection locked="0"/>
    </xf>
    <xf numFmtId="171" fontId="50" fillId="28" borderId="240" xfId="177" applyNumberFormat="1" applyFont="1" applyFill="1" applyBorder="1" applyProtection="1"/>
    <xf numFmtId="171" fontId="50" fillId="28" borderId="233" xfId="177" applyNumberFormat="1" applyFont="1" applyFill="1" applyBorder="1" applyProtection="1"/>
    <xf numFmtId="38" fontId="50" fillId="0" borderId="233" xfId="0" applyNumberFormat="1" applyFont="1" applyFill="1" applyBorder="1" applyProtection="1">
      <protection locked="0"/>
    </xf>
    <xf numFmtId="38" fontId="50" fillId="0" borderId="219" xfId="0" applyNumberFormat="1" applyFont="1" applyFill="1" applyBorder="1" applyProtection="1">
      <protection locked="0"/>
    </xf>
    <xf numFmtId="0" fontId="78" fillId="26" borderId="115" xfId="0" applyFont="1" applyFill="1" applyBorder="1" applyAlignment="1">
      <alignment horizontal="left"/>
    </xf>
    <xf numFmtId="38" fontId="50" fillId="0" borderId="252" xfId="0" applyNumberFormat="1" applyFont="1" applyFill="1" applyBorder="1" applyProtection="1">
      <protection locked="0"/>
    </xf>
    <xf numFmtId="171" fontId="66" fillId="34" borderId="219" xfId="177" applyNumberFormat="1" applyFont="1" applyFill="1" applyBorder="1" applyProtection="1"/>
    <xf numFmtId="38" fontId="50" fillId="0" borderId="211" xfId="0" applyNumberFormat="1" applyFont="1" applyFill="1" applyBorder="1" applyProtection="1">
      <protection locked="0"/>
    </xf>
    <xf numFmtId="0" fontId="119" fillId="26" borderId="61" xfId="0" applyFont="1" applyFill="1" applyBorder="1"/>
    <xf numFmtId="0" fontId="119" fillId="26" borderId="239" xfId="0" applyFont="1" applyFill="1" applyBorder="1"/>
    <xf numFmtId="0" fontId="119" fillId="26" borderId="239" xfId="0" applyFont="1" applyFill="1" applyBorder="1" applyProtection="1">
      <protection locked="0"/>
    </xf>
    <xf numFmtId="0" fontId="119" fillId="26" borderId="249" xfId="0" applyFont="1" applyFill="1" applyBorder="1" applyAlignment="1">
      <alignment wrapText="1"/>
    </xf>
    <xf numFmtId="0" fontId="70" fillId="26" borderId="219" xfId="0" applyFont="1" applyFill="1" applyBorder="1" applyAlignment="1">
      <alignment horizontal="left"/>
    </xf>
    <xf numFmtId="38" fontId="50" fillId="0" borderId="112" xfId="0" applyNumberFormat="1" applyFont="1" applyFill="1" applyBorder="1" applyProtection="1">
      <protection locked="0"/>
    </xf>
    <xf numFmtId="38" fontId="50" fillId="0" borderId="244" xfId="0" applyNumberFormat="1" applyFont="1" applyFill="1" applyBorder="1" applyProtection="1">
      <protection locked="0"/>
    </xf>
    <xf numFmtId="38" fontId="50" fillId="0" borderId="200" xfId="0" applyNumberFormat="1" applyFont="1" applyFill="1" applyBorder="1"/>
    <xf numFmtId="0" fontId="0" fillId="0" borderId="232" xfId="0" applyBorder="1"/>
    <xf numFmtId="0" fontId="66" fillId="0" borderId="260" xfId="0" applyFont="1" applyFill="1" applyBorder="1" applyAlignment="1" applyProtection="1">
      <alignment horizontal="center" vertical="center"/>
      <protection locked="0"/>
    </xf>
    <xf numFmtId="0" fontId="66" fillId="0" borderId="239" xfId="0" applyFont="1" applyFill="1" applyBorder="1" applyAlignment="1" applyProtection="1">
      <alignment horizontal="center" vertical="center"/>
      <protection locked="0"/>
    </xf>
    <xf numFmtId="0" fontId="66" fillId="0" borderId="229" xfId="0" applyFont="1" applyFill="1" applyBorder="1" applyAlignment="1" applyProtection="1">
      <alignment horizontal="center" vertical="center"/>
      <protection locked="0"/>
    </xf>
    <xf numFmtId="171" fontId="66" fillId="30" borderId="252" xfId="177" applyNumberFormat="1" applyFont="1" applyFill="1" applyBorder="1" applyProtection="1"/>
    <xf numFmtId="171" fontId="50" fillId="0" borderId="249" xfId="177" applyNumberFormat="1" applyFont="1" applyFill="1" applyBorder="1" applyProtection="1">
      <protection locked="0"/>
    </xf>
    <xf numFmtId="0" fontId="129" fillId="34" borderId="78" xfId="0" applyFont="1" applyFill="1" applyBorder="1" applyAlignment="1" applyProtection="1">
      <alignment wrapText="1"/>
    </xf>
    <xf numFmtId="0" fontId="50" fillId="0" borderId="255" xfId="0" applyFont="1" applyBorder="1" applyProtection="1">
      <protection locked="0"/>
    </xf>
    <xf numFmtId="0" fontId="50" fillId="0" borderId="45" xfId="0" applyFont="1" applyBorder="1" applyProtection="1">
      <protection locked="0"/>
    </xf>
    <xf numFmtId="0" fontId="50" fillId="0" borderId="218" xfId="0" applyFont="1" applyBorder="1" applyProtection="1">
      <protection locked="0"/>
    </xf>
    <xf numFmtId="171" fontId="50" fillId="34" borderId="259" xfId="177" applyNumberFormat="1" applyFont="1" applyFill="1" applyBorder="1" applyProtection="1">
      <protection locked="0"/>
    </xf>
    <xf numFmtId="0" fontId="70" fillId="34" borderId="0" xfId="0" applyFont="1" applyFill="1" applyBorder="1" applyAlignment="1">
      <alignment horizontal="left"/>
    </xf>
    <xf numFmtId="0" fontId="70" fillId="34" borderId="0" xfId="0" applyFont="1" applyFill="1" applyAlignment="1">
      <alignment horizontal="left"/>
    </xf>
    <xf numFmtId="167" fontId="23" fillId="0" borderId="0" xfId="15" applyFont="1" applyProtection="1"/>
    <xf numFmtId="167" fontId="70" fillId="34" borderId="0" xfId="15" quotePrefix="1" applyFont="1" applyFill="1" applyBorder="1" applyAlignment="1" applyProtection="1">
      <alignment horizontal="left"/>
    </xf>
    <xf numFmtId="167" fontId="78" fillId="34" borderId="0" xfId="15" applyFont="1" applyFill="1" applyProtection="1"/>
    <xf numFmtId="167" fontId="23" fillId="34" borderId="0" xfId="15" applyFont="1" applyFill="1" applyProtection="1"/>
    <xf numFmtId="49" fontId="80" fillId="34" borderId="0" xfId="15" quotePrefix="1" applyNumberFormat="1" applyFont="1" applyFill="1" applyAlignment="1" applyProtection="1">
      <alignment horizontal="center"/>
    </xf>
    <xf numFmtId="167" fontId="78" fillId="34" borderId="0" xfId="15" applyFont="1" applyFill="1" applyBorder="1" applyProtection="1"/>
    <xf numFmtId="167" fontId="78" fillId="34" borderId="0" xfId="15" quotePrefix="1" applyFont="1" applyFill="1" applyBorder="1" applyAlignment="1" applyProtection="1">
      <alignment horizontal="left"/>
    </xf>
    <xf numFmtId="167" fontId="23" fillId="0" borderId="0" xfId="15" applyFont="1" applyAlignment="1" applyProtection="1"/>
    <xf numFmtId="167" fontId="102" fillId="34" borderId="0" xfId="15" applyFont="1" applyFill="1" applyBorder="1" applyAlignment="1" applyProtection="1">
      <alignment horizontal="center"/>
    </xf>
    <xf numFmtId="167" fontId="23" fillId="34" borderId="0" xfId="15" applyFont="1" applyFill="1" applyAlignment="1" applyProtection="1"/>
    <xf numFmtId="167" fontId="66" fillId="34" borderId="270" xfId="15" applyFont="1" applyFill="1" applyBorder="1" applyAlignment="1" applyProtection="1">
      <alignment horizontal="center"/>
    </xf>
    <xf numFmtId="167" fontId="66" fillId="34" borderId="270" xfId="15" applyFont="1" applyFill="1" applyBorder="1" applyProtection="1"/>
    <xf numFmtId="167" fontId="50" fillId="34" borderId="270" xfId="15" applyFont="1" applyFill="1" applyBorder="1" applyAlignment="1" applyProtection="1">
      <alignment horizontal="center"/>
    </xf>
    <xf numFmtId="167" fontId="50" fillId="34" borderId="270" xfId="15" applyFont="1" applyFill="1" applyBorder="1" applyProtection="1"/>
    <xf numFmtId="167" fontId="50" fillId="34" borderId="270" xfId="15" applyFont="1" applyFill="1" applyBorder="1" applyAlignment="1" applyProtection="1">
      <alignment horizontal="left" indent="1"/>
    </xf>
    <xf numFmtId="171" fontId="50" fillId="33" borderId="270" xfId="245" applyNumberFormat="1" applyFont="1" applyFill="1" applyBorder="1" applyProtection="1"/>
    <xf numFmtId="167" fontId="66" fillId="34" borderId="270" xfId="15" applyFont="1" applyFill="1" applyBorder="1" applyAlignment="1" applyProtection="1">
      <alignment horizontal="left"/>
    </xf>
    <xf numFmtId="171" fontId="50" fillId="34" borderId="270" xfId="245" applyNumberFormat="1" applyFont="1" applyFill="1" applyBorder="1" applyProtection="1"/>
    <xf numFmtId="171" fontId="50" fillId="40" borderId="270" xfId="245" applyNumberFormat="1" applyFont="1" applyFill="1" applyBorder="1" applyProtection="1"/>
    <xf numFmtId="167" fontId="50" fillId="0" borderId="0" xfId="15" applyFont="1" applyProtection="1"/>
    <xf numFmtId="167" fontId="50" fillId="34" borderId="0" xfId="15" applyFont="1" applyFill="1" applyProtection="1"/>
    <xf numFmtId="49" fontId="95" fillId="34" borderId="0" xfId="15" quotePrefix="1" applyNumberFormat="1" applyFont="1" applyFill="1" applyAlignment="1" applyProtection="1">
      <alignment horizontal="center"/>
    </xf>
    <xf numFmtId="167" fontId="66" fillId="34" borderId="0" xfId="15" applyFont="1" applyFill="1" applyAlignment="1" applyProtection="1">
      <alignment horizontal="center"/>
    </xf>
    <xf numFmtId="167" fontId="50" fillId="34" borderId="0" xfId="15" applyFont="1" applyFill="1" applyBorder="1" applyProtection="1"/>
    <xf numFmtId="167" fontId="66" fillId="34" borderId="0" xfId="15" quotePrefix="1" applyFont="1" applyFill="1" applyBorder="1" applyAlignment="1" applyProtection="1">
      <alignment horizontal="left"/>
    </xf>
    <xf numFmtId="167" fontId="66" fillId="34" borderId="0" xfId="15" applyFont="1" applyFill="1" applyProtection="1"/>
    <xf numFmtId="167" fontId="66" fillId="34" borderId="0" xfId="15" applyFont="1" applyFill="1" applyBorder="1" applyAlignment="1" applyProtection="1">
      <alignment horizontal="center"/>
    </xf>
    <xf numFmtId="167" fontId="50" fillId="34" borderId="0" xfId="15" quotePrefix="1" applyFont="1" applyFill="1" applyBorder="1" applyAlignment="1" applyProtection="1">
      <alignment horizontal="left"/>
    </xf>
    <xf numFmtId="167" fontId="86" fillId="34" borderId="0" xfId="15" applyFont="1" applyFill="1" applyBorder="1" applyAlignment="1" applyProtection="1">
      <alignment horizontal="center"/>
    </xf>
    <xf numFmtId="167" fontId="50" fillId="34" borderId="0" xfId="15" applyFont="1" applyFill="1" applyAlignment="1" applyProtection="1"/>
    <xf numFmtId="171" fontId="50" fillId="0" borderId="270" xfId="220" applyNumberFormat="1" applyFont="1" applyFill="1" applyBorder="1" applyProtection="1">
      <protection locked="0"/>
    </xf>
    <xf numFmtId="171" fontId="50" fillId="33" borderId="270" xfId="220" applyNumberFormat="1" applyFont="1" applyFill="1" applyBorder="1" applyProtection="1"/>
    <xf numFmtId="171" fontId="50" fillId="34" borderId="270" xfId="220" applyNumberFormat="1" applyFont="1" applyFill="1" applyBorder="1" applyProtection="1"/>
    <xf numFmtId="171" fontId="50" fillId="33" borderId="270" xfId="15" applyNumberFormat="1" applyFont="1" applyFill="1" applyBorder="1" applyProtection="1"/>
    <xf numFmtId="167" fontId="50" fillId="34" borderId="270" xfId="15" applyFont="1" applyFill="1" applyBorder="1" applyAlignment="1" applyProtection="1">
      <alignment horizontal="right"/>
    </xf>
    <xf numFmtId="171" fontId="50" fillId="40" borderId="270" xfId="15" applyNumberFormat="1" applyFont="1" applyFill="1" applyBorder="1" applyProtection="1"/>
    <xf numFmtId="171" fontId="50" fillId="34" borderId="270" xfId="15" applyNumberFormat="1" applyFont="1" applyFill="1" applyBorder="1" applyProtection="1"/>
    <xf numFmtId="171" fontId="50" fillId="0" borderId="270" xfId="220" applyNumberFormat="1" applyFont="1" applyBorder="1" applyProtection="1">
      <protection locked="0"/>
    </xf>
    <xf numFmtId="171" fontId="50" fillId="40" borderId="270" xfId="220" applyNumberFormat="1" applyFont="1" applyFill="1" applyBorder="1" applyProtection="1"/>
    <xf numFmtId="167" fontId="66" fillId="34" borderId="270" xfId="15" applyFont="1" applyFill="1" applyBorder="1" applyAlignment="1" applyProtection="1">
      <alignment wrapText="1"/>
    </xf>
    <xf numFmtId="167" fontId="50" fillId="34" borderId="272" xfId="15" applyFont="1" applyFill="1" applyBorder="1" applyProtection="1"/>
    <xf numFmtId="167" fontId="50" fillId="34" borderId="273" xfId="15" applyFont="1" applyFill="1" applyBorder="1" applyProtection="1"/>
    <xf numFmtId="167" fontId="50" fillId="34" borderId="273" xfId="15" applyFont="1" applyFill="1" applyBorder="1" applyAlignment="1" applyProtection="1">
      <alignment horizontal="right"/>
    </xf>
    <xf numFmtId="167" fontId="50" fillId="34" borderId="274" xfId="15" applyFont="1" applyFill="1" applyBorder="1" applyProtection="1"/>
    <xf numFmtId="167" fontId="50" fillId="34" borderId="270" xfId="15" applyFont="1" applyFill="1" applyBorder="1" applyAlignment="1" applyProtection="1">
      <alignment horizontal="left" indent="2"/>
    </xf>
    <xf numFmtId="167" fontId="50" fillId="0" borderId="270" xfId="15" applyFont="1" applyFill="1" applyBorder="1" applyAlignment="1" applyProtection="1">
      <alignment horizontal="left" indent="1"/>
      <protection locked="0"/>
    </xf>
    <xf numFmtId="171" fontId="50" fillId="0" borderId="270" xfId="15" applyNumberFormat="1" applyFont="1" applyFill="1" applyBorder="1" applyProtection="1">
      <protection locked="0"/>
    </xf>
    <xf numFmtId="167" fontId="50" fillId="34" borderId="270" xfId="15" applyFont="1" applyFill="1" applyBorder="1" applyAlignment="1" applyProtection="1">
      <alignment horizontal="left" wrapText="1" indent="1"/>
    </xf>
    <xf numFmtId="167" fontId="50" fillId="34" borderId="270" xfId="15" applyFont="1" applyFill="1" applyBorder="1" applyAlignment="1" applyProtection="1">
      <alignment horizontal="left"/>
    </xf>
    <xf numFmtId="171" fontId="66" fillId="40" borderId="270" xfId="220" applyNumberFormat="1" applyFont="1" applyFill="1" applyBorder="1" applyProtection="1"/>
    <xf numFmtId="3" fontId="50" fillId="34" borderId="0" xfId="181" applyNumberFormat="1" applyFont="1" applyFill="1" applyAlignment="1" applyProtection="1">
      <alignment horizontal="right"/>
    </xf>
    <xf numFmtId="167" fontId="50" fillId="0" borderId="0" xfId="15" applyFont="1" applyBorder="1" applyProtection="1"/>
    <xf numFmtId="167" fontId="50" fillId="34" borderId="275" xfId="15" applyFont="1" applyFill="1" applyBorder="1" applyProtection="1"/>
    <xf numFmtId="167" fontId="66" fillId="34" borderId="270" xfId="15" applyFont="1" applyFill="1" applyBorder="1" applyAlignment="1" applyProtection="1">
      <alignment horizontal="center" wrapText="1"/>
    </xf>
    <xf numFmtId="171" fontId="66" fillId="34" borderId="270" xfId="176" applyNumberFormat="1" applyFont="1" applyFill="1" applyBorder="1" applyAlignment="1" applyProtection="1">
      <alignment horizontal="center" wrapText="1"/>
    </xf>
    <xf numFmtId="167" fontId="83" fillId="34" borderId="276" xfId="15" applyFont="1" applyFill="1" applyBorder="1" applyAlignment="1" applyProtection="1">
      <alignment horizontal="center" wrapText="1"/>
    </xf>
    <xf numFmtId="171" fontId="66" fillId="34" borderId="270" xfId="176" applyNumberFormat="1" applyFont="1" applyFill="1" applyBorder="1" applyAlignment="1" applyProtection="1">
      <alignment horizontal="center"/>
    </xf>
    <xf numFmtId="167" fontId="106" fillId="34" borderId="276" xfId="15" applyFont="1" applyFill="1" applyBorder="1" applyAlignment="1" applyProtection="1">
      <alignment horizontal="right"/>
    </xf>
    <xf numFmtId="10" fontId="66" fillId="34" borderId="270" xfId="102" applyNumberFormat="1" applyFont="1" applyFill="1" applyBorder="1" applyProtection="1"/>
    <xf numFmtId="10" fontId="50" fillId="34" borderId="270" xfId="102" applyNumberFormat="1" applyFont="1" applyFill="1" applyBorder="1" applyProtection="1"/>
    <xf numFmtId="171" fontId="50" fillId="34" borderId="270" xfId="176" applyNumberFormat="1" applyFont="1" applyFill="1" applyBorder="1" applyProtection="1"/>
    <xf numFmtId="167" fontId="50" fillId="34" borderId="270" xfId="15" applyFont="1" applyFill="1" applyBorder="1" applyAlignment="1" applyProtection="1">
      <alignment wrapText="1"/>
    </xf>
    <xf numFmtId="171" fontId="50" fillId="0" borderId="270" xfId="176" applyNumberFormat="1" applyFont="1" applyFill="1" applyBorder="1" applyProtection="1">
      <protection locked="0"/>
    </xf>
    <xf numFmtId="171" fontId="50" fillId="33" borderId="270" xfId="176" applyNumberFormat="1" applyFont="1" applyFill="1" applyBorder="1" applyProtection="1"/>
    <xf numFmtId="171" fontId="50" fillId="0" borderId="270" xfId="176" applyNumberFormat="1" applyFont="1" applyBorder="1" applyProtection="1">
      <protection locked="0"/>
    </xf>
    <xf numFmtId="167" fontId="50" fillId="34" borderId="270" xfId="15" applyFont="1" applyFill="1" applyBorder="1" applyAlignment="1" applyProtection="1">
      <alignment horizontal="left" vertical="center" wrapText="1"/>
    </xf>
    <xf numFmtId="10" fontId="50" fillId="34" borderId="270" xfId="102" applyNumberFormat="1" applyFont="1" applyFill="1" applyBorder="1" applyAlignment="1" applyProtection="1">
      <alignment horizontal="right"/>
    </xf>
    <xf numFmtId="171" fontId="50" fillId="40" borderId="270" xfId="176" applyNumberFormat="1" applyFont="1" applyFill="1" applyBorder="1" applyProtection="1"/>
    <xf numFmtId="3" fontId="50" fillId="34" borderId="276" xfId="15" applyNumberFormat="1" applyFont="1" applyFill="1" applyBorder="1" applyProtection="1"/>
    <xf numFmtId="167" fontId="50" fillId="34" borderId="276" xfId="15" applyFont="1" applyFill="1" applyBorder="1" applyProtection="1"/>
    <xf numFmtId="167" fontId="66" fillId="0" borderId="270" xfId="15" applyFont="1" applyFill="1" applyBorder="1" applyProtection="1">
      <protection locked="0"/>
    </xf>
    <xf numFmtId="10" fontId="50" fillId="0" borderId="270" xfId="102" applyNumberFormat="1" applyFont="1" applyFill="1" applyBorder="1" applyProtection="1">
      <protection locked="0"/>
    </xf>
    <xf numFmtId="10" fontId="50" fillId="34" borderId="276" xfId="102" applyNumberFormat="1" applyFont="1" applyFill="1" applyBorder="1" applyProtection="1"/>
    <xf numFmtId="10" fontId="50" fillId="34" borderId="270" xfId="15" applyNumberFormat="1" applyFont="1" applyFill="1" applyBorder="1" applyProtection="1"/>
    <xf numFmtId="167" fontId="50" fillId="0" borderId="270" xfId="15" applyFont="1" applyFill="1" applyBorder="1" applyProtection="1">
      <protection locked="0"/>
    </xf>
    <xf numFmtId="10" fontId="50" fillId="0" borderId="270" xfId="15" applyNumberFormat="1" applyFont="1" applyFill="1" applyBorder="1" applyProtection="1">
      <protection locked="0"/>
    </xf>
    <xf numFmtId="167" fontId="50" fillId="0" borderId="270" xfId="15" applyFont="1" applyFill="1" applyBorder="1" applyAlignment="1" applyProtection="1">
      <alignment horizontal="left" indent="4"/>
      <protection locked="0"/>
    </xf>
    <xf numFmtId="167" fontId="50" fillId="34" borderId="276" xfId="15" applyFont="1" applyFill="1" applyBorder="1" applyAlignment="1" applyProtection="1">
      <alignment horizontal="right"/>
    </xf>
    <xf numFmtId="167" fontId="50" fillId="34" borderId="270" xfId="15" applyFont="1" applyFill="1" applyBorder="1" applyAlignment="1" applyProtection="1">
      <alignment horizontal="left" wrapText="1" indent="4"/>
    </xf>
    <xf numFmtId="10" fontId="50" fillId="34" borderId="270" xfId="102" applyNumberFormat="1" applyFont="1" applyFill="1" applyBorder="1" applyProtection="1">
      <protection locked="0"/>
    </xf>
    <xf numFmtId="3" fontId="66" fillId="34" borderId="270" xfId="15" applyNumberFormat="1" applyFont="1" applyFill="1" applyBorder="1" applyProtection="1"/>
    <xf numFmtId="3" fontId="50" fillId="34" borderId="270" xfId="15" applyNumberFormat="1" applyFont="1" applyFill="1" applyBorder="1" applyProtection="1"/>
    <xf numFmtId="171" fontId="50" fillId="34" borderId="270" xfId="176" applyNumberFormat="1" applyFont="1" applyFill="1" applyBorder="1" applyProtection="1">
      <protection locked="0"/>
    </xf>
    <xf numFmtId="10" fontId="50" fillId="34" borderId="270" xfId="15" applyNumberFormat="1" applyFont="1" applyFill="1" applyBorder="1" applyAlignment="1" applyProtection="1">
      <alignment horizontal="right" vertical="center" wrapText="1"/>
    </xf>
    <xf numFmtId="10" fontId="50" fillId="34" borderId="270" xfId="15" applyNumberFormat="1" applyFont="1" applyFill="1" applyBorder="1" applyAlignment="1" applyProtection="1">
      <alignment vertical="center" wrapText="1"/>
    </xf>
    <xf numFmtId="171" fontId="50" fillId="34" borderId="276" xfId="176" applyNumberFormat="1" applyFont="1" applyFill="1" applyBorder="1" applyProtection="1"/>
    <xf numFmtId="166" fontId="50" fillId="33" borderId="270" xfId="176" applyNumberFormat="1" applyFont="1" applyFill="1" applyBorder="1" applyProtection="1"/>
    <xf numFmtId="171" fontId="50" fillId="34" borderId="270" xfId="102" applyNumberFormat="1" applyFont="1" applyFill="1" applyBorder="1" applyProtection="1"/>
    <xf numFmtId="10" fontId="66" fillId="34" borderId="270" xfId="102" applyNumberFormat="1" applyFont="1" applyFill="1" applyBorder="1" applyAlignment="1" applyProtection="1">
      <alignment wrapText="1"/>
    </xf>
    <xf numFmtId="171" fontId="50" fillId="0" borderId="270" xfId="176" applyNumberFormat="1" applyFont="1" applyBorder="1" applyAlignment="1" applyProtection="1">
      <alignment horizontal="center"/>
      <protection locked="0"/>
    </xf>
    <xf numFmtId="171" fontId="66" fillId="34" borderId="270" xfId="102" applyNumberFormat="1" applyFont="1" applyFill="1" applyBorder="1" applyProtection="1"/>
    <xf numFmtId="171" fontId="66" fillId="40" borderId="270" xfId="176" applyNumberFormat="1" applyFont="1" applyFill="1" applyBorder="1" applyProtection="1"/>
    <xf numFmtId="10" fontId="88" fillId="34" borderId="270" xfId="102" applyNumberFormat="1" applyFont="1" applyFill="1" applyBorder="1" applyProtection="1"/>
    <xf numFmtId="167" fontId="106" fillId="34" borderId="278" xfId="15" applyFont="1" applyFill="1" applyBorder="1" applyAlignment="1" applyProtection="1">
      <alignment horizontal="right"/>
    </xf>
    <xf numFmtId="3" fontId="66" fillId="34" borderId="270" xfId="15" applyNumberFormat="1" applyFont="1" applyFill="1" applyBorder="1" applyAlignment="1" applyProtection="1">
      <alignment horizontal="center" wrapText="1"/>
    </xf>
    <xf numFmtId="167" fontId="50" fillId="34" borderId="278" xfId="15" applyFont="1" applyFill="1" applyBorder="1" applyProtection="1"/>
    <xf numFmtId="3" fontId="66" fillId="34" borderId="270" xfId="15" applyNumberFormat="1" applyFont="1" applyFill="1" applyBorder="1" applyAlignment="1" applyProtection="1">
      <alignment horizontal="center"/>
    </xf>
    <xf numFmtId="9" fontId="50" fillId="34" borderId="270" xfId="102" applyFont="1" applyFill="1" applyBorder="1" applyProtection="1"/>
    <xf numFmtId="3" fontId="50" fillId="34" borderId="270" xfId="102" applyNumberFormat="1" applyFont="1" applyFill="1" applyBorder="1" applyProtection="1"/>
    <xf numFmtId="3" fontId="50" fillId="34" borderId="270" xfId="246" applyNumberFormat="1" applyFont="1" applyFill="1" applyBorder="1" applyProtection="1"/>
    <xf numFmtId="9" fontId="50" fillId="34" borderId="270" xfId="102" applyFont="1" applyFill="1" applyBorder="1" applyAlignment="1" applyProtection="1">
      <alignment horizontal="center"/>
    </xf>
    <xf numFmtId="3" fontId="50" fillId="0" borderId="270" xfId="15" applyNumberFormat="1" applyFont="1" applyBorder="1" applyProtection="1">
      <protection locked="0"/>
    </xf>
    <xf numFmtId="171" fontId="50" fillId="33" borderId="270" xfId="89" applyNumberFormat="1" applyFont="1" applyFill="1" applyBorder="1" applyProtection="1"/>
    <xf numFmtId="171" fontId="50" fillId="0" borderId="270" xfId="245" applyNumberFormat="1" applyFont="1" applyBorder="1" applyProtection="1">
      <protection locked="0"/>
    </xf>
    <xf numFmtId="3" fontId="50" fillId="34" borderId="278" xfId="15" applyNumberFormat="1" applyFont="1" applyFill="1" applyBorder="1" applyProtection="1"/>
    <xf numFmtId="171" fontId="50" fillId="40" borderId="270" xfId="89" applyNumberFormat="1" applyFont="1" applyFill="1" applyBorder="1" applyProtection="1"/>
    <xf numFmtId="171" fontId="50" fillId="34" borderId="270" xfId="89" applyNumberFormat="1" applyFont="1" applyFill="1" applyBorder="1" applyProtection="1"/>
    <xf numFmtId="3" fontId="50" fillId="0" borderId="270" xfId="15" applyNumberFormat="1" applyFont="1" applyFill="1" applyBorder="1" applyProtection="1">
      <protection locked="0"/>
    </xf>
    <xf numFmtId="171" fontId="50" fillId="0" borderId="270" xfId="245" applyNumberFormat="1" applyFont="1" applyFill="1" applyBorder="1" applyProtection="1">
      <protection locked="0"/>
    </xf>
    <xf numFmtId="9" fontId="50" fillId="0" borderId="270" xfId="102" applyFont="1" applyFill="1" applyBorder="1" applyProtection="1">
      <protection locked="0"/>
    </xf>
    <xf numFmtId="167" fontId="50" fillId="0" borderId="270" xfId="15" applyFont="1" applyBorder="1" applyAlignment="1" applyProtection="1">
      <alignment horizontal="left" indent="1"/>
      <protection locked="0"/>
    </xf>
    <xf numFmtId="171" fontId="66" fillId="40" borderId="270" xfId="245" applyNumberFormat="1" applyFont="1" applyFill="1" applyBorder="1" applyProtection="1"/>
    <xf numFmtId="9" fontId="66" fillId="34" borderId="270" xfId="102" applyFont="1" applyFill="1" applyBorder="1" applyAlignment="1" applyProtection="1">
      <alignment horizontal="center"/>
    </xf>
    <xf numFmtId="171" fontId="66" fillId="34" borderId="270" xfId="218" applyNumberFormat="1" applyFont="1" applyFill="1" applyBorder="1" applyAlignment="1" applyProtection="1">
      <alignment horizontal="center"/>
    </xf>
    <xf numFmtId="167" fontId="50" fillId="34" borderId="270" xfId="15" applyFont="1" applyFill="1" applyBorder="1" applyAlignment="1" applyProtection="1">
      <alignment horizontal="left" indent="3"/>
    </xf>
    <xf numFmtId="171" fontId="50" fillId="34" borderId="270" xfId="218" applyNumberFormat="1" applyFont="1" applyFill="1" applyBorder="1" applyProtection="1"/>
    <xf numFmtId="167" fontId="50" fillId="0" borderId="270" xfId="15" applyFont="1" applyBorder="1" applyAlignment="1" applyProtection="1">
      <alignment horizontal="left" indent="2"/>
      <protection locked="0"/>
    </xf>
    <xf numFmtId="9" fontId="50" fillId="0" borderId="270" xfId="246" applyFont="1" applyBorder="1" applyAlignment="1" applyProtection="1">
      <alignment horizontal="left" indent="3"/>
      <protection locked="0"/>
    </xf>
    <xf numFmtId="171" fontId="50" fillId="0" borderId="270" xfId="245" applyNumberFormat="1" applyFont="1" applyFill="1" applyBorder="1" applyAlignment="1" applyProtection="1">
      <alignment horizontal="center"/>
      <protection locked="0"/>
    </xf>
    <xf numFmtId="171" fontId="50" fillId="33" borderId="270" xfId="218" applyNumberFormat="1" applyFont="1" applyFill="1" applyBorder="1" applyProtection="1"/>
    <xf numFmtId="167" fontId="50" fillId="0" borderId="270" xfId="15" applyFont="1" applyBorder="1" applyAlignment="1" applyProtection="1">
      <alignment horizontal="left" indent="3"/>
      <protection locked="0"/>
    </xf>
    <xf numFmtId="9" fontId="50" fillId="0" borderId="270" xfId="246" applyFont="1" applyBorder="1" applyProtection="1">
      <protection locked="0"/>
    </xf>
    <xf numFmtId="171" fontId="66" fillId="34" borderId="270" xfId="245" applyNumberFormat="1" applyFont="1" applyFill="1" applyBorder="1" applyProtection="1"/>
    <xf numFmtId="171" fontId="66" fillId="40" borderId="270" xfId="245" applyNumberFormat="1" applyFont="1" applyFill="1" applyBorder="1" applyAlignment="1" applyProtection="1">
      <alignment horizontal="center"/>
      <protection locked="0"/>
    </xf>
    <xf numFmtId="171" fontId="66" fillId="40" borderId="270" xfId="218" applyNumberFormat="1" applyFont="1" applyFill="1" applyBorder="1" applyProtection="1"/>
    <xf numFmtId="167" fontId="50" fillId="0" borderId="0" xfId="15" applyFont="1" applyAlignment="1" applyProtection="1"/>
    <xf numFmtId="167" fontId="66" fillId="34" borderId="0" xfId="15" applyFont="1" applyFill="1" applyBorder="1" applyAlignment="1" applyProtection="1">
      <alignment horizontal="center" wrapText="1"/>
    </xf>
    <xf numFmtId="167" fontId="66" fillId="34" borderId="270" xfId="15" applyFont="1" applyFill="1" applyBorder="1" applyAlignment="1" applyProtection="1">
      <alignment horizontal="left" wrapText="1"/>
    </xf>
    <xf numFmtId="167" fontId="82" fillId="34" borderId="270" xfId="15" applyFont="1" applyFill="1" applyBorder="1" applyProtection="1"/>
    <xf numFmtId="167" fontId="50" fillId="0" borderId="270" xfId="15" applyFont="1" applyFill="1" applyBorder="1" applyAlignment="1" applyProtection="1">
      <alignment horizontal="left" wrapText="1"/>
      <protection locked="0"/>
    </xf>
    <xf numFmtId="172" fontId="66" fillId="34" borderId="270" xfId="15" applyNumberFormat="1" applyFont="1" applyFill="1" applyBorder="1" applyAlignment="1" applyProtection="1">
      <alignment horizontal="center"/>
    </xf>
    <xf numFmtId="171" fontId="66" fillId="33" borderId="270" xfId="89" applyNumberFormat="1" applyFont="1" applyFill="1" applyBorder="1" applyAlignment="1" applyProtection="1">
      <alignment horizontal="center"/>
    </xf>
    <xf numFmtId="167" fontId="50" fillId="0" borderId="270" xfId="15" applyFont="1" applyBorder="1" applyAlignment="1" applyProtection="1">
      <alignment horizontal="left" wrapText="1"/>
      <protection locked="0"/>
    </xf>
    <xf numFmtId="171" fontId="50" fillId="0" borderId="270" xfId="245" applyNumberFormat="1" applyFont="1" applyBorder="1" applyAlignment="1" applyProtection="1">
      <alignment horizontal="center"/>
      <protection locked="0"/>
    </xf>
    <xf numFmtId="167" fontId="50" fillId="0" borderId="270" xfId="15" applyFont="1" applyBorder="1" applyAlignment="1" applyProtection="1">
      <alignment wrapText="1"/>
      <protection locked="0"/>
    </xf>
    <xf numFmtId="167" fontId="50" fillId="0" borderId="270" xfId="15" applyFont="1" applyBorder="1" applyAlignment="1" applyProtection="1">
      <alignment horizontal="left"/>
      <protection locked="0"/>
    </xf>
    <xf numFmtId="171" fontId="66" fillId="34" borderId="270" xfId="89" applyNumberFormat="1" applyFont="1" applyFill="1" applyBorder="1" applyAlignment="1" applyProtection="1">
      <alignment horizontal="center"/>
    </xf>
    <xf numFmtId="171" fontId="66" fillId="34" borderId="0" xfId="89" applyNumberFormat="1" applyFont="1" applyFill="1" applyBorder="1" applyAlignment="1" applyProtection="1">
      <alignment horizontal="center"/>
    </xf>
    <xf numFmtId="171" fontId="66" fillId="40" borderId="270" xfId="245" applyNumberFormat="1" applyFont="1" applyFill="1" applyBorder="1" applyAlignment="1" applyProtection="1">
      <alignment horizontal="center"/>
    </xf>
    <xf numFmtId="171" fontId="66" fillId="40" borderId="270" xfId="89" applyNumberFormat="1" applyFont="1" applyFill="1" applyBorder="1" applyProtection="1"/>
    <xf numFmtId="172" fontId="66" fillId="34" borderId="0" xfId="15" applyNumberFormat="1" applyFont="1" applyFill="1" applyBorder="1" applyAlignment="1" applyProtection="1">
      <alignment horizontal="center"/>
    </xf>
    <xf numFmtId="167" fontId="66" fillId="34" borderId="270" xfId="15" applyFont="1" applyFill="1" applyBorder="1" applyAlignment="1" applyProtection="1"/>
    <xf numFmtId="167" fontId="66" fillId="34" borderId="0" xfId="15" applyFont="1" applyFill="1" applyBorder="1" applyAlignment="1" applyProtection="1"/>
    <xf numFmtId="167" fontId="50" fillId="34" borderId="0" xfId="15" applyFont="1" applyFill="1" applyAlignment="1" applyProtection="1">
      <alignment wrapText="1"/>
    </xf>
    <xf numFmtId="167" fontId="66" fillId="34" borderId="270" xfId="15" applyFont="1" applyFill="1" applyBorder="1" applyAlignment="1" applyProtection="1">
      <alignment horizontal="center" vertical="center" wrapText="1"/>
    </xf>
    <xf numFmtId="167" fontId="66" fillId="34" borderId="256" xfId="15" applyFont="1" applyFill="1" applyBorder="1" applyAlignment="1" applyProtection="1">
      <alignment horizontal="center" vertical="center"/>
    </xf>
    <xf numFmtId="171" fontId="50" fillId="0" borderId="270" xfId="245" applyNumberFormat="1" applyFont="1" applyFill="1" applyBorder="1" applyAlignment="1" applyProtection="1">
      <alignment horizontal="center" wrapText="1"/>
      <protection locked="0"/>
    </xf>
    <xf numFmtId="171" fontId="50" fillId="0" borderId="270" xfId="245" applyNumberFormat="1" applyFont="1" applyBorder="1" applyAlignment="1" applyProtection="1">
      <alignment horizontal="left" wrapText="1"/>
      <protection locked="0"/>
    </xf>
    <xf numFmtId="171" fontId="66" fillId="33" borderId="270" xfId="89" applyNumberFormat="1" applyFont="1" applyFill="1" applyBorder="1" applyAlignment="1" applyProtection="1">
      <alignment horizontal="left" wrapText="1"/>
    </xf>
    <xf numFmtId="171" fontId="66" fillId="40" borderId="270" xfId="15" applyNumberFormat="1" applyFont="1" applyFill="1" applyBorder="1" applyAlignment="1" applyProtection="1">
      <alignment horizontal="left" wrapText="1"/>
    </xf>
    <xf numFmtId="167" fontId="66" fillId="0" borderId="0" xfId="15" applyFont="1" applyProtection="1"/>
    <xf numFmtId="167" fontId="66" fillId="34" borderId="0" xfId="15" quotePrefix="1" applyFont="1" applyFill="1" applyAlignment="1" applyProtection="1">
      <alignment horizontal="center"/>
    </xf>
    <xf numFmtId="167" fontId="66" fillId="34" borderId="0" xfId="15" applyFont="1" applyFill="1" applyBorder="1" applyProtection="1"/>
    <xf numFmtId="171" fontId="50" fillId="0" borderId="270" xfId="245" applyNumberFormat="1" applyFont="1" applyFill="1" applyBorder="1" applyAlignment="1" applyProtection="1">
      <alignment horizontal="right"/>
      <protection locked="0"/>
    </xf>
    <xf numFmtId="182" fontId="66" fillId="34" borderId="270" xfId="245" applyNumberFormat="1" applyFont="1" applyFill="1" applyBorder="1" applyAlignment="1" applyProtection="1">
      <alignment horizontal="center"/>
    </xf>
    <xf numFmtId="3" fontId="66" fillId="40" borderId="270" xfId="15" applyNumberFormat="1" applyFont="1" applyFill="1" applyBorder="1" applyAlignment="1" applyProtection="1">
      <alignment horizontal="center"/>
    </xf>
    <xf numFmtId="183" fontId="66" fillId="40" borderId="270" xfId="15" applyNumberFormat="1" applyFont="1" applyFill="1" applyBorder="1" applyAlignment="1" applyProtection="1">
      <alignment horizontal="center"/>
    </xf>
    <xf numFmtId="167" fontId="66" fillId="40" borderId="270" xfId="15" applyFont="1" applyFill="1" applyBorder="1" applyAlignment="1" applyProtection="1">
      <alignment horizontal="center"/>
    </xf>
    <xf numFmtId="171" fontId="50" fillId="25" borderId="270" xfId="245" applyNumberFormat="1" applyFont="1" applyFill="1" applyBorder="1" applyProtection="1">
      <protection locked="0"/>
    </xf>
    <xf numFmtId="171" fontId="50" fillId="0" borderId="270" xfId="245" applyNumberFormat="1" applyFont="1" applyFill="1" applyBorder="1" applyAlignment="1" applyProtection="1">
      <alignment horizontal="left"/>
      <protection locked="0"/>
    </xf>
    <xf numFmtId="167" fontId="66" fillId="0" borderId="0" xfId="15" applyFont="1" applyAlignment="1" applyProtection="1">
      <alignment horizontal="center"/>
    </xf>
    <xf numFmtId="167" fontId="50" fillId="34" borderId="0" xfId="15" applyFont="1" applyFill="1" applyAlignment="1" applyProtection="1">
      <alignment horizontal="center"/>
    </xf>
    <xf numFmtId="183" fontId="66" fillId="34" borderId="270" xfId="245" applyNumberFormat="1" applyFont="1" applyFill="1" applyBorder="1" applyAlignment="1" applyProtection="1">
      <alignment horizontal="center"/>
    </xf>
    <xf numFmtId="183" fontId="50" fillId="34" borderId="270" xfId="245" applyNumberFormat="1" applyFont="1" applyFill="1" applyBorder="1" applyAlignment="1" applyProtection="1">
      <alignment horizontal="center"/>
    </xf>
    <xf numFmtId="166" fontId="50" fillId="33" borderId="270" xfId="89" applyFont="1" applyFill="1" applyBorder="1" applyProtection="1"/>
    <xf numFmtId="171" fontId="50" fillId="0" borderId="270" xfId="89" applyNumberFormat="1" applyFont="1" applyFill="1" applyBorder="1" applyProtection="1">
      <protection locked="0"/>
    </xf>
    <xf numFmtId="182" fontId="50" fillId="34" borderId="270" xfId="245" applyNumberFormat="1" applyFont="1" applyFill="1" applyBorder="1" applyAlignment="1" applyProtection="1">
      <alignment horizontal="center"/>
    </xf>
    <xf numFmtId="167" fontId="50" fillId="40" borderId="270" xfId="15" applyFont="1" applyFill="1" applyBorder="1" applyAlignment="1" applyProtection="1">
      <alignment horizontal="center"/>
    </xf>
    <xf numFmtId="171" fontId="50" fillId="0" borderId="270" xfId="89" applyNumberFormat="1" applyFont="1" applyBorder="1" applyProtection="1">
      <protection locked="0"/>
    </xf>
    <xf numFmtId="167" fontId="50" fillId="0" borderId="270" xfId="15" applyFont="1" applyBorder="1" applyProtection="1">
      <protection locked="0"/>
    </xf>
    <xf numFmtId="167" fontId="50" fillId="0" borderId="0" xfId="15" applyFont="1" applyAlignment="1" applyProtection="1">
      <alignment horizontal="center"/>
    </xf>
    <xf numFmtId="167" fontId="50" fillId="34" borderId="0" xfId="15" quotePrefix="1" applyFont="1" applyFill="1" applyAlignment="1" applyProtection="1">
      <alignment horizontal="center"/>
    </xf>
    <xf numFmtId="167" fontId="50" fillId="0" borderId="0" xfId="15" quotePrefix="1" applyFont="1" applyFill="1" applyAlignment="1" applyProtection="1">
      <alignment horizontal="center"/>
    </xf>
    <xf numFmtId="167" fontId="50" fillId="0" borderId="0" xfId="15" applyFont="1" applyFill="1" applyAlignment="1" applyProtection="1">
      <alignment horizontal="center"/>
    </xf>
    <xf numFmtId="3" fontId="50" fillId="0" borderId="0" xfId="15" applyNumberFormat="1" applyFont="1" applyFill="1" applyProtection="1"/>
    <xf numFmtId="167" fontId="66" fillId="0" borderId="0" xfId="15" applyFont="1" applyFill="1" applyAlignment="1" applyProtection="1">
      <alignment horizontal="right"/>
    </xf>
    <xf numFmtId="3" fontId="88" fillId="0" borderId="0" xfId="15" applyNumberFormat="1" applyFont="1" applyFill="1" applyBorder="1" applyAlignment="1" applyProtection="1">
      <alignment horizontal="center"/>
    </xf>
    <xf numFmtId="0" fontId="66" fillId="34" borderId="270" xfId="84" applyFont="1" applyFill="1" applyBorder="1" applyAlignment="1" applyProtection="1">
      <alignment horizontal="center" wrapText="1"/>
    </xf>
    <xf numFmtId="0" fontId="66" fillId="34" borderId="270" xfId="84" applyFont="1" applyFill="1" applyBorder="1" applyAlignment="1" applyProtection="1">
      <alignment horizontal="center"/>
    </xf>
    <xf numFmtId="167" fontId="50" fillId="34" borderId="270" xfId="15" applyFont="1" applyFill="1" applyBorder="1" applyAlignment="1" applyProtection="1">
      <alignment vertical="top" wrapText="1"/>
    </xf>
    <xf numFmtId="171" fontId="50" fillId="33" borderId="270" xfId="84" applyNumberFormat="1" applyFont="1" applyFill="1" applyBorder="1" applyProtection="1"/>
    <xf numFmtId="167" fontId="50" fillId="34" borderId="270" xfId="15" applyFont="1" applyFill="1" applyBorder="1" applyAlignment="1" applyProtection="1">
      <alignment horizontal="left" vertical="top"/>
    </xf>
    <xf numFmtId="171" fontId="66" fillId="40" borderId="270" xfId="15" applyNumberFormat="1" applyFont="1" applyFill="1" applyBorder="1" applyAlignment="1" applyProtection="1"/>
    <xf numFmtId="171" fontId="66" fillId="34" borderId="270" xfId="15" applyNumberFormat="1" applyFont="1" applyFill="1" applyBorder="1" applyAlignment="1" applyProtection="1"/>
    <xf numFmtId="171" fontId="66" fillId="40" borderId="270" xfId="239" applyNumberFormat="1" applyFont="1" applyFill="1" applyBorder="1" applyProtection="1"/>
    <xf numFmtId="167" fontId="50" fillId="0" borderId="0" xfId="15" applyFont="1" applyFill="1" applyProtection="1"/>
    <xf numFmtId="184" fontId="66" fillId="34" borderId="270" xfId="89" applyNumberFormat="1" applyFont="1" applyFill="1" applyBorder="1" applyAlignment="1" applyProtection="1">
      <alignment horizontal="center"/>
    </xf>
    <xf numFmtId="10" fontId="66" fillId="34" borderId="270" xfId="102" applyNumberFormat="1" applyFont="1" applyFill="1" applyBorder="1" applyAlignment="1" applyProtection="1">
      <alignment horizontal="center"/>
    </xf>
    <xf numFmtId="167" fontId="66" fillId="0" borderId="0" xfId="15" quotePrefix="1" applyFont="1" applyFill="1" applyAlignment="1" applyProtection="1">
      <alignment horizontal="center"/>
    </xf>
    <xf numFmtId="171" fontId="50" fillId="34" borderId="270" xfId="247" applyNumberFormat="1" applyFont="1" applyFill="1" applyBorder="1" applyProtection="1"/>
    <xf numFmtId="3" fontId="50" fillId="0" borderId="270" xfId="15" applyNumberFormat="1" applyFont="1" applyBorder="1" applyAlignment="1" applyProtection="1">
      <alignment horizontal="left" indent="3"/>
      <protection locked="0"/>
    </xf>
    <xf numFmtId="10" fontId="66" fillId="0" borderId="270" xfId="102" applyNumberFormat="1" applyFont="1" applyFill="1" applyBorder="1" applyAlignment="1" applyProtection="1">
      <alignment horizontal="center"/>
      <protection locked="0"/>
    </xf>
    <xf numFmtId="167" fontId="50" fillId="0" borderId="270" xfId="15" applyFont="1" applyFill="1" applyBorder="1" applyAlignment="1" applyProtection="1">
      <alignment horizontal="left" indent="3"/>
      <protection locked="0"/>
    </xf>
    <xf numFmtId="9" fontId="66" fillId="0" borderId="270" xfId="102" applyFont="1" applyFill="1" applyBorder="1" applyProtection="1">
      <protection locked="0"/>
    </xf>
    <xf numFmtId="3" fontId="50" fillId="34" borderId="0" xfId="15" applyNumberFormat="1" applyFont="1" applyFill="1" applyBorder="1" applyProtection="1"/>
    <xf numFmtId="9" fontId="50" fillId="34" borderId="0" xfId="102" applyFont="1" applyFill="1" applyBorder="1" applyProtection="1"/>
    <xf numFmtId="171" fontId="50" fillId="34" borderId="0" xfId="247" applyNumberFormat="1" applyFont="1" applyFill="1" applyBorder="1" applyProtection="1"/>
    <xf numFmtId="0" fontId="50" fillId="0" borderId="0" xfId="143" applyFont="1" applyProtection="1"/>
    <xf numFmtId="0" fontId="50" fillId="34" borderId="0" xfId="143" quotePrefix="1" applyFont="1" applyFill="1" applyAlignment="1" applyProtection="1">
      <alignment horizontal="center"/>
    </xf>
    <xf numFmtId="0" fontId="50" fillId="34" borderId="0" xfId="143" applyFont="1" applyFill="1" applyAlignment="1" applyProtection="1">
      <alignment horizontal="center"/>
    </xf>
    <xf numFmtId="0" fontId="66" fillId="34" borderId="0" xfId="143" applyFont="1" applyFill="1" applyAlignment="1" applyProtection="1">
      <alignment horizontal="center"/>
    </xf>
    <xf numFmtId="0" fontId="66" fillId="34" borderId="0" xfId="143" applyFont="1" applyFill="1" applyProtection="1"/>
    <xf numFmtId="0" fontId="50" fillId="34" borderId="0" xfId="143" applyFont="1" applyFill="1" applyProtection="1"/>
    <xf numFmtId="0" fontId="66" fillId="34" borderId="0" xfId="143" applyFont="1" applyFill="1" applyBorder="1" applyAlignment="1" applyProtection="1">
      <alignment horizontal="center"/>
    </xf>
    <xf numFmtId="0" fontId="86" fillId="34" borderId="0" xfId="143" applyFont="1" applyFill="1" applyBorder="1" applyAlignment="1" applyProtection="1">
      <alignment horizontal="center"/>
    </xf>
    <xf numFmtId="0" fontId="66" fillId="34" borderId="256" xfId="143" applyFont="1" applyFill="1" applyBorder="1" applyAlignment="1" applyProtection="1">
      <alignment horizontal="center" wrapText="1"/>
    </xf>
    <xf numFmtId="0" fontId="66" fillId="34" borderId="270" xfId="143" applyFont="1" applyFill="1" applyBorder="1" applyAlignment="1" applyProtection="1">
      <alignment horizontal="center" wrapText="1"/>
    </xf>
    <xf numFmtId="0" fontId="66" fillId="34" borderId="211" xfId="143" applyFont="1" applyFill="1" applyBorder="1" applyAlignment="1" applyProtection="1">
      <alignment horizontal="center" wrapText="1"/>
    </xf>
    <xf numFmtId="0" fontId="66" fillId="34" borderId="10" xfId="143" applyFont="1" applyFill="1" applyBorder="1" applyAlignment="1" applyProtection="1">
      <alignment horizontal="center" wrapText="1"/>
    </xf>
    <xf numFmtId="0" fontId="50" fillId="34" borderId="270" xfId="143" applyFont="1" applyFill="1" applyBorder="1" applyProtection="1"/>
    <xf numFmtId="2" fontId="66" fillId="34" borderId="270" xfId="143" applyNumberFormat="1" applyFont="1" applyFill="1" applyBorder="1" applyAlignment="1" applyProtection="1">
      <alignment horizontal="center"/>
    </xf>
    <xf numFmtId="171" fontId="50" fillId="34" borderId="270" xfId="249" applyNumberFormat="1" applyFont="1" applyFill="1" applyBorder="1" applyProtection="1"/>
    <xf numFmtId="0" fontId="66" fillId="34" borderId="252" xfId="143" applyFont="1" applyFill="1" applyBorder="1" applyProtection="1"/>
    <xf numFmtId="171" fontId="50" fillId="35" borderId="270" xfId="249" applyNumberFormat="1" applyFont="1" applyFill="1" applyBorder="1" applyProtection="1"/>
    <xf numFmtId="2" fontId="66" fillId="34" borderId="271" xfId="143" applyNumberFormat="1" applyFont="1" applyFill="1" applyBorder="1" applyAlignment="1" applyProtection="1">
      <alignment horizontal="center"/>
    </xf>
    <xf numFmtId="0" fontId="66" fillId="34" borderId="271" xfId="143" applyFont="1" applyFill="1" applyBorder="1" applyAlignment="1" applyProtection="1">
      <alignment horizontal="center"/>
    </xf>
    <xf numFmtId="0" fontId="50" fillId="34" borderId="0" xfId="143" applyFont="1" applyFill="1" applyAlignment="1" applyProtection="1">
      <alignment horizontal="left"/>
    </xf>
    <xf numFmtId="0" fontId="66" fillId="34" borderId="0" xfId="143" applyFont="1" applyFill="1" applyAlignment="1" applyProtection="1">
      <alignment horizontal="left"/>
    </xf>
    <xf numFmtId="0" fontId="66" fillId="0" borderId="0" xfId="143" applyFont="1" applyProtection="1"/>
    <xf numFmtId="171" fontId="50" fillId="35" borderId="270" xfId="176" applyNumberFormat="1" applyFont="1" applyFill="1" applyBorder="1" applyProtection="1"/>
    <xf numFmtId="0" fontId="66" fillId="34" borderId="270" xfId="143" applyFont="1" applyFill="1" applyBorder="1" applyAlignment="1" applyProtection="1">
      <alignment horizontal="center"/>
    </xf>
    <xf numFmtId="0" fontId="66" fillId="34" borderId="0" xfId="143" applyFont="1" applyFill="1" applyBorder="1" applyProtection="1"/>
    <xf numFmtId="171" fontId="50" fillId="34" borderId="0" xfId="176" applyNumberFormat="1" applyFont="1" applyFill="1" applyBorder="1" applyProtection="1"/>
    <xf numFmtId="9" fontId="50" fillId="34" borderId="0" xfId="143" applyNumberFormat="1" applyFont="1" applyFill="1" applyAlignment="1" applyProtection="1">
      <alignment horizontal="left" indent="1"/>
    </xf>
    <xf numFmtId="0" fontId="50" fillId="0" borderId="0" xfId="143" applyFont="1" applyAlignment="1" applyProtection="1">
      <alignment horizontal="center"/>
    </xf>
    <xf numFmtId="14" fontId="66" fillId="0" borderId="0" xfId="175" applyNumberFormat="1" applyFont="1" applyFill="1" applyProtection="1"/>
    <xf numFmtId="0" fontId="50" fillId="0" borderId="0" xfId="143" applyFont="1" applyAlignment="1" applyProtection="1">
      <alignment horizontal="left"/>
    </xf>
    <xf numFmtId="0" fontId="50" fillId="34" borderId="270" xfId="95" applyFont="1" applyFill="1" applyBorder="1" applyProtection="1"/>
    <xf numFmtId="0" fontId="66" fillId="34" borderId="256" xfId="95" applyFont="1" applyFill="1" applyBorder="1" applyAlignment="1" applyProtection="1">
      <alignment horizontal="center"/>
    </xf>
    <xf numFmtId="0" fontId="50" fillId="34" borderId="270" xfId="95" applyFont="1" applyFill="1" applyBorder="1" applyAlignment="1" applyProtection="1">
      <alignment horizontal="left" indent="1"/>
    </xf>
    <xf numFmtId="171" fontId="50" fillId="0" borderId="270" xfId="95" applyNumberFormat="1" applyFont="1" applyBorder="1" applyProtection="1">
      <protection locked="0"/>
    </xf>
    <xf numFmtId="0" fontId="50" fillId="34" borderId="0" xfId="95" applyFont="1" applyFill="1" applyBorder="1" applyProtection="1"/>
    <xf numFmtId="171" fontId="50" fillId="34" borderId="0" xfId="95" applyNumberFormat="1" applyFont="1" applyFill="1" applyBorder="1" applyProtection="1"/>
    <xf numFmtId="9" fontId="50" fillId="0" borderId="270" xfId="102" applyFont="1" applyBorder="1" applyProtection="1">
      <protection locked="0"/>
    </xf>
    <xf numFmtId="171" fontId="50" fillId="35" borderId="270" xfId="95" applyNumberFormat="1" applyFont="1" applyFill="1" applyBorder="1" applyProtection="1"/>
    <xf numFmtId="174" fontId="50" fillId="0" borderId="270" xfId="95" applyNumberFormat="1" applyFont="1" applyBorder="1" applyAlignment="1" applyProtection="1">
      <alignment horizontal="right"/>
      <protection locked="0"/>
    </xf>
    <xf numFmtId="0" fontId="50" fillId="34" borderId="0" xfId="95" applyFont="1" applyFill="1" applyBorder="1" applyAlignment="1" applyProtection="1">
      <alignment horizontal="left" indent="1"/>
    </xf>
    <xf numFmtId="0" fontId="50" fillId="34" borderId="0" xfId="95" applyFont="1" applyFill="1" applyProtection="1"/>
    <xf numFmtId="0" fontId="66" fillId="34" borderId="252" xfId="95" applyFont="1" applyFill="1" applyBorder="1" applyAlignment="1" applyProtection="1"/>
    <xf numFmtId="171" fontId="50" fillId="35" borderId="270" xfId="89" applyNumberFormat="1" applyFont="1" applyFill="1" applyBorder="1" applyProtection="1"/>
    <xf numFmtId="0" fontId="50" fillId="34" borderId="0" xfId="95" applyFont="1" applyFill="1" applyAlignment="1" applyProtection="1">
      <alignment horizontal="center"/>
    </xf>
    <xf numFmtId="0" fontId="50" fillId="34" borderId="0" xfId="95" applyFont="1" applyFill="1" applyAlignment="1" applyProtection="1">
      <alignment horizontal="left" vertical="distributed"/>
    </xf>
    <xf numFmtId="0" fontId="50" fillId="34" borderId="0" xfId="95" applyFont="1" applyFill="1" applyAlignment="1" applyProtection="1">
      <alignment horizontal="center" vertical="distributed"/>
    </xf>
    <xf numFmtId="0" fontId="50" fillId="34" borderId="0" xfId="95" applyFont="1" applyFill="1" applyAlignment="1" applyProtection="1">
      <alignment horizontal="left"/>
    </xf>
    <xf numFmtId="3" fontId="50" fillId="34" borderId="0" xfId="15" applyNumberFormat="1" applyFont="1" applyFill="1" applyProtection="1"/>
    <xf numFmtId="3" fontId="88" fillId="34" borderId="0" xfId="15" applyNumberFormat="1" applyFont="1" applyFill="1" applyBorder="1" applyAlignment="1" applyProtection="1">
      <alignment horizontal="center"/>
    </xf>
    <xf numFmtId="167" fontId="66" fillId="34" borderId="153" xfId="15" applyFont="1" applyFill="1" applyBorder="1" applyProtection="1"/>
    <xf numFmtId="167" fontId="50" fillId="34" borderId="153" xfId="15" applyFont="1" applyFill="1" applyBorder="1" applyProtection="1"/>
    <xf numFmtId="167" fontId="66" fillId="34" borderId="270" xfId="15" applyFont="1" applyFill="1" applyBorder="1" applyAlignment="1" applyProtection="1">
      <alignment horizontal="center" vertical="center"/>
    </xf>
    <xf numFmtId="14" fontId="50" fillId="0" borderId="270" xfId="15" applyNumberFormat="1" applyFont="1" applyBorder="1" applyProtection="1">
      <protection locked="0"/>
    </xf>
    <xf numFmtId="167" fontId="86" fillId="0" borderId="0" xfId="15" applyFont="1" applyFill="1" applyBorder="1" applyAlignment="1" applyProtection="1">
      <alignment horizontal="center"/>
    </xf>
    <xf numFmtId="167" fontId="50" fillId="34" borderId="279" xfId="15" applyFont="1" applyFill="1" applyBorder="1" applyProtection="1"/>
    <xf numFmtId="167" fontId="50" fillId="34" borderId="280" xfId="15" applyFont="1" applyFill="1" applyBorder="1" applyProtection="1"/>
    <xf numFmtId="167" fontId="66" fillId="34" borderId="0" xfId="15" applyFont="1" applyFill="1" applyBorder="1" applyAlignment="1" applyProtection="1">
      <alignment horizontal="center" vertical="center"/>
    </xf>
    <xf numFmtId="167" fontId="66" fillId="34" borderId="0" xfId="15" applyFont="1" applyFill="1" applyBorder="1" applyAlignment="1" applyProtection="1">
      <alignment horizontal="left"/>
    </xf>
    <xf numFmtId="167" fontId="50" fillId="34" borderId="281" xfId="15" applyFont="1" applyFill="1" applyBorder="1" applyProtection="1"/>
    <xf numFmtId="167" fontId="50" fillId="34" borderId="282" xfId="15" applyFont="1" applyFill="1" applyBorder="1" applyProtection="1"/>
    <xf numFmtId="167" fontId="66" fillId="34" borderId="0" xfId="15" applyFont="1" applyFill="1" applyAlignment="1" applyProtection="1">
      <alignment horizontal="right"/>
    </xf>
    <xf numFmtId="171" fontId="50" fillId="33" borderId="270" xfId="247" applyNumberFormat="1" applyFont="1" applyFill="1" applyBorder="1" applyProtection="1"/>
    <xf numFmtId="171" fontId="66" fillId="40" borderId="270" xfId="247" applyNumberFormat="1" applyFont="1" applyFill="1" applyBorder="1" applyProtection="1"/>
    <xf numFmtId="3" fontId="50" fillId="0" borderId="0" xfId="181" applyNumberFormat="1" applyFont="1" applyAlignment="1" applyProtection="1">
      <alignment horizontal="left"/>
    </xf>
    <xf numFmtId="3" fontId="50" fillId="0" borderId="0" xfId="15" quotePrefix="1" applyNumberFormat="1" applyFont="1" applyFill="1" applyBorder="1" applyAlignment="1" applyProtection="1">
      <alignment horizontal="right"/>
    </xf>
    <xf numFmtId="167" fontId="130" fillId="0" borderId="0" xfId="15" quotePrefix="1" applyFont="1" applyFill="1" applyAlignment="1" applyProtection="1">
      <alignment horizontal="left"/>
    </xf>
    <xf numFmtId="167" fontId="66" fillId="34" borderId="252" xfId="15" applyFont="1" applyFill="1" applyBorder="1" applyAlignment="1" applyProtection="1">
      <alignment horizontal="left" vertical="center" indent="2"/>
    </xf>
    <xf numFmtId="167" fontId="66" fillId="34" borderId="277" xfId="15" applyFont="1" applyFill="1" applyBorder="1" applyAlignment="1" applyProtection="1">
      <alignment horizontal="center" vertical="center"/>
    </xf>
    <xf numFmtId="167" fontId="50" fillId="34" borderId="277" xfId="15" applyFont="1" applyFill="1" applyBorder="1" applyAlignment="1" applyProtection="1">
      <alignment horizontal="center" vertical="center"/>
    </xf>
    <xf numFmtId="171" fontId="66" fillId="0" borderId="270" xfId="245" applyNumberFormat="1" applyFont="1" applyFill="1" applyBorder="1" applyAlignment="1" applyProtection="1">
      <alignment horizontal="center" vertical="center"/>
      <protection locked="0"/>
    </xf>
    <xf numFmtId="171" fontId="66" fillId="35" borderId="270" xfId="176" applyNumberFormat="1" applyFont="1" applyFill="1" applyBorder="1" applyAlignment="1" applyProtection="1">
      <alignment horizontal="center" vertical="center"/>
    </xf>
    <xf numFmtId="167" fontId="66" fillId="34" borderId="0" xfId="15" applyFont="1" applyFill="1" applyBorder="1" applyAlignment="1" applyProtection="1">
      <alignment vertical="center"/>
    </xf>
    <xf numFmtId="167" fontId="50" fillId="34" borderId="0" xfId="15" applyFont="1" applyFill="1" applyBorder="1" applyAlignment="1" applyProtection="1">
      <alignment horizontal="center" vertical="center"/>
    </xf>
    <xf numFmtId="171" fontId="50" fillId="34" borderId="0" xfId="176" applyNumberFormat="1" applyFont="1" applyFill="1" applyBorder="1" applyAlignment="1" applyProtection="1">
      <alignment horizontal="center" vertical="center"/>
    </xf>
    <xf numFmtId="167" fontId="66" fillId="34" borderId="252" xfId="15" applyFont="1" applyFill="1" applyBorder="1" applyAlignment="1" applyProtection="1">
      <alignment vertical="center"/>
    </xf>
    <xf numFmtId="167" fontId="50" fillId="34" borderId="0" xfId="15" applyFont="1" applyFill="1" applyBorder="1" applyAlignment="1" applyProtection="1">
      <alignment vertical="center"/>
    </xf>
    <xf numFmtId="167" fontId="66" fillId="34" borderId="10" xfId="15" applyFont="1" applyFill="1" applyBorder="1" applyAlignment="1" applyProtection="1">
      <alignment vertical="center"/>
    </xf>
    <xf numFmtId="0" fontId="66" fillId="34" borderId="256" xfId="95" applyFont="1" applyFill="1" applyBorder="1" applyAlignment="1" applyProtection="1">
      <alignment horizontal="center" vertical="center" wrapText="1"/>
    </xf>
    <xf numFmtId="0" fontId="111" fillId="34" borderId="270" xfId="95" applyFont="1" applyFill="1" applyBorder="1" applyAlignment="1" applyProtection="1">
      <alignment horizontal="center" vertical="center" wrapText="1"/>
    </xf>
    <xf numFmtId="171" fontId="111" fillId="34" borderId="270" xfId="176" applyNumberFormat="1" applyFont="1" applyFill="1" applyBorder="1" applyAlignment="1" applyProtection="1">
      <alignment horizontal="center" vertical="center" wrapText="1"/>
    </xf>
    <xf numFmtId="167" fontId="66" fillId="34" borderId="10" xfId="15" applyFont="1" applyFill="1" applyBorder="1" applyAlignment="1" applyProtection="1">
      <alignment horizontal="center" vertical="center"/>
    </xf>
    <xf numFmtId="167" fontId="50" fillId="34" borderId="270" xfId="15" applyFont="1" applyFill="1" applyBorder="1" applyAlignment="1" applyProtection="1">
      <alignment vertical="center" wrapText="1"/>
    </xf>
    <xf numFmtId="171" fontId="50" fillId="0" borderId="270" xfId="176" applyNumberFormat="1" applyFont="1" applyFill="1" applyBorder="1" applyAlignment="1" applyProtection="1">
      <alignment horizontal="center" vertical="center"/>
      <protection locked="0"/>
    </xf>
    <xf numFmtId="9" fontId="50" fillId="34" borderId="270" xfId="15" applyNumberFormat="1" applyFont="1" applyFill="1" applyBorder="1" applyAlignment="1" applyProtection="1">
      <alignment horizontal="center" vertical="center" wrapText="1"/>
    </xf>
    <xf numFmtId="171" fontId="50" fillId="34" borderId="270" xfId="176" applyNumberFormat="1" applyFont="1" applyFill="1" applyBorder="1" applyAlignment="1" applyProtection="1">
      <alignment horizontal="center" vertical="center"/>
    </xf>
    <xf numFmtId="171" fontId="50" fillId="34" borderId="270" xfId="176" applyNumberFormat="1" applyFont="1" applyFill="1" applyBorder="1" applyAlignment="1" applyProtection="1">
      <alignment horizontal="center" vertical="center" wrapText="1"/>
    </xf>
    <xf numFmtId="167" fontId="50" fillId="34" borderId="256" xfId="15" applyFont="1" applyFill="1" applyBorder="1" applyAlignment="1" applyProtection="1">
      <alignment vertical="center" wrapText="1"/>
    </xf>
    <xf numFmtId="171" fontId="50" fillId="0" borderId="256" xfId="176" applyNumberFormat="1" applyFont="1" applyFill="1" applyBorder="1" applyAlignment="1" applyProtection="1">
      <alignment horizontal="center" vertical="center"/>
      <protection locked="0"/>
    </xf>
    <xf numFmtId="9" fontId="50" fillId="34" borderId="256" xfId="15" applyNumberFormat="1" applyFont="1" applyFill="1" applyBorder="1" applyAlignment="1" applyProtection="1">
      <alignment horizontal="center" vertical="center" wrapText="1"/>
    </xf>
    <xf numFmtId="167" fontId="50" fillId="34" borderId="216" xfId="15" applyFont="1" applyFill="1" applyBorder="1" applyAlignment="1" applyProtection="1">
      <alignment vertical="center" wrapText="1"/>
    </xf>
    <xf numFmtId="9" fontId="50" fillId="34" borderId="251" xfId="15" applyNumberFormat="1" applyFont="1" applyFill="1" applyBorder="1" applyAlignment="1" applyProtection="1">
      <alignment horizontal="center" vertical="center" wrapText="1"/>
    </xf>
    <xf numFmtId="0" fontId="66" fillId="35" borderId="252" xfId="95" applyFont="1" applyFill="1" applyBorder="1" applyAlignment="1" applyProtection="1">
      <alignment horizontal="left" vertical="center"/>
    </xf>
    <xf numFmtId="0" fontId="66" fillId="35" borderId="277" xfId="95" applyFont="1" applyFill="1" applyBorder="1" applyAlignment="1" applyProtection="1">
      <alignment horizontal="center" vertical="center"/>
    </xf>
    <xf numFmtId="167" fontId="50" fillId="34" borderId="283" xfId="15" applyFont="1" applyFill="1" applyBorder="1" applyProtection="1"/>
    <xf numFmtId="167" fontId="112" fillId="34" borderId="0" xfId="15" applyFont="1" applyFill="1" applyBorder="1" applyAlignment="1" applyProtection="1">
      <alignment horizontal="left"/>
    </xf>
    <xf numFmtId="167" fontId="112" fillId="34" borderId="0" xfId="15" applyFont="1" applyFill="1" applyBorder="1" applyProtection="1"/>
    <xf numFmtId="174" fontId="28" fillId="34" borderId="0" xfId="0" applyNumberFormat="1" applyFont="1" applyFill="1" applyBorder="1" applyProtection="1"/>
    <xf numFmtId="0" fontId="78" fillId="34" borderId="271" xfId="0" quotePrefix="1" applyFont="1" applyFill="1" applyBorder="1" applyAlignment="1">
      <alignment horizontal="center"/>
    </xf>
    <xf numFmtId="0" fontId="78" fillId="34" borderId="233" xfId="0" applyFont="1" applyFill="1" applyBorder="1" applyAlignment="1">
      <alignment horizontal="center"/>
    </xf>
    <xf numFmtId="0" fontId="78" fillId="34" borderId="255" xfId="0" applyFont="1" applyFill="1" applyBorder="1" applyAlignment="1">
      <alignment horizontal="center"/>
    </xf>
    <xf numFmtId="0" fontId="109" fillId="34" borderId="236" xfId="179" applyFont="1" applyFill="1" applyBorder="1"/>
    <xf numFmtId="0" fontId="70" fillId="34" borderId="78" xfId="0" applyFont="1" applyFill="1" applyBorder="1"/>
    <xf numFmtId="0" fontId="78" fillId="34" borderId="58" xfId="0" applyFont="1" applyFill="1" applyBorder="1"/>
    <xf numFmtId="0" fontId="78" fillId="34" borderId="255" xfId="0" applyFont="1" applyFill="1" applyBorder="1" applyAlignment="1">
      <alignment horizontal="left" wrapText="1"/>
    </xf>
    <xf numFmtId="0" fontId="78" fillId="34" borderId="255" xfId="0" quotePrefix="1" applyFont="1" applyFill="1" applyBorder="1" applyAlignment="1">
      <alignment horizontal="center"/>
    </xf>
    <xf numFmtId="0" fontId="78" fillId="34" borderId="289" xfId="0" applyFont="1" applyFill="1" applyBorder="1" applyAlignment="1">
      <alignment horizontal="center"/>
    </xf>
    <xf numFmtId="0" fontId="78" fillId="34" borderId="45" xfId="0" applyFont="1" applyFill="1" applyBorder="1" applyAlignment="1">
      <alignment horizontal="left" wrapText="1"/>
    </xf>
    <xf numFmtId="0" fontId="78" fillId="34" borderId="191" xfId="0" applyFont="1" applyFill="1" applyBorder="1" applyAlignment="1">
      <alignment horizontal="center"/>
    </xf>
    <xf numFmtId="0" fontId="0" fillId="0" borderId="58" xfId="0" applyBorder="1"/>
    <xf numFmtId="0" fontId="78" fillId="34" borderId="248" xfId="0" applyFont="1" applyFill="1" applyBorder="1" applyAlignment="1">
      <alignment horizontal="center"/>
    </xf>
    <xf numFmtId="0" fontId="78" fillId="34" borderId="0" xfId="0" applyFont="1" applyFill="1" applyBorder="1" applyAlignment="1" applyProtection="1">
      <alignment horizontal="centerContinuous" vertical="top"/>
    </xf>
    <xf numFmtId="0" fontId="78" fillId="34" borderId="0" xfId="0" applyFont="1" applyFill="1" applyAlignment="1">
      <alignment horizontal="left" vertical="center"/>
    </xf>
    <xf numFmtId="170" fontId="70" fillId="34" borderId="290" xfId="0" applyNumberFormat="1" applyFont="1" applyFill="1" applyBorder="1" applyAlignment="1" applyProtection="1">
      <alignment horizontal="center" wrapText="1"/>
    </xf>
    <xf numFmtId="0" fontId="29" fillId="34" borderId="0" xfId="0" applyFont="1" applyFill="1" applyAlignment="1">
      <alignment horizontal="justify" vertical="center"/>
    </xf>
    <xf numFmtId="0" fontId="70" fillId="34" borderId="288" xfId="0" applyFont="1" applyFill="1" applyBorder="1"/>
    <xf numFmtId="0" fontId="78" fillId="34" borderId="258" xfId="0" applyFont="1" applyFill="1" applyBorder="1"/>
    <xf numFmtId="0" fontId="78" fillId="34" borderId="247" xfId="0" quotePrefix="1" applyFont="1" applyFill="1" applyBorder="1" applyAlignment="1">
      <alignment horizontal="center"/>
    </xf>
    <xf numFmtId="0" fontId="78" fillId="34" borderId="290" xfId="0" applyFont="1" applyFill="1" applyBorder="1"/>
    <xf numFmtId="0" fontId="70" fillId="34" borderId="232" xfId="0" applyFont="1" applyFill="1" applyBorder="1"/>
    <xf numFmtId="0" fontId="70" fillId="34" borderId="291" xfId="0" applyFont="1" applyFill="1" applyBorder="1"/>
    <xf numFmtId="0" fontId="78" fillId="34" borderId="186" xfId="0" applyFont="1" applyFill="1" applyBorder="1"/>
    <xf numFmtId="0" fontId="78" fillId="34" borderId="270" xfId="0" applyFont="1" applyFill="1" applyBorder="1" applyAlignment="1">
      <alignment horizontal="center"/>
    </xf>
    <xf numFmtId="0" fontId="78" fillId="34" borderId="193" xfId="0" applyFont="1" applyFill="1" applyBorder="1" applyAlignment="1">
      <alignment horizontal="center"/>
    </xf>
    <xf numFmtId="0" fontId="78" fillId="34" borderId="255" xfId="0" applyFont="1" applyFill="1" applyBorder="1"/>
    <xf numFmtId="0" fontId="78" fillId="34" borderId="160" xfId="0" applyFont="1" applyFill="1" applyBorder="1" applyAlignment="1">
      <alignment horizontal="center"/>
    </xf>
    <xf numFmtId="0" fontId="78" fillId="34" borderId="0" xfId="0" applyFont="1" applyFill="1" applyAlignment="1" applyProtection="1">
      <alignment horizontal="center"/>
    </xf>
    <xf numFmtId="0" fontId="78" fillId="34" borderId="0" xfId="0" applyFont="1" applyFill="1" applyAlignment="1" applyProtection="1"/>
    <xf numFmtId="0" fontId="70" fillId="34" borderId="0" xfId="0" applyFont="1" applyFill="1" applyAlignment="1" applyProtection="1"/>
    <xf numFmtId="0" fontId="78" fillId="34" borderId="237" xfId="0" applyFont="1" applyFill="1" applyBorder="1" applyAlignment="1" applyProtection="1">
      <alignment horizontal="left"/>
    </xf>
    <xf numFmtId="0" fontId="78" fillId="34" borderId="255" xfId="0" applyFont="1" applyFill="1" applyBorder="1" applyProtection="1"/>
    <xf numFmtId="0" fontId="66" fillId="26" borderId="211" xfId="0" applyFont="1" applyFill="1" applyBorder="1" applyAlignment="1" applyProtection="1">
      <alignment horizontal="center" vertical="center" wrapText="1"/>
    </xf>
    <xf numFmtId="0" fontId="66" fillId="26" borderId="270" xfId="0" applyFont="1" applyFill="1" applyBorder="1" applyAlignment="1" applyProtection="1">
      <alignment horizontal="center"/>
    </xf>
    <xf numFmtId="171" fontId="50" fillId="34" borderId="197" xfId="176" applyNumberFormat="1" applyFont="1" applyFill="1" applyBorder="1" applyProtection="1"/>
    <xf numFmtId="171" fontId="50" fillId="34" borderId="255" xfId="177" applyNumberFormat="1" applyFont="1" applyFill="1" applyBorder="1" applyProtection="1"/>
    <xf numFmtId="171" fontId="66" fillId="30" borderId="270" xfId="177" applyNumberFormat="1" applyFont="1" applyFill="1" applyBorder="1" applyProtection="1"/>
    <xf numFmtId="0" fontId="50" fillId="29" borderId="292" xfId="0" applyFont="1" applyFill="1" applyBorder="1" applyProtection="1"/>
    <xf numFmtId="0" fontId="66" fillId="29" borderId="270" xfId="0" applyFont="1" applyFill="1" applyBorder="1" applyAlignment="1" applyProtection="1">
      <alignment horizontal="left" wrapText="1" indent="1"/>
    </xf>
    <xf numFmtId="0" fontId="70" fillId="26" borderId="31" xfId="0" applyFont="1" applyFill="1" applyBorder="1" applyAlignment="1" applyProtection="1">
      <alignment horizontal="left" vertical="center" wrapText="1"/>
    </xf>
    <xf numFmtId="0" fontId="66" fillId="26" borderId="195" xfId="0" applyFont="1" applyFill="1" applyBorder="1" applyAlignment="1" applyProtection="1">
      <alignment horizontal="center" vertical="center" wrapText="1"/>
    </xf>
    <xf numFmtId="0" fontId="66" fillId="26" borderId="196" xfId="0" applyFont="1" applyFill="1" applyBorder="1" applyAlignment="1" applyProtection="1">
      <alignment horizontal="center" vertical="center" wrapText="1"/>
    </xf>
    <xf numFmtId="0" fontId="66" fillId="26" borderId="66" xfId="0" quotePrefix="1" applyFont="1" applyFill="1" applyBorder="1" applyProtection="1"/>
    <xf numFmtId="0" fontId="50" fillId="29" borderId="219" xfId="0" applyFont="1" applyFill="1" applyBorder="1" applyProtection="1"/>
    <xf numFmtId="171" fontId="66" fillId="35" borderId="199" xfId="177" applyNumberFormat="1" applyFont="1" applyFill="1" applyBorder="1" applyProtection="1"/>
    <xf numFmtId="0" fontId="50" fillId="0" borderId="219" xfId="0" applyFont="1" applyFill="1" applyBorder="1" applyProtection="1">
      <protection locked="0"/>
    </xf>
    <xf numFmtId="0" fontId="50" fillId="34" borderId="151" xfId="0" applyFont="1" applyFill="1" applyBorder="1" applyProtection="1"/>
    <xf numFmtId="171" fontId="66" fillId="33" borderId="211" xfId="177" applyNumberFormat="1" applyFont="1" applyFill="1" applyBorder="1" applyAlignment="1" applyProtection="1">
      <alignment wrapText="1"/>
    </xf>
    <xf numFmtId="171" fontId="50" fillId="34" borderId="71" xfId="177" applyNumberFormat="1" applyFont="1" applyFill="1" applyBorder="1" applyProtection="1"/>
    <xf numFmtId="0" fontId="66" fillId="34" borderId="145" xfId="175" applyFont="1" applyFill="1" applyBorder="1" applyProtection="1"/>
    <xf numFmtId="0" fontId="78" fillId="34" borderId="149" xfId="0" applyFont="1" applyFill="1" applyBorder="1" applyAlignment="1" applyProtection="1"/>
    <xf numFmtId="0" fontId="66" fillId="26" borderId="219" xfId="0" applyFont="1" applyFill="1" applyBorder="1" applyAlignment="1" applyProtection="1">
      <alignment horizontal="center" vertical="center" wrapText="1"/>
    </xf>
    <xf numFmtId="0" fontId="66" fillId="26" borderId="252" xfId="0" applyFont="1" applyFill="1" applyBorder="1" applyAlignment="1" applyProtection="1">
      <alignment horizontal="center"/>
    </xf>
    <xf numFmtId="0" fontId="50" fillId="34" borderId="199" xfId="0" applyFont="1" applyFill="1" applyBorder="1" applyProtection="1"/>
    <xf numFmtId="171" fontId="50" fillId="34" borderId="199" xfId="176" applyNumberFormat="1" applyFont="1" applyFill="1" applyBorder="1" applyProtection="1"/>
    <xf numFmtId="171" fontId="50" fillId="34" borderId="239" xfId="177" applyNumberFormat="1" applyFont="1" applyFill="1" applyBorder="1" applyProtection="1"/>
    <xf numFmtId="0" fontId="50" fillId="29" borderId="258" xfId="0" applyFont="1" applyFill="1" applyBorder="1" applyAlignment="1" applyProtection="1">
      <alignment wrapText="1"/>
    </xf>
    <xf numFmtId="0" fontId="50" fillId="0" borderId="270" xfId="0" applyFont="1" applyFill="1" applyBorder="1" applyAlignment="1" applyProtection="1">
      <alignment wrapText="1"/>
      <protection locked="0"/>
    </xf>
    <xf numFmtId="171" fontId="50" fillId="30" borderId="252" xfId="177" applyNumberFormat="1" applyFont="1" applyFill="1" applyBorder="1" applyProtection="1"/>
    <xf numFmtId="0" fontId="50" fillId="29" borderId="258" xfId="0" applyFont="1" applyFill="1" applyBorder="1" applyAlignment="1" applyProtection="1">
      <alignment horizontal="left" wrapText="1" indent="1"/>
    </xf>
    <xf numFmtId="0" fontId="50" fillId="0" borderId="229" xfId="0" applyFont="1" applyFill="1" applyBorder="1" applyAlignment="1" applyProtection="1">
      <alignment wrapText="1"/>
      <protection locked="0"/>
    </xf>
    <xf numFmtId="0" fontId="50" fillId="0" borderId="252" xfId="0" applyFont="1" applyFill="1" applyBorder="1" applyAlignment="1" applyProtection="1">
      <alignment wrapText="1"/>
      <protection locked="0"/>
    </xf>
    <xf numFmtId="171" fontId="66" fillId="29" borderId="211" xfId="177" applyNumberFormat="1" applyFont="1" applyFill="1" applyBorder="1" applyAlignment="1" applyProtection="1">
      <alignment horizontal="left" wrapText="1" indent="1"/>
    </xf>
    <xf numFmtId="0" fontId="66" fillId="0" borderId="211" xfId="0" applyFont="1" applyFill="1" applyBorder="1" applyAlignment="1" applyProtection="1">
      <alignment wrapText="1"/>
      <protection locked="0"/>
    </xf>
    <xf numFmtId="171" fontId="66" fillId="0" borderId="211" xfId="177" applyNumberFormat="1" applyFont="1" applyFill="1" applyBorder="1" applyAlignment="1" applyProtection="1">
      <alignment wrapText="1"/>
      <protection locked="0"/>
    </xf>
    <xf numFmtId="171" fontId="66" fillId="0" borderId="212" xfId="177" applyNumberFormat="1" applyFont="1" applyFill="1" applyBorder="1" applyAlignment="1" applyProtection="1">
      <alignment wrapText="1"/>
      <protection locked="0"/>
    </xf>
    <xf numFmtId="0" fontId="66" fillId="29" borderId="270" xfId="0" applyFont="1" applyFill="1" applyBorder="1" applyAlignment="1" applyProtection="1">
      <alignment horizontal="left" wrapText="1" indent="1"/>
      <protection locked="0"/>
    </xf>
    <xf numFmtId="0" fontId="50" fillId="29" borderId="258" xfId="0" applyFont="1" applyFill="1" applyBorder="1" applyProtection="1"/>
    <xf numFmtId="171" fontId="88" fillId="0" borderId="233" xfId="177" applyNumberFormat="1" applyFont="1" applyFill="1" applyBorder="1" applyProtection="1">
      <protection locked="0"/>
    </xf>
    <xf numFmtId="171" fontId="50" fillId="0" borderId="235" xfId="177" applyNumberFormat="1" applyFont="1" applyFill="1" applyBorder="1" applyProtection="1">
      <protection locked="0"/>
    </xf>
    <xf numFmtId="171" fontId="50" fillId="29" borderId="219" xfId="177" applyNumberFormat="1" applyFont="1" applyFill="1" applyBorder="1" applyProtection="1"/>
    <xf numFmtId="0" fontId="50" fillId="26" borderId="151" xfId="0" applyFont="1" applyFill="1" applyBorder="1" applyAlignment="1" applyProtection="1">
      <alignment horizontal="left"/>
    </xf>
    <xf numFmtId="171" fontId="88" fillId="28" borderId="233" xfId="177" applyNumberFormat="1" applyFont="1" applyFill="1" applyBorder="1" applyProtection="1"/>
    <xf numFmtId="171" fontId="66" fillId="28" borderId="252" xfId="177" applyNumberFormat="1" applyFont="1" applyFill="1" applyBorder="1" applyProtection="1"/>
    <xf numFmtId="0" fontId="66" fillId="26" borderId="209" xfId="0" applyFont="1" applyFill="1" applyBorder="1" applyAlignment="1" applyProtection="1">
      <alignment horizontal="left"/>
    </xf>
    <xf numFmtId="0" fontId="50" fillId="0" borderId="292" xfId="0" applyFont="1" applyFill="1" applyBorder="1" applyProtection="1">
      <protection locked="0"/>
    </xf>
    <xf numFmtId="0" fontId="50" fillId="29" borderId="295" xfId="0" applyFont="1" applyFill="1" applyBorder="1" applyProtection="1"/>
    <xf numFmtId="0" fontId="50" fillId="29" borderId="296" xfId="0" applyFont="1" applyFill="1" applyBorder="1" applyProtection="1"/>
    <xf numFmtId="0" fontId="78" fillId="34" borderId="179" xfId="0" applyFont="1" applyFill="1" applyBorder="1" applyAlignment="1" applyProtection="1"/>
    <xf numFmtId="0" fontId="66" fillId="0" borderId="219" xfId="0" applyFont="1" applyFill="1" applyBorder="1" applyAlignment="1" applyProtection="1">
      <alignment wrapText="1"/>
      <protection locked="0"/>
    </xf>
    <xf numFmtId="0" fontId="66" fillId="29" borderId="252" xfId="0" applyFont="1" applyFill="1" applyBorder="1" applyAlignment="1" applyProtection="1">
      <alignment horizontal="left" wrapText="1" indent="1"/>
      <protection locked="0"/>
    </xf>
    <xf numFmtId="0" fontId="50" fillId="0" borderId="252" xfId="0" applyFont="1" applyFill="1" applyBorder="1" applyProtection="1">
      <protection locked="0"/>
    </xf>
    <xf numFmtId="171" fontId="50" fillId="30" borderId="270" xfId="177" applyNumberFormat="1" applyFont="1" applyFill="1" applyBorder="1" applyProtection="1"/>
    <xf numFmtId="171" fontId="50" fillId="33" borderId="43" xfId="176" applyNumberFormat="1" applyFont="1" applyFill="1" applyBorder="1" applyProtection="1"/>
    <xf numFmtId="171" fontId="66" fillId="28" borderId="270" xfId="177" applyNumberFormat="1" applyFont="1" applyFill="1" applyBorder="1" applyProtection="1"/>
    <xf numFmtId="171" fontId="23" fillId="34" borderId="43" xfId="177" applyNumberFormat="1" applyFont="1" applyFill="1" applyBorder="1" applyProtection="1"/>
    <xf numFmtId="0" fontId="66" fillId="26" borderId="75" xfId="0" quotePrefix="1" applyFont="1" applyFill="1" applyBorder="1" applyProtection="1"/>
    <xf numFmtId="0" fontId="0" fillId="26" borderId="31" xfId="0" applyFill="1" applyBorder="1" applyProtection="1"/>
    <xf numFmtId="171" fontId="0" fillId="26" borderId="15" xfId="245" applyNumberFormat="1" applyFont="1" applyFill="1" applyBorder="1" applyProtection="1"/>
    <xf numFmtId="0" fontId="18" fillId="0" borderId="270" xfId="250" applyFont="1" applyBorder="1" applyProtection="1">
      <protection locked="0"/>
    </xf>
    <xf numFmtId="14" fontId="18" fillId="0" borderId="270" xfId="251" applyNumberFormat="1" applyFont="1" applyBorder="1" applyProtection="1">
      <protection locked="0"/>
    </xf>
    <xf numFmtId="0" fontId="18" fillId="0" borderId="270" xfId="251" applyFont="1" applyBorder="1" applyProtection="1">
      <protection locked="0"/>
    </xf>
    <xf numFmtId="166" fontId="18" fillId="0" borderId="270" xfId="251" applyNumberFormat="1" applyFont="1" applyBorder="1" applyProtection="1">
      <protection locked="0"/>
    </xf>
    <xf numFmtId="0" fontId="18" fillId="0" borderId="270" xfId="250" applyFont="1" applyFill="1" applyBorder="1" applyProtection="1">
      <protection locked="0"/>
    </xf>
    <xf numFmtId="0" fontId="18" fillId="0" borderId="252" xfId="250" applyFont="1" applyFill="1" applyBorder="1" applyProtection="1">
      <protection locked="0"/>
    </xf>
    <xf numFmtId="167" fontId="78" fillId="34" borderId="151" xfId="230" applyFont="1" applyFill="1" applyBorder="1" applyProtection="1"/>
    <xf numFmtId="167" fontId="78" fillId="0" borderId="0" xfId="230" applyFont="1" applyFill="1" applyBorder="1" applyProtection="1">
      <protection locked="0"/>
    </xf>
    <xf numFmtId="171" fontId="78" fillId="0" borderId="236" xfId="177" applyNumberFormat="1" applyFont="1" applyBorder="1" applyAlignment="1" applyProtection="1">
      <alignment horizontal="center"/>
      <protection locked="0"/>
    </xf>
    <xf numFmtId="171" fontId="78" fillId="0" borderId="240" xfId="177" applyNumberFormat="1" applyFont="1" applyBorder="1" applyAlignment="1" applyProtection="1">
      <alignment horizontal="center"/>
      <protection locked="0"/>
    </xf>
    <xf numFmtId="171" fontId="78" fillId="0" borderId="240" xfId="177" applyNumberFormat="1" applyFont="1" applyBorder="1" applyProtection="1">
      <protection locked="0"/>
    </xf>
    <xf numFmtId="171" fontId="78" fillId="35" borderId="255" xfId="177" applyNumberFormat="1" applyFont="1" applyFill="1" applyBorder="1" applyProtection="1"/>
    <xf numFmtId="171" fontId="78" fillId="35" borderId="240" xfId="177" applyNumberFormat="1" applyFont="1" applyFill="1" applyBorder="1" applyProtection="1"/>
    <xf numFmtId="0" fontId="78" fillId="34" borderId="151" xfId="244" applyFont="1" applyFill="1" applyBorder="1" applyProtection="1"/>
    <xf numFmtId="49" fontId="78" fillId="34" borderId="265" xfId="244" applyNumberFormat="1" applyFont="1" applyFill="1" applyBorder="1" applyProtection="1"/>
    <xf numFmtId="0" fontId="78" fillId="34" borderId="78" xfId="0" applyFont="1" applyFill="1" applyBorder="1" applyAlignment="1" applyProtection="1">
      <alignment horizontal="left" vertical="center"/>
    </xf>
    <xf numFmtId="0" fontId="78" fillId="34" borderId="66" xfId="0" applyFont="1" applyFill="1" applyBorder="1" applyAlignment="1" applyProtection="1">
      <alignment horizontal="left" vertical="center"/>
    </xf>
    <xf numFmtId="0" fontId="78" fillId="34" borderId="66" xfId="0" applyFont="1" applyFill="1" applyBorder="1" applyProtection="1"/>
    <xf numFmtId="0" fontId="78" fillId="34" borderId="239" xfId="0" applyFont="1" applyFill="1" applyBorder="1" applyAlignment="1" applyProtection="1">
      <alignment horizontal="left" vertical="center"/>
    </xf>
    <xf numFmtId="0" fontId="78" fillId="34" borderId="229" xfId="0" applyFont="1" applyFill="1" applyBorder="1" applyAlignment="1" applyProtection="1">
      <alignment horizontal="left" vertical="center"/>
    </xf>
    <xf numFmtId="0" fontId="78" fillId="34" borderId="299" xfId="0" applyFont="1" applyFill="1" applyBorder="1" applyAlignment="1" applyProtection="1">
      <alignment horizontal="left" vertical="center"/>
    </xf>
    <xf numFmtId="0" fontId="78" fillId="34" borderId="61" xfId="0" applyFont="1" applyFill="1" applyBorder="1" applyAlignment="1" applyProtection="1">
      <alignment horizontal="left" vertical="center"/>
    </xf>
    <xf numFmtId="0" fontId="78" fillId="34" borderId="266" xfId="0" applyFont="1" applyFill="1" applyBorder="1" applyAlignment="1" applyProtection="1">
      <alignment horizontal="left" vertical="center"/>
    </xf>
    <xf numFmtId="0" fontId="78" fillId="34" borderId="13" xfId="0" applyFont="1" applyFill="1" applyBorder="1" applyAlignment="1" applyProtection="1">
      <alignment horizontal="left" vertical="center"/>
    </xf>
    <xf numFmtId="0" fontId="78" fillId="34" borderId="265" xfId="0" applyFont="1" applyFill="1" applyBorder="1" applyAlignment="1" applyProtection="1">
      <alignment horizontal="left" vertical="center"/>
    </xf>
    <xf numFmtId="0" fontId="78" fillId="34" borderId="151" xfId="0" applyFont="1" applyFill="1" applyBorder="1" applyAlignment="1" applyProtection="1">
      <alignment horizontal="left" vertical="center"/>
    </xf>
    <xf numFmtId="0" fontId="78" fillId="34" borderId="300" xfId="244" applyFont="1" applyFill="1" applyBorder="1" applyProtection="1"/>
    <xf numFmtId="0" fontId="78" fillId="34" borderId="13" xfId="244" applyFont="1" applyFill="1" applyBorder="1" applyProtection="1"/>
    <xf numFmtId="0" fontId="78" fillId="34" borderId="19" xfId="244" applyFont="1" applyFill="1" applyBorder="1" applyProtection="1"/>
    <xf numFmtId="0" fontId="78" fillId="34" borderId="204" xfId="244" applyFont="1" applyFill="1" applyBorder="1" applyProtection="1"/>
    <xf numFmtId="49" fontId="78" fillId="34" borderId="277" xfId="244" applyNumberFormat="1" applyFont="1" applyFill="1" applyBorder="1" applyProtection="1"/>
    <xf numFmtId="49" fontId="78" fillId="34" borderId="270" xfId="244" applyNumberFormat="1" applyFont="1" applyFill="1" applyBorder="1" applyProtection="1"/>
    <xf numFmtId="49" fontId="78" fillId="34" borderId="270" xfId="244" applyNumberFormat="1" applyFont="1" applyFill="1" applyBorder="1" applyAlignment="1" applyProtection="1">
      <alignment horizontal="center"/>
    </xf>
    <xf numFmtId="49" fontId="78" fillId="34" borderId="301" xfId="244" applyNumberFormat="1" applyFont="1" applyFill="1" applyBorder="1" applyAlignment="1" applyProtection="1">
      <alignment horizontal="center"/>
    </xf>
    <xf numFmtId="0" fontId="70" fillId="34" borderId="78" xfId="244" applyFont="1" applyFill="1" applyBorder="1" applyProtection="1"/>
    <xf numFmtId="0" fontId="78" fillId="34" borderId="66" xfId="244" applyFont="1" applyFill="1" applyBorder="1" applyProtection="1"/>
    <xf numFmtId="0" fontId="78" fillId="0" borderId="255" xfId="244" applyFont="1" applyFill="1" applyBorder="1" applyProtection="1">
      <protection locked="0"/>
    </xf>
    <xf numFmtId="0" fontId="78" fillId="34" borderId="66" xfId="0" quotePrefix="1" applyFont="1" applyFill="1" applyBorder="1" applyProtection="1"/>
    <xf numFmtId="171" fontId="78" fillId="0" borderId="255" xfId="177" applyNumberFormat="1" applyFont="1" applyBorder="1" applyAlignment="1" applyProtection="1">
      <alignment horizontal="center"/>
      <protection locked="0"/>
    </xf>
    <xf numFmtId="171" fontId="78" fillId="0" borderId="302" xfId="177" applyNumberFormat="1" applyFont="1" applyBorder="1" applyAlignment="1" applyProtection="1">
      <alignment horizontal="center"/>
      <protection locked="0"/>
    </xf>
    <xf numFmtId="171" fontId="78" fillId="34" borderId="255" xfId="177" applyNumberFormat="1" applyFont="1" applyFill="1" applyBorder="1" applyAlignment="1" applyProtection="1">
      <alignment horizontal="center"/>
    </xf>
    <xf numFmtId="171" fontId="78" fillId="34" borderId="302" xfId="177" applyNumberFormat="1" applyFont="1" applyFill="1" applyBorder="1" applyAlignment="1" applyProtection="1">
      <alignment horizontal="center"/>
    </xf>
    <xf numFmtId="0" fontId="78" fillId="34" borderId="66" xfId="0" applyFont="1" applyFill="1" applyBorder="1" applyAlignment="1" applyProtection="1">
      <alignment horizontal="left"/>
    </xf>
    <xf numFmtId="0" fontId="78" fillId="34" borderId="151" xfId="0" applyFont="1" applyFill="1" applyBorder="1" applyAlignment="1" applyProtection="1">
      <alignment horizontal="left"/>
    </xf>
    <xf numFmtId="0" fontId="78" fillId="0" borderId="298" xfId="244" applyFont="1" applyFill="1" applyBorder="1" applyProtection="1">
      <protection locked="0"/>
    </xf>
    <xf numFmtId="171" fontId="78" fillId="0" borderId="298" xfId="177" applyNumberFormat="1" applyFont="1" applyBorder="1" applyAlignment="1" applyProtection="1">
      <alignment horizontal="center"/>
      <protection locked="0"/>
    </xf>
    <xf numFmtId="0" fontId="78" fillId="34" borderId="271" xfId="0" applyFont="1" applyFill="1" applyBorder="1" applyProtection="1"/>
    <xf numFmtId="0" fontId="78" fillId="0" borderId="270" xfId="244" applyFont="1" applyFill="1" applyBorder="1" applyProtection="1">
      <protection locked="0"/>
    </xf>
    <xf numFmtId="171" fontId="78" fillId="33" borderId="270" xfId="177" applyNumberFormat="1" applyFont="1" applyFill="1" applyBorder="1" applyProtection="1"/>
    <xf numFmtId="0" fontId="78" fillId="34" borderId="74" xfId="0" applyFont="1" applyFill="1" applyBorder="1" applyProtection="1"/>
    <xf numFmtId="171" fontId="78" fillId="35" borderId="270" xfId="177" applyNumberFormat="1" applyFont="1" applyFill="1" applyBorder="1" applyProtection="1"/>
    <xf numFmtId="0" fontId="97" fillId="34" borderId="265" xfId="0" applyFont="1" applyFill="1" applyBorder="1" applyAlignment="1" applyProtection="1">
      <alignment horizontal="left"/>
    </xf>
    <xf numFmtId="0" fontId="78" fillId="34" borderId="252" xfId="0" applyFont="1" applyFill="1" applyBorder="1" applyProtection="1"/>
    <xf numFmtId="171" fontId="78" fillId="35" borderId="234" xfId="177" applyNumberFormat="1" applyFont="1" applyFill="1" applyBorder="1" applyProtection="1"/>
    <xf numFmtId="0" fontId="102" fillId="34" borderId="78" xfId="0" applyFont="1" applyFill="1" applyBorder="1" applyAlignment="1" applyProtection="1">
      <alignment horizontal="left"/>
    </xf>
    <xf numFmtId="171" fontId="78" fillId="34" borderId="303" xfId="177" applyNumberFormat="1" applyFont="1" applyFill="1" applyBorder="1" applyAlignment="1" applyProtection="1">
      <alignment horizontal="center"/>
    </xf>
    <xf numFmtId="0" fontId="70" fillId="34" borderId="266" xfId="0" applyFont="1" applyFill="1" applyBorder="1" applyProtection="1"/>
    <xf numFmtId="0" fontId="78" fillId="0" borderId="240" xfId="244" applyFont="1" applyFill="1" applyBorder="1" applyProtection="1">
      <protection locked="0"/>
    </xf>
    <xf numFmtId="0" fontId="78" fillId="34" borderId="266" xfId="0" applyFont="1" applyFill="1" applyBorder="1" applyProtection="1"/>
    <xf numFmtId="0" fontId="78" fillId="34" borderId="227" xfId="0" quotePrefix="1" applyFont="1" applyFill="1" applyBorder="1" applyProtection="1"/>
    <xf numFmtId="0" fontId="78" fillId="34" borderId="13" xfId="0" applyFont="1" applyFill="1" applyBorder="1" applyProtection="1"/>
    <xf numFmtId="0" fontId="78" fillId="34" borderId="277" xfId="0" applyFont="1" applyFill="1" applyBorder="1" applyProtection="1"/>
    <xf numFmtId="0" fontId="78" fillId="34" borderId="290" xfId="0" quotePrefix="1" applyFont="1" applyFill="1" applyBorder="1" applyProtection="1"/>
    <xf numFmtId="0" fontId="78" fillId="34" borderId="277" xfId="0" quotePrefix="1" applyFont="1" applyFill="1" applyBorder="1" applyProtection="1"/>
    <xf numFmtId="171" fontId="78" fillId="35" borderId="271" xfId="177" applyNumberFormat="1" applyFont="1" applyFill="1" applyBorder="1" applyProtection="1"/>
    <xf numFmtId="0" fontId="70" fillId="34" borderId="304" xfId="0" applyFont="1" applyFill="1" applyBorder="1" applyProtection="1"/>
    <xf numFmtId="0" fontId="78" fillId="34" borderId="231" xfId="0" quotePrefix="1" applyFont="1" applyFill="1" applyBorder="1" applyProtection="1"/>
    <xf numFmtId="0" fontId="78" fillId="34" borderId="255" xfId="244" applyFont="1" applyFill="1" applyBorder="1" applyProtection="1"/>
    <xf numFmtId="171" fontId="78" fillId="34" borderId="298" xfId="177" applyNumberFormat="1" applyFont="1" applyFill="1" applyBorder="1" applyProtection="1"/>
    <xf numFmtId="0" fontId="78" fillId="34" borderId="305" xfId="0" applyFont="1" applyFill="1" applyBorder="1" applyProtection="1"/>
    <xf numFmtId="0" fontId="78" fillId="0" borderId="306" xfId="244" applyFont="1" applyFill="1" applyBorder="1" applyProtection="1">
      <protection locked="0"/>
    </xf>
    <xf numFmtId="171" fontId="78" fillId="35" borderId="307" xfId="177" applyNumberFormat="1" applyFont="1" applyFill="1" applyBorder="1" applyProtection="1"/>
    <xf numFmtId="171" fontId="78" fillId="35" borderId="308" xfId="177" applyNumberFormat="1" applyFont="1" applyFill="1" applyBorder="1" applyProtection="1"/>
    <xf numFmtId="0" fontId="78" fillId="34" borderId="290" xfId="244" applyFont="1" applyFill="1" applyBorder="1" applyProtection="1"/>
    <xf numFmtId="0" fontId="70" fillId="34" borderId="19" xfId="244" applyFont="1" applyFill="1" applyBorder="1" applyProtection="1"/>
    <xf numFmtId="171" fontId="78" fillId="41" borderId="270" xfId="177" applyNumberFormat="1" applyFont="1" applyFill="1" applyBorder="1" applyProtection="1"/>
    <xf numFmtId="171" fontId="78" fillId="41" borderId="301" xfId="177" applyNumberFormat="1" applyFont="1" applyFill="1" applyBorder="1" applyAlignment="1" applyProtection="1">
      <alignment horizontal="center"/>
    </xf>
    <xf numFmtId="0" fontId="70" fillId="34" borderId="151" xfId="244" applyFont="1" applyFill="1" applyBorder="1" applyProtection="1"/>
    <xf numFmtId="171" fontId="78" fillId="34" borderId="270" xfId="177" applyNumberFormat="1" applyFont="1" applyFill="1" applyBorder="1" applyProtection="1"/>
    <xf numFmtId="171" fontId="78" fillId="34" borderId="234" xfId="177" applyNumberFormat="1" applyFont="1" applyFill="1" applyBorder="1" applyAlignment="1" applyProtection="1">
      <alignment horizontal="center"/>
    </xf>
    <xf numFmtId="0" fontId="70" fillId="34" borderId="204" xfId="244" applyFont="1" applyFill="1" applyBorder="1" applyProtection="1"/>
    <xf numFmtId="0" fontId="78" fillId="34" borderId="309" xfId="244" applyFont="1" applyFill="1" applyBorder="1" applyProtection="1"/>
    <xf numFmtId="0" fontId="78" fillId="0" borderId="215" xfId="244" applyFont="1" applyFill="1" applyBorder="1" applyProtection="1">
      <protection locked="0"/>
    </xf>
    <xf numFmtId="171" fontId="78" fillId="35" borderId="215" xfId="177" applyNumberFormat="1" applyFont="1" applyFill="1" applyBorder="1" applyProtection="1"/>
    <xf numFmtId="0" fontId="66" fillId="0" borderId="252" xfId="0" applyFont="1" applyFill="1" applyBorder="1" applyAlignment="1" applyProtection="1">
      <alignment horizontal="center" vertical="center"/>
      <protection locked="0"/>
    </xf>
    <xf numFmtId="0" fontId="66" fillId="0" borderId="297" xfId="0" applyFont="1" applyFill="1" applyBorder="1" applyAlignment="1" applyProtection="1">
      <alignment horizontal="center" vertical="center"/>
      <protection locked="0"/>
    </xf>
    <xf numFmtId="0" fontId="66" fillId="0" borderId="242" xfId="0" applyFont="1" applyFill="1" applyBorder="1" applyAlignment="1" applyProtection="1">
      <alignment horizontal="center" vertical="center" wrapText="1"/>
      <protection locked="0"/>
    </xf>
    <xf numFmtId="0" fontId="66" fillId="0" borderId="61" xfId="0" applyFont="1" applyFill="1" applyBorder="1" applyAlignment="1" applyProtection="1">
      <alignment horizontal="center" vertical="center" wrapText="1"/>
      <protection locked="0"/>
    </xf>
    <xf numFmtId="0" fontId="66" fillId="0" borderId="239" xfId="0" applyFont="1" applyFill="1" applyBorder="1" applyAlignment="1" applyProtection="1">
      <alignment horizontal="center" vertical="center" wrapText="1"/>
      <protection locked="0"/>
    </xf>
    <xf numFmtId="0" fontId="50" fillId="0" borderId="239" xfId="244" applyFont="1" applyFill="1" applyBorder="1" applyProtection="1">
      <protection locked="0"/>
    </xf>
    <xf numFmtId="0" fontId="50" fillId="0" borderId="239" xfId="244" quotePrefix="1" applyFont="1" applyFill="1" applyBorder="1" applyProtection="1">
      <protection locked="0"/>
    </xf>
    <xf numFmtId="0" fontId="50" fillId="0" borderId="299" xfId="0" applyFont="1" applyFill="1" applyBorder="1" applyProtection="1">
      <protection locked="0"/>
    </xf>
    <xf numFmtId="0" fontId="66" fillId="0" borderId="195" xfId="0" applyFont="1" applyFill="1" applyBorder="1" applyProtection="1">
      <protection locked="0"/>
    </xf>
    <xf numFmtId="0" fontId="71" fillId="0" borderId="252" xfId="0" applyFont="1" applyFill="1" applyBorder="1" applyAlignment="1" applyProtection="1">
      <alignment horizontal="left"/>
      <protection locked="0"/>
    </xf>
    <xf numFmtId="0" fontId="71" fillId="0" borderId="297" xfId="0" applyFont="1" applyFill="1" applyBorder="1" applyAlignment="1" applyProtection="1">
      <alignment horizontal="left"/>
      <protection locked="0"/>
    </xf>
    <xf numFmtId="38" fontId="50" fillId="0" borderId="310" xfId="0" applyNumberFormat="1" applyFont="1" applyFill="1" applyBorder="1" applyProtection="1">
      <protection locked="0"/>
    </xf>
    <xf numFmtId="38" fontId="50" fillId="0" borderId="239" xfId="0" applyNumberFormat="1" applyFont="1" applyFill="1" applyBorder="1" applyProtection="1">
      <protection locked="0"/>
    </xf>
    <xf numFmtId="0" fontId="50" fillId="0" borderId="239" xfId="0" applyFont="1" applyBorder="1" applyProtection="1">
      <protection locked="0"/>
    </xf>
    <xf numFmtId="38" fontId="50" fillId="0" borderId="249" xfId="0" applyNumberFormat="1" applyFont="1" applyFill="1" applyBorder="1" applyProtection="1">
      <protection locked="0"/>
    </xf>
    <xf numFmtId="171" fontId="66" fillId="26" borderId="201" xfId="177" applyNumberFormat="1" applyFont="1" applyFill="1" applyBorder="1" applyAlignment="1" applyProtection="1">
      <alignment horizontal="center" vertical="center" wrapText="1"/>
    </xf>
    <xf numFmtId="171" fontId="66" fillId="34" borderId="255" xfId="177" applyNumberFormat="1" applyFont="1" applyFill="1" applyBorder="1" applyAlignment="1" applyProtection="1">
      <alignment horizontal="right" vertical="center" wrapText="1"/>
    </xf>
    <xf numFmtId="171" fontId="50" fillId="33" borderId="270" xfId="177" applyNumberFormat="1" applyFont="1" applyFill="1" applyBorder="1" applyAlignment="1" applyProtection="1">
      <alignment horizontal="right" vertical="center" wrapText="1"/>
    </xf>
    <xf numFmtId="171" fontId="66" fillId="0" borderId="255" xfId="177" applyNumberFormat="1" applyFont="1" applyFill="1" applyBorder="1" applyAlignment="1" applyProtection="1">
      <alignment horizontal="right" vertical="center" wrapText="1"/>
      <protection locked="0"/>
    </xf>
    <xf numFmtId="171" fontId="66" fillId="26" borderId="158" xfId="177" applyNumberFormat="1" applyFont="1" applyFill="1" applyBorder="1" applyAlignment="1" applyProtection="1">
      <alignment horizontal="center" wrapText="1"/>
    </xf>
    <xf numFmtId="171" fontId="66" fillId="26" borderId="183" xfId="177" applyNumberFormat="1" applyFont="1" applyFill="1" applyBorder="1" applyAlignment="1" applyProtection="1">
      <alignment horizontal="center" wrapText="1"/>
    </xf>
    <xf numFmtId="171" fontId="66" fillId="26" borderId="271" xfId="177" applyNumberFormat="1" applyFont="1" applyFill="1" applyBorder="1" applyAlignment="1" applyProtection="1">
      <alignment horizontal="center" vertical="center" wrapText="1"/>
    </xf>
    <xf numFmtId="171" fontId="66" fillId="26" borderId="270" xfId="177" applyNumberFormat="1" applyFont="1" applyFill="1" applyBorder="1" applyAlignment="1" applyProtection="1">
      <alignment horizontal="center" vertical="center" wrapText="1"/>
    </xf>
    <xf numFmtId="171" fontId="66" fillId="26" borderId="97" xfId="177" applyNumberFormat="1" applyFont="1" applyFill="1" applyBorder="1" applyAlignment="1" applyProtection="1">
      <alignment horizontal="center" vertical="center" wrapText="1"/>
    </xf>
    <xf numFmtId="171" fontId="66" fillId="26" borderId="190" xfId="177" applyNumberFormat="1" applyFont="1" applyFill="1" applyBorder="1" applyAlignment="1" applyProtection="1">
      <alignment horizontal="center" vertical="center" wrapText="1"/>
    </xf>
    <xf numFmtId="171" fontId="66" fillId="26" borderId="311" xfId="177" applyNumberFormat="1" applyFont="1" applyFill="1" applyBorder="1" applyAlignment="1" applyProtection="1">
      <alignment horizontal="center" vertical="center" wrapText="1"/>
    </xf>
    <xf numFmtId="171" fontId="66" fillId="26" borderId="297" xfId="177" applyNumberFormat="1" applyFont="1" applyFill="1" applyBorder="1" applyAlignment="1" applyProtection="1">
      <alignment horizontal="center" vertical="center" wrapText="1"/>
    </xf>
    <xf numFmtId="171" fontId="66" fillId="26" borderId="193" xfId="177" applyNumberFormat="1" applyFont="1" applyFill="1" applyBorder="1" applyAlignment="1" applyProtection="1">
      <alignment horizontal="center" vertical="center" wrapText="1"/>
    </xf>
    <xf numFmtId="171" fontId="66" fillId="26" borderId="294" xfId="177" applyNumberFormat="1" applyFont="1" applyFill="1" applyBorder="1" applyAlignment="1" applyProtection="1">
      <alignment horizontal="center" vertical="center" wrapText="1"/>
    </xf>
    <xf numFmtId="171" fontId="66" fillId="26" borderId="2" xfId="177" applyNumberFormat="1" applyFont="1" applyFill="1" applyBorder="1" applyAlignment="1" applyProtection="1">
      <alignment horizontal="center" vertical="center" wrapText="1"/>
    </xf>
    <xf numFmtId="171" fontId="66" fillId="26" borderId="201" xfId="177" applyNumberFormat="1" applyFont="1" applyFill="1" applyBorder="1" applyAlignment="1" applyProtection="1">
      <alignment horizontal="right" vertical="center" wrapText="1"/>
    </xf>
    <xf numFmtId="171" fontId="66" fillId="0" borderId="244" xfId="177" applyNumberFormat="1" applyFont="1" applyFill="1" applyBorder="1" applyAlignment="1" applyProtection="1">
      <alignment horizontal="right" vertical="center" wrapText="1"/>
      <protection locked="0"/>
    </xf>
    <xf numFmtId="171" fontId="66" fillId="35" borderId="243" xfId="177" applyNumberFormat="1" applyFont="1" applyFill="1" applyBorder="1" applyAlignment="1" applyProtection="1">
      <alignment horizontal="right" vertical="center" wrapText="1"/>
    </xf>
    <xf numFmtId="171" fontId="66" fillId="0" borderId="241" xfId="177" applyNumberFormat="1" applyFont="1" applyFill="1" applyBorder="1" applyAlignment="1" applyProtection="1">
      <alignment horizontal="right" vertical="center" wrapText="1"/>
      <protection locked="0"/>
    </xf>
    <xf numFmtId="171" fontId="66" fillId="26" borderId="45" xfId="177" applyNumberFormat="1" applyFont="1" applyFill="1" applyBorder="1" applyAlignment="1" applyProtection="1">
      <alignment horizontal="right" vertical="center" wrapText="1"/>
    </xf>
    <xf numFmtId="171" fontId="66" fillId="26" borderId="58" xfId="177" applyNumberFormat="1" applyFont="1" applyFill="1" applyBorder="1" applyAlignment="1" applyProtection="1">
      <alignment horizontal="right" vertical="center" wrapText="1"/>
    </xf>
    <xf numFmtId="171" fontId="66" fillId="26" borderId="255" xfId="177" applyNumberFormat="1" applyFont="1" applyFill="1" applyBorder="1" applyAlignment="1" applyProtection="1">
      <alignment horizontal="right" vertical="center" wrapText="1"/>
    </xf>
    <xf numFmtId="171" fontId="66" fillId="26" borderId="236" xfId="177" applyNumberFormat="1" applyFont="1" applyFill="1" applyBorder="1" applyAlignment="1" applyProtection="1">
      <alignment horizontal="right" vertical="center" wrapText="1"/>
    </xf>
    <xf numFmtId="171" fontId="66" fillId="26" borderId="69" xfId="177" applyNumberFormat="1" applyFont="1" applyFill="1" applyBorder="1" applyAlignment="1" applyProtection="1">
      <alignment horizontal="right" vertical="center" wrapText="1"/>
    </xf>
    <xf numFmtId="171" fontId="66" fillId="35" borderId="255" xfId="177" applyNumberFormat="1" applyFont="1" applyFill="1" applyBorder="1" applyAlignment="1" applyProtection="1">
      <alignment horizontal="right" vertical="center" wrapText="1"/>
    </xf>
    <xf numFmtId="171" fontId="50" fillId="0" borderId="255" xfId="177" applyNumberFormat="1" applyFont="1" applyFill="1" applyBorder="1" applyAlignment="1" applyProtection="1">
      <alignment horizontal="right"/>
      <protection locked="0"/>
    </xf>
    <xf numFmtId="171" fontId="66" fillId="0" borderId="235" xfId="177" applyNumberFormat="1" applyFont="1" applyFill="1" applyBorder="1" applyAlignment="1" applyProtection="1">
      <alignment horizontal="right" vertical="center" wrapText="1"/>
      <protection locked="0"/>
    </xf>
    <xf numFmtId="171" fontId="50" fillId="0" borderId="255" xfId="177" applyNumberFormat="1" applyFont="1" applyBorder="1" applyAlignment="1" applyProtection="1">
      <alignment horizontal="right"/>
      <protection locked="0"/>
    </xf>
    <xf numFmtId="171" fontId="50" fillId="0" borderId="240" xfId="177" applyNumberFormat="1" applyFont="1" applyBorder="1" applyAlignment="1" applyProtection="1">
      <alignment horizontal="right"/>
      <protection locked="0"/>
    </xf>
    <xf numFmtId="171" fontId="50" fillId="0" borderId="196" xfId="177" applyNumberFormat="1" applyFont="1" applyBorder="1" applyAlignment="1" applyProtection="1">
      <alignment horizontal="right"/>
      <protection locked="0"/>
    </xf>
    <xf numFmtId="171" fontId="66" fillId="35" borderId="233" xfId="177" applyNumberFormat="1" applyFont="1" applyFill="1" applyBorder="1" applyAlignment="1" applyProtection="1">
      <alignment horizontal="right" vertical="center" wrapText="1"/>
    </xf>
    <xf numFmtId="171" fontId="66" fillId="0" borderId="201" xfId="177" applyNumberFormat="1" applyFont="1" applyFill="1" applyBorder="1" applyAlignment="1" applyProtection="1">
      <alignment horizontal="right" vertical="center" wrapText="1"/>
      <protection locked="0"/>
    </xf>
    <xf numFmtId="171" fontId="50" fillId="33" borderId="270" xfId="177" applyNumberFormat="1" applyFont="1" applyFill="1" applyBorder="1" applyAlignment="1" applyProtection="1">
      <alignment horizontal="right"/>
    </xf>
    <xf numFmtId="171" fontId="50" fillId="33" borderId="234" xfId="177" applyNumberFormat="1" applyFont="1" applyFill="1" applyBorder="1" applyAlignment="1" applyProtection="1">
      <alignment horizontal="right"/>
    </xf>
    <xf numFmtId="171" fontId="66" fillId="26" borderId="71" xfId="177" applyNumberFormat="1" applyFont="1" applyFill="1" applyBorder="1" applyAlignment="1" applyProtection="1">
      <alignment horizontal="right" vertical="center" wrapText="1"/>
    </xf>
    <xf numFmtId="171" fontId="66" fillId="28" borderId="58" xfId="177" applyNumberFormat="1" applyFont="1" applyFill="1" applyBorder="1" applyAlignment="1" applyProtection="1">
      <alignment horizontal="right"/>
    </xf>
    <xf numFmtId="171" fontId="66" fillId="28" borderId="236" xfId="177" applyNumberFormat="1" applyFont="1" applyFill="1" applyBorder="1" applyAlignment="1" applyProtection="1">
      <alignment horizontal="right"/>
    </xf>
    <xf numFmtId="171" fontId="106" fillId="26" borderId="45" xfId="177" applyNumberFormat="1" applyFont="1" applyFill="1" applyBorder="1" applyAlignment="1" applyProtection="1">
      <alignment horizontal="right"/>
    </xf>
    <xf numFmtId="171" fontId="83" fillId="26" borderId="196" xfId="177" applyNumberFormat="1" applyFont="1" applyFill="1" applyBorder="1" applyAlignment="1" applyProtection="1">
      <alignment horizontal="right"/>
    </xf>
    <xf numFmtId="171" fontId="83" fillId="26" borderId="190" xfId="177" applyNumberFormat="1" applyFont="1" applyFill="1" applyBorder="1" applyAlignment="1" applyProtection="1">
      <alignment horizontal="right"/>
    </xf>
    <xf numFmtId="171" fontId="50" fillId="34" borderId="314" xfId="177" applyNumberFormat="1" applyFont="1" applyFill="1" applyBorder="1" applyAlignment="1" applyProtection="1">
      <alignment horizontal="right"/>
    </xf>
    <xf numFmtId="171" fontId="66" fillId="34" borderId="160" xfId="177" applyNumberFormat="1" applyFont="1" applyFill="1" applyBorder="1" applyAlignment="1" applyProtection="1">
      <alignment horizontal="right"/>
    </xf>
    <xf numFmtId="171" fontId="66" fillId="34" borderId="161" xfId="177" applyNumberFormat="1" applyFont="1" applyFill="1" applyBorder="1" applyAlignment="1" applyProtection="1">
      <alignment horizontal="right"/>
    </xf>
    <xf numFmtId="171" fontId="50" fillId="28" borderId="185" xfId="177" applyNumberFormat="1" applyFont="1" applyFill="1" applyBorder="1" applyAlignment="1" applyProtection="1">
      <alignment horizontal="right"/>
    </xf>
    <xf numFmtId="171" fontId="66" fillId="26" borderId="233" xfId="177" applyNumberFormat="1" applyFont="1" applyFill="1" applyBorder="1" applyAlignment="1" applyProtection="1">
      <alignment horizontal="right" vertical="center" wrapText="1"/>
    </xf>
    <xf numFmtId="171" fontId="50" fillId="0" borderId="270" xfId="177" applyNumberFormat="1" applyFont="1" applyBorder="1" applyAlignment="1" applyProtection="1">
      <alignment horizontal="right"/>
      <protection locked="0"/>
    </xf>
    <xf numFmtId="171" fontId="66" fillId="26" borderId="232" xfId="177" applyNumberFormat="1" applyFont="1" applyFill="1" applyBorder="1" applyAlignment="1" applyProtection="1">
      <alignment horizontal="right" vertical="center" wrapText="1"/>
    </xf>
    <xf numFmtId="171" fontId="66" fillId="28" borderId="270" xfId="177" applyNumberFormat="1" applyFont="1" applyFill="1" applyBorder="1" applyAlignment="1" applyProtection="1">
      <alignment horizontal="right"/>
    </xf>
    <xf numFmtId="171" fontId="66" fillId="0" borderId="234" xfId="177" applyNumberFormat="1" applyFont="1" applyFill="1" applyBorder="1" applyAlignment="1" applyProtection="1">
      <alignment horizontal="right" vertical="center" wrapText="1"/>
      <protection locked="0"/>
    </xf>
    <xf numFmtId="171" fontId="66" fillId="26" borderId="181" xfId="177" applyNumberFormat="1" applyFont="1" applyFill="1" applyBorder="1" applyAlignment="1" applyProtection="1">
      <alignment horizontal="center" wrapText="1"/>
    </xf>
    <xf numFmtId="171" fontId="50" fillId="33" borderId="244" xfId="177" applyNumberFormat="1" applyFont="1" applyFill="1" applyBorder="1" applyAlignment="1" applyProtection="1">
      <alignment horizontal="right" vertical="center" wrapText="1"/>
    </xf>
    <xf numFmtId="171" fontId="50" fillId="26" borderId="45" xfId="177" applyNumberFormat="1" applyFont="1" applyFill="1" applyBorder="1" applyAlignment="1" applyProtection="1">
      <alignment horizontal="right" vertical="center" wrapText="1"/>
    </xf>
    <xf numFmtId="171" fontId="50" fillId="26" borderId="255" xfId="177" applyNumberFormat="1" applyFont="1" applyFill="1" applyBorder="1" applyAlignment="1" applyProtection="1">
      <alignment horizontal="right" vertical="center" wrapText="1"/>
    </xf>
    <xf numFmtId="171" fontId="50" fillId="33" borderId="255" xfId="177" applyNumberFormat="1" applyFont="1" applyFill="1" applyBorder="1" applyAlignment="1" applyProtection="1">
      <alignment horizontal="right" vertical="center" wrapText="1"/>
    </xf>
    <xf numFmtId="171" fontId="50" fillId="34" borderId="255" xfId="177" applyNumberFormat="1" applyFont="1" applyFill="1" applyBorder="1" applyAlignment="1" applyProtection="1">
      <alignment horizontal="right" vertical="center" wrapText="1"/>
    </xf>
    <xf numFmtId="171" fontId="50" fillId="33" borderId="255" xfId="177" applyNumberFormat="1" applyFont="1" applyFill="1" applyBorder="1" applyAlignment="1" applyProtection="1">
      <alignment horizontal="right"/>
    </xf>
    <xf numFmtId="171" fontId="50" fillId="34" borderId="295" xfId="177" applyNumberFormat="1" applyFont="1" applyFill="1" applyBorder="1" applyAlignment="1" applyProtection="1">
      <alignment horizontal="right"/>
    </xf>
    <xf numFmtId="171" fontId="78" fillId="34" borderId="47" xfId="177" applyNumberFormat="1" applyFont="1" applyFill="1" applyBorder="1" applyProtection="1"/>
    <xf numFmtId="0" fontId="93" fillId="34" borderId="66" xfId="181" applyFont="1" applyFill="1" applyBorder="1" applyProtection="1"/>
    <xf numFmtId="0" fontId="70" fillId="34" borderId="236" xfId="181" applyFont="1" applyFill="1" applyBorder="1" applyProtection="1"/>
    <xf numFmtId="171" fontId="78" fillId="28" borderId="215" xfId="177" applyNumberFormat="1" applyFont="1" applyFill="1" applyBorder="1" applyProtection="1"/>
    <xf numFmtId="0" fontId="65" fillId="26" borderId="145" xfId="0" applyFont="1" applyFill="1" applyBorder="1" applyAlignment="1" applyProtection="1">
      <alignment horizontal="center" vertical="center" wrapText="1"/>
    </xf>
    <xf numFmtId="0" fontId="65" fillId="26" borderId="146" xfId="0" applyFont="1" applyFill="1" applyBorder="1" applyAlignment="1" applyProtection="1">
      <alignment horizontal="center" vertical="center" wrapText="1"/>
    </xf>
    <xf numFmtId="0" fontId="70" fillId="26" borderId="181" xfId="0" applyFont="1" applyFill="1" applyBorder="1" applyAlignment="1" applyProtection="1">
      <alignment horizontal="center" vertical="center" wrapText="1"/>
    </xf>
    <xf numFmtId="0" fontId="78" fillId="0" borderId="298" xfId="0" applyFont="1" applyFill="1" applyBorder="1" applyProtection="1">
      <protection locked="0"/>
    </xf>
    <xf numFmtId="0" fontId="70" fillId="34" borderId="209" xfId="0" applyFont="1" applyFill="1" applyBorder="1" applyProtection="1"/>
    <xf numFmtId="0" fontId="78" fillId="34" borderId="186" xfId="0" applyFont="1" applyFill="1" applyBorder="1" applyProtection="1"/>
    <xf numFmtId="171" fontId="50" fillId="26" borderId="6" xfId="177" applyNumberFormat="1" applyFont="1" applyFill="1" applyBorder="1" applyProtection="1"/>
    <xf numFmtId="0" fontId="66" fillId="29" borderId="258" xfId="0" applyFont="1" applyFill="1" applyBorder="1" applyAlignment="1" applyProtection="1">
      <alignment horizontal="left"/>
    </xf>
    <xf numFmtId="171" fontId="88" fillId="33" borderId="43" xfId="177" applyNumberFormat="1" applyFont="1" applyFill="1" applyBorder="1" applyProtection="1"/>
    <xf numFmtId="171" fontId="88" fillId="28" borderId="43" xfId="177" applyNumberFormat="1" applyFont="1" applyFill="1" applyBorder="1" applyProtection="1"/>
    <xf numFmtId="0" fontId="70" fillId="26" borderId="79" xfId="0" applyFont="1" applyFill="1" applyBorder="1" applyProtection="1"/>
    <xf numFmtId="0" fontId="78" fillId="26" borderId="66" xfId="0" applyFont="1" applyFill="1" applyBorder="1" applyProtection="1"/>
    <xf numFmtId="0" fontId="70" fillId="26" borderId="66" xfId="0" applyFont="1" applyFill="1" applyBorder="1" applyProtection="1"/>
    <xf numFmtId="0" fontId="70" fillId="26" borderId="66" xfId="0" applyFont="1" applyFill="1" applyBorder="1" applyAlignment="1" applyProtection="1">
      <alignment wrapText="1"/>
    </xf>
    <xf numFmtId="0" fontId="70" fillId="26" borderId="202" xfId="0" applyFont="1" applyFill="1" applyBorder="1" applyProtection="1"/>
    <xf numFmtId="0" fontId="70" fillId="26" borderId="265" xfId="0" applyFont="1" applyFill="1" applyBorder="1" applyProtection="1"/>
    <xf numFmtId="167" fontId="78" fillId="34" borderId="8" xfId="233" applyFont="1" applyFill="1" applyBorder="1" applyProtection="1"/>
    <xf numFmtId="0" fontId="0" fillId="34" borderId="251" xfId="0" applyFill="1" applyBorder="1" applyAlignment="1">
      <alignment horizontal="center"/>
    </xf>
    <xf numFmtId="0" fontId="78" fillId="34" borderId="0" xfId="0" applyFont="1" applyFill="1" applyBorder="1" applyAlignment="1" applyProtection="1">
      <alignment horizontal="center"/>
    </xf>
    <xf numFmtId="0" fontId="78" fillId="34" borderId="0" xfId="0" applyFont="1" applyFill="1" applyBorder="1" applyAlignment="1"/>
    <xf numFmtId="0" fontId="70" fillId="34" borderId="0" xfId="0" applyFont="1" applyFill="1" applyAlignment="1" applyProtection="1">
      <alignment horizontal="left"/>
    </xf>
    <xf numFmtId="0" fontId="78" fillId="34" borderId="0" xfId="0" applyFont="1" applyFill="1" applyAlignment="1" applyProtection="1">
      <alignment horizontal="left"/>
    </xf>
    <xf numFmtId="0" fontId="78" fillId="34" borderId="0" xfId="0" applyFont="1" applyFill="1" applyAlignment="1" applyProtection="1"/>
    <xf numFmtId="0" fontId="66" fillId="26" borderId="299" xfId="0" applyFont="1" applyFill="1" applyBorder="1" applyAlignment="1" applyProtection="1">
      <alignment horizontal="center" vertical="center" wrapText="1"/>
    </xf>
    <xf numFmtId="171" fontId="50" fillId="34" borderId="49" xfId="176" applyNumberFormat="1" applyFont="1" applyFill="1" applyBorder="1" applyProtection="1"/>
    <xf numFmtId="171" fontId="66" fillId="29" borderId="298" xfId="177" applyNumberFormat="1" applyFont="1" applyFill="1" applyBorder="1" applyAlignment="1" applyProtection="1">
      <alignment horizontal="left" wrapText="1" indent="1"/>
    </xf>
    <xf numFmtId="171" fontId="66" fillId="0" borderId="298" xfId="177" applyNumberFormat="1" applyFont="1" applyFill="1" applyBorder="1" applyAlignment="1" applyProtection="1">
      <alignment wrapText="1"/>
      <protection locked="0"/>
    </xf>
    <xf numFmtId="0" fontId="50" fillId="29" borderId="299" xfId="0" applyFont="1" applyFill="1" applyBorder="1" applyProtection="1"/>
    <xf numFmtId="171" fontId="50" fillId="29" borderId="299" xfId="177" applyNumberFormat="1" applyFont="1" applyFill="1" applyBorder="1" applyProtection="1"/>
    <xf numFmtId="0" fontId="66" fillId="26" borderId="10" xfId="0" applyFont="1" applyFill="1" applyBorder="1" applyAlignment="1" applyProtection="1">
      <alignment horizontal="center" vertical="center" wrapText="1"/>
    </xf>
    <xf numFmtId="171" fontId="50" fillId="34" borderId="255" xfId="176" applyNumberFormat="1" applyFont="1" applyFill="1" applyBorder="1" applyProtection="1"/>
    <xf numFmtId="171" fontId="50" fillId="0" borderId="54" xfId="177" applyNumberFormat="1" applyFont="1" applyFill="1" applyBorder="1" applyProtection="1">
      <protection locked="0"/>
    </xf>
    <xf numFmtId="171" fontId="50" fillId="0" borderId="229" xfId="176" applyNumberFormat="1" applyFont="1" applyFill="1" applyBorder="1" applyProtection="1">
      <protection locked="0"/>
    </xf>
    <xf numFmtId="0" fontId="50" fillId="0" borderId="318" xfId="0" applyFont="1" applyFill="1" applyBorder="1" applyProtection="1">
      <protection locked="0"/>
    </xf>
    <xf numFmtId="0" fontId="50" fillId="34" borderId="0" xfId="0" applyFont="1" applyFill="1" applyBorder="1" applyAlignment="1" applyProtection="1">
      <alignment horizontal="centerContinuous"/>
      <protection locked="0"/>
    </xf>
    <xf numFmtId="0" fontId="50" fillId="34" borderId="0" xfId="0" applyFont="1" applyFill="1" applyProtection="1">
      <protection locked="0"/>
    </xf>
    <xf numFmtId="0" fontId="78" fillId="0" borderId="318" xfId="0" applyFont="1" applyFill="1" applyBorder="1" applyProtection="1">
      <protection locked="0"/>
    </xf>
    <xf numFmtId="0" fontId="138" fillId="34" borderId="0" xfId="0" applyFont="1" applyFill="1" applyBorder="1" applyAlignment="1">
      <alignment horizontal="center"/>
    </xf>
    <xf numFmtId="0" fontId="96" fillId="34" borderId="0" xfId="0" quotePrefix="1" applyFont="1" applyFill="1" applyBorder="1" applyAlignment="1">
      <alignment horizontal="left"/>
    </xf>
    <xf numFmtId="0" fontId="138" fillId="34" borderId="0" xfId="0" applyFont="1" applyFill="1" applyBorder="1"/>
    <xf numFmtId="0" fontId="66" fillId="34" borderId="95" xfId="0" applyFont="1" applyFill="1" applyBorder="1" applyAlignment="1" applyProtection="1">
      <alignment horizontal="center"/>
      <protection locked="0"/>
    </xf>
    <xf numFmtId="0" fontId="0" fillId="34" borderId="0" xfId="0" applyFill="1" applyBorder="1" applyProtection="1">
      <protection locked="0"/>
    </xf>
    <xf numFmtId="0" fontId="78" fillId="34" borderId="0" xfId="0" applyFont="1" applyFill="1" applyBorder="1" applyAlignment="1" applyProtection="1">
      <protection locked="0"/>
    </xf>
    <xf numFmtId="0" fontId="0" fillId="34" borderId="0" xfId="0" applyFill="1" applyBorder="1" applyAlignment="1" applyProtection="1">
      <protection locked="0"/>
    </xf>
    <xf numFmtId="0" fontId="107" fillId="34" borderId="0" xfId="0" applyFont="1" applyFill="1" applyBorder="1" applyAlignment="1"/>
    <xf numFmtId="0" fontId="78" fillId="34" borderId="0" xfId="0" applyFont="1" applyFill="1" applyBorder="1" applyAlignment="1" applyProtection="1">
      <alignment horizontal="left"/>
      <protection locked="0"/>
    </xf>
    <xf numFmtId="0" fontId="50" fillId="34" borderId="0" xfId="0" applyFont="1" applyFill="1" applyBorder="1" applyAlignment="1" applyProtection="1">
      <protection locked="0"/>
    </xf>
    <xf numFmtId="0" fontId="100" fillId="26" borderId="323" xfId="0" applyFont="1" applyFill="1" applyBorder="1" applyAlignment="1">
      <alignment wrapText="1"/>
    </xf>
    <xf numFmtId="0" fontId="78" fillId="26" borderId="323" xfId="222" applyFont="1" applyFill="1" applyBorder="1"/>
    <xf numFmtId="0" fontId="100" fillId="26" borderId="323" xfId="222" quotePrefix="1" applyFont="1" applyFill="1" applyBorder="1" applyAlignment="1">
      <alignment horizontal="center"/>
    </xf>
    <xf numFmtId="3" fontId="100" fillId="26" borderId="323" xfId="222" quotePrefix="1" applyNumberFormat="1" applyFont="1" applyFill="1" applyBorder="1" applyAlignment="1">
      <alignment horizontal="center"/>
    </xf>
    <xf numFmtId="171" fontId="78" fillId="34" borderId="0" xfId="0" applyNumberFormat="1" applyFont="1" applyFill="1" applyAlignment="1" applyProtection="1">
      <alignment horizontal="center"/>
    </xf>
    <xf numFmtId="171" fontId="50" fillId="34" borderId="0" xfId="0" applyNumberFormat="1" applyFont="1" applyFill="1" applyProtection="1"/>
    <xf numFmtId="171" fontId="88" fillId="33" borderId="43" xfId="176" applyNumberFormat="1" applyFont="1" applyFill="1" applyBorder="1" applyProtection="1"/>
    <xf numFmtId="167" fontId="70" fillId="34" borderId="0" xfId="224" applyFont="1" applyFill="1" applyAlignment="1" applyProtection="1">
      <alignment horizontal="center"/>
    </xf>
    <xf numFmtId="0" fontId="70" fillId="34" borderId="269" xfId="0" applyFont="1" applyFill="1" applyBorder="1" applyProtection="1"/>
    <xf numFmtId="38" fontId="78" fillId="0" borderId="259" xfId="0" applyNumberFormat="1" applyFont="1" applyFill="1" applyBorder="1" applyProtection="1">
      <protection locked="0"/>
    </xf>
    <xf numFmtId="171" fontId="50" fillId="0" borderId="255" xfId="177" applyNumberFormat="1" applyFont="1" applyFill="1" applyBorder="1" applyAlignment="1" applyProtection="1">
      <alignment horizontal="right" vertical="center" wrapText="1"/>
      <protection locked="0"/>
    </xf>
    <xf numFmtId="171" fontId="50" fillId="33" borderId="298" xfId="177" applyNumberFormat="1" applyFont="1" applyFill="1" applyBorder="1" applyAlignment="1" applyProtection="1">
      <alignment horizontal="right" vertical="center" wrapText="1"/>
    </xf>
    <xf numFmtId="0" fontId="50" fillId="34" borderId="232" xfId="0" applyFont="1" applyFill="1" applyBorder="1" applyAlignment="1" applyProtection="1">
      <alignment horizontal="left"/>
    </xf>
    <xf numFmtId="0" fontId="50" fillId="0" borderId="298" xfId="0" applyFont="1" applyFill="1" applyBorder="1" applyAlignment="1" applyProtection="1">
      <alignment wrapText="1"/>
      <protection locked="0"/>
    </xf>
    <xf numFmtId="0" fontId="70" fillId="26" borderId="121" xfId="0" applyFont="1" applyFill="1" applyBorder="1" applyAlignment="1" applyProtection="1">
      <alignment horizontal="left" wrapText="1"/>
    </xf>
    <xf numFmtId="0" fontId="70" fillId="26" borderId="182" xfId="0" applyFont="1" applyFill="1" applyBorder="1" applyAlignment="1" applyProtection="1">
      <alignment horizontal="center" wrapText="1"/>
    </xf>
    <xf numFmtId="0" fontId="29" fillId="34" borderId="29" xfId="0" applyFont="1" applyFill="1" applyBorder="1" applyAlignment="1" applyProtection="1">
      <alignment horizontal="left"/>
    </xf>
    <xf numFmtId="49" fontId="78" fillId="34" borderId="10" xfId="0" applyNumberFormat="1" applyFont="1" applyFill="1" applyBorder="1" applyAlignment="1" applyProtection="1">
      <alignment horizontal="center"/>
    </xf>
    <xf numFmtId="0" fontId="70" fillId="26" borderId="83" xfId="0" applyFont="1" applyFill="1" applyBorder="1" applyAlignment="1" applyProtection="1">
      <alignment horizontal="left" wrapText="1"/>
    </xf>
    <xf numFmtId="0" fontId="70" fillId="26" borderId="28" xfId="0" applyFont="1" applyFill="1" applyBorder="1" applyAlignment="1" applyProtection="1">
      <alignment horizontal="center" wrapText="1"/>
    </xf>
    <xf numFmtId="0" fontId="66" fillId="26" borderId="194" xfId="0" applyFont="1" applyFill="1" applyBorder="1" applyAlignment="1" applyProtection="1">
      <alignment horizontal="center"/>
    </xf>
    <xf numFmtId="0" fontId="50" fillId="26" borderId="121" xfId="0" applyFont="1" applyFill="1" applyBorder="1" applyProtection="1"/>
    <xf numFmtId="0" fontId="70" fillId="0" borderId="10" xfId="0" applyFont="1" applyFill="1" applyBorder="1" applyProtection="1">
      <protection locked="0"/>
    </xf>
    <xf numFmtId="0" fontId="70" fillId="0" borderId="97" xfId="0" quotePrefix="1" applyFont="1" applyFill="1" applyBorder="1" applyAlignment="1" applyProtection="1">
      <alignment horizontal="center"/>
    </xf>
    <xf numFmtId="0" fontId="70" fillId="0" borderId="10" xfId="0" quotePrefix="1" applyFont="1" applyFill="1" applyBorder="1" applyAlignment="1" applyProtection="1">
      <alignment horizontal="center"/>
    </xf>
    <xf numFmtId="0" fontId="70" fillId="0" borderId="33" xfId="0" quotePrefix="1" applyFont="1" applyFill="1" applyBorder="1" applyAlignment="1" applyProtection="1">
      <alignment horizontal="center"/>
    </xf>
    <xf numFmtId="0" fontId="78" fillId="0" borderId="193" xfId="0" applyFont="1" applyFill="1" applyBorder="1" applyProtection="1">
      <protection locked="0"/>
    </xf>
    <xf numFmtId="0" fontId="78" fillId="0" borderId="205" xfId="0" applyFont="1" applyFill="1" applyBorder="1" applyProtection="1">
      <protection locked="0"/>
    </xf>
    <xf numFmtId="171" fontId="50" fillId="28" borderId="115" xfId="177" applyNumberFormat="1" applyFont="1" applyFill="1" applyBorder="1" applyAlignment="1" applyProtection="1">
      <alignment horizontal="right"/>
    </xf>
    <xf numFmtId="171" fontId="50" fillId="26" borderId="233" xfId="177" applyNumberFormat="1" applyFont="1" applyFill="1" applyBorder="1" applyProtection="1"/>
    <xf numFmtId="171" fontId="50" fillId="26" borderId="49" xfId="177" applyNumberFormat="1" applyFont="1" applyFill="1" applyBorder="1" applyProtection="1"/>
    <xf numFmtId="171" fontId="50" fillId="26" borderId="49" xfId="177" applyNumberFormat="1" applyFont="1" applyFill="1" applyBorder="1" applyAlignment="1" applyProtection="1">
      <alignment horizontal="right"/>
    </xf>
    <xf numFmtId="171" fontId="50" fillId="26" borderId="72" xfId="177" applyNumberFormat="1" applyFont="1" applyFill="1" applyBorder="1" applyAlignment="1" applyProtection="1">
      <alignment horizontal="right"/>
    </xf>
    <xf numFmtId="0" fontId="78" fillId="0" borderId="298" xfId="0" applyFont="1" applyFill="1" applyBorder="1" applyAlignment="1" applyProtection="1">
      <alignment horizontal="center"/>
      <protection locked="0"/>
    </xf>
    <xf numFmtId="171" fontId="50" fillId="26" borderId="196" xfId="177" applyNumberFormat="1" applyFont="1" applyFill="1" applyBorder="1" applyProtection="1"/>
    <xf numFmtId="171" fontId="50" fillId="26" borderId="10" xfId="177" applyNumberFormat="1" applyFont="1" applyFill="1" applyBorder="1" applyProtection="1"/>
    <xf numFmtId="171" fontId="50" fillId="26" borderId="10" xfId="177" applyNumberFormat="1" applyFont="1" applyFill="1" applyBorder="1" applyAlignment="1" applyProtection="1">
      <alignment horizontal="right"/>
    </xf>
    <xf numFmtId="171" fontId="50" fillId="26" borderId="33" xfId="177" applyNumberFormat="1" applyFont="1" applyFill="1" applyBorder="1" applyAlignment="1" applyProtection="1">
      <alignment horizontal="right"/>
    </xf>
    <xf numFmtId="0" fontId="78" fillId="0" borderId="205" xfId="0" applyFont="1" applyFill="1" applyBorder="1" applyAlignment="1" applyProtection="1">
      <alignment horizontal="center"/>
      <protection locked="0"/>
    </xf>
    <xf numFmtId="0" fontId="78" fillId="0" borderId="6" xfId="0" applyFont="1" applyFill="1" applyBorder="1" applyAlignment="1" applyProtection="1">
      <alignment horizontal="center"/>
      <protection locked="0"/>
    </xf>
    <xf numFmtId="171" fontId="50" fillId="26" borderId="44" xfId="177" applyNumberFormat="1" applyFont="1" applyFill="1" applyBorder="1" applyProtection="1"/>
    <xf numFmtId="171" fontId="50" fillId="26" borderId="43" xfId="177" applyNumberFormat="1" applyFont="1" applyFill="1" applyBorder="1" applyAlignment="1" applyProtection="1">
      <alignment horizontal="right"/>
    </xf>
    <xf numFmtId="171" fontId="50" fillId="26" borderId="70" xfId="177" applyNumberFormat="1" applyFont="1" applyFill="1" applyBorder="1" applyAlignment="1" applyProtection="1">
      <alignment horizontal="right"/>
    </xf>
    <xf numFmtId="0" fontId="78" fillId="0" borderId="45" xfId="0" applyFont="1" applyFill="1" applyBorder="1" applyAlignment="1" applyProtection="1">
      <alignment horizontal="center"/>
      <protection locked="0"/>
    </xf>
    <xf numFmtId="0" fontId="78" fillId="0" borderId="233" xfId="0" applyFont="1" applyFill="1" applyBorder="1" applyAlignment="1" applyProtection="1">
      <alignment horizontal="center"/>
      <protection locked="0"/>
    </xf>
    <xf numFmtId="0" fontId="78" fillId="0" borderId="175" xfId="0" applyFont="1" applyFill="1" applyBorder="1" applyAlignment="1" applyProtection="1">
      <alignment horizontal="center"/>
      <protection locked="0"/>
    </xf>
    <xf numFmtId="0" fontId="78" fillId="0" borderId="43" xfId="0" applyFont="1" applyFill="1" applyBorder="1" applyAlignment="1" applyProtection="1">
      <alignment horizontal="center"/>
      <protection locked="0"/>
    </xf>
    <xf numFmtId="171" fontId="50" fillId="26" borderId="45" xfId="177" applyNumberFormat="1" applyFont="1" applyFill="1" applyBorder="1" applyAlignment="1" applyProtection="1">
      <alignment horizontal="right"/>
    </xf>
    <xf numFmtId="171" fontId="50" fillId="26" borderId="71" xfId="177" applyNumberFormat="1" applyFont="1" applyFill="1" applyBorder="1" applyAlignment="1" applyProtection="1">
      <alignment horizontal="right"/>
    </xf>
    <xf numFmtId="171" fontId="50" fillId="28" borderId="47" xfId="177" applyNumberFormat="1" applyFont="1" applyFill="1" applyBorder="1" applyAlignment="1" applyProtection="1">
      <alignment horizontal="right"/>
    </xf>
    <xf numFmtId="0" fontId="50" fillId="0" borderId="78" xfId="0" applyFont="1" applyFill="1" applyBorder="1" applyProtection="1">
      <protection locked="0"/>
    </xf>
    <xf numFmtId="171" fontId="50" fillId="0" borderId="71" xfId="177" applyNumberFormat="1" applyFont="1" applyFill="1" applyBorder="1" applyAlignment="1" applyProtection="1">
      <alignment horizontal="right"/>
      <protection locked="0"/>
    </xf>
    <xf numFmtId="171" fontId="50" fillId="0" borderId="69" xfId="177" applyNumberFormat="1" applyFont="1" applyFill="1" applyBorder="1" applyAlignment="1" applyProtection="1">
      <alignment horizontal="right"/>
      <protection locked="0"/>
    </xf>
    <xf numFmtId="171" fontId="50" fillId="0" borderId="235" xfId="177" applyNumberFormat="1" applyFont="1" applyFill="1" applyBorder="1" applyAlignment="1" applyProtection="1">
      <alignment horizontal="right"/>
      <protection locked="0"/>
    </xf>
    <xf numFmtId="0" fontId="50" fillId="26" borderId="315" xfId="0" applyFont="1" applyFill="1" applyBorder="1" applyProtection="1"/>
    <xf numFmtId="171" fontId="50" fillId="26" borderId="47" xfId="177" applyNumberFormat="1" applyFont="1" applyFill="1" applyBorder="1" applyProtection="1"/>
    <xf numFmtId="171" fontId="50" fillId="26" borderId="47" xfId="177" applyNumberFormat="1" applyFont="1" applyFill="1" applyBorder="1" applyAlignment="1" applyProtection="1">
      <alignment horizontal="right"/>
    </xf>
    <xf numFmtId="171" fontId="50" fillId="26" borderId="73" xfId="177" applyNumberFormat="1" applyFont="1" applyFill="1" applyBorder="1" applyAlignment="1" applyProtection="1">
      <alignment horizontal="right"/>
    </xf>
    <xf numFmtId="171" fontId="50" fillId="26" borderId="69" xfId="177" applyNumberFormat="1" applyFont="1" applyFill="1" applyBorder="1" applyAlignment="1" applyProtection="1">
      <alignment horizontal="right"/>
    </xf>
    <xf numFmtId="171" fontId="50" fillId="35" borderId="47" xfId="177" applyNumberFormat="1" applyFont="1" applyFill="1" applyBorder="1" applyAlignment="1" applyProtection="1">
      <alignment horizontal="right"/>
    </xf>
    <xf numFmtId="171" fontId="50" fillId="26" borderId="73" xfId="177" applyNumberFormat="1" applyFont="1" applyFill="1" applyBorder="1" applyProtection="1"/>
    <xf numFmtId="0" fontId="78" fillId="0" borderId="240" xfId="0" applyFont="1" applyFill="1" applyBorder="1" applyProtection="1">
      <protection locked="0"/>
    </xf>
    <xf numFmtId="171" fontId="50" fillId="26" borderId="175" xfId="177" applyNumberFormat="1" applyFont="1" applyFill="1" applyBorder="1" applyProtection="1"/>
    <xf numFmtId="171" fontId="50" fillId="26" borderId="30" xfId="177" applyNumberFormat="1" applyFont="1" applyFill="1" applyBorder="1" applyProtection="1"/>
    <xf numFmtId="0" fontId="70" fillId="26" borderId="152" xfId="0" applyFont="1" applyFill="1" applyBorder="1" applyAlignment="1" applyProtection="1">
      <alignment horizontal="center"/>
    </xf>
    <xf numFmtId="0" fontId="70" fillId="26" borderId="181" xfId="0" applyFont="1" applyFill="1" applyBorder="1" applyAlignment="1" applyProtection="1">
      <alignment horizontal="center"/>
    </xf>
    <xf numFmtId="0" fontId="78" fillId="26" borderId="202" xfId="0" applyFont="1" applyFill="1" applyBorder="1" applyProtection="1"/>
    <xf numFmtId="0" fontId="70" fillId="0" borderId="270" xfId="0" applyFont="1" applyFill="1" applyBorder="1" applyProtection="1">
      <protection locked="0"/>
    </xf>
    <xf numFmtId="0" fontId="70" fillId="0" borderId="270" xfId="0" quotePrefix="1" applyFont="1" applyFill="1" applyBorder="1" applyAlignment="1" applyProtection="1">
      <alignment horizontal="center"/>
    </xf>
    <xf numFmtId="0" fontId="70" fillId="0" borderId="271" xfId="0" quotePrefix="1" applyFont="1" applyFill="1" applyBorder="1" applyAlignment="1" applyProtection="1">
      <alignment horizontal="center"/>
    </xf>
    <xf numFmtId="0" fontId="70" fillId="0" borderId="234" xfId="0" quotePrefix="1" applyFont="1" applyFill="1" applyBorder="1" applyAlignment="1" applyProtection="1">
      <alignment horizontal="center"/>
    </xf>
    <xf numFmtId="0" fontId="78" fillId="26" borderId="151" xfId="0" applyFont="1" applyFill="1" applyBorder="1" applyProtection="1"/>
    <xf numFmtId="0" fontId="78" fillId="0" borderId="294" xfId="0" applyFont="1" applyFill="1" applyBorder="1" applyProtection="1">
      <protection locked="0"/>
    </xf>
    <xf numFmtId="0" fontId="78" fillId="26" borderId="312" xfId="0" applyFont="1" applyFill="1" applyBorder="1" applyProtection="1"/>
    <xf numFmtId="0" fontId="78" fillId="0" borderId="270" xfId="0" applyFont="1" applyFill="1" applyBorder="1" applyProtection="1">
      <protection locked="0"/>
    </xf>
    <xf numFmtId="0" fontId="78" fillId="0" borderId="255" xfId="0" applyFont="1" applyFill="1" applyBorder="1" applyProtection="1">
      <protection locked="0"/>
    </xf>
    <xf numFmtId="0" fontId="78" fillId="26" borderId="66" xfId="0" applyFont="1" applyFill="1" applyBorder="1" applyAlignment="1" applyProtection="1">
      <alignment wrapText="1"/>
    </xf>
    <xf numFmtId="0" fontId="78" fillId="0" borderId="255" xfId="0" applyFont="1" applyFill="1" applyBorder="1" applyAlignment="1" applyProtection="1">
      <alignment horizontal="center"/>
      <protection locked="0"/>
    </xf>
    <xf numFmtId="0" fontId="78" fillId="26" borderId="258" xfId="0" applyFont="1" applyFill="1" applyBorder="1" applyProtection="1"/>
    <xf numFmtId="0" fontId="78" fillId="0" borderId="78" xfId="0" applyFont="1" applyFill="1" applyBorder="1" applyProtection="1">
      <protection locked="0"/>
    </xf>
    <xf numFmtId="0" fontId="78" fillId="0" borderId="66" xfId="0" applyFont="1" applyFill="1" applyBorder="1" applyProtection="1">
      <protection locked="0"/>
    </xf>
    <xf numFmtId="0" fontId="78" fillId="0" borderId="104" xfId="0" applyFont="1" applyFill="1" applyBorder="1" applyProtection="1">
      <protection locked="0"/>
    </xf>
    <xf numFmtId="167" fontId="78" fillId="32" borderId="75" xfId="224" applyFont="1" applyFill="1" applyBorder="1" applyAlignment="1" applyProtection="1">
      <alignment horizontal="left"/>
      <protection locked="0"/>
    </xf>
    <xf numFmtId="0" fontId="78" fillId="0" borderId="75" xfId="0" applyFont="1" applyFill="1" applyBorder="1" applyProtection="1">
      <protection locked="0"/>
    </xf>
    <xf numFmtId="0" fontId="78" fillId="26" borderId="31" xfId="0" applyFont="1" applyFill="1" applyBorder="1" applyProtection="1"/>
    <xf numFmtId="0" fontId="78" fillId="0" borderId="215" xfId="0" applyFont="1" applyFill="1" applyBorder="1" applyProtection="1">
      <protection locked="0"/>
    </xf>
    <xf numFmtId="0" fontId="78" fillId="34" borderId="169" xfId="0" applyFont="1" applyFill="1" applyBorder="1" applyProtection="1"/>
    <xf numFmtId="0" fontId="78" fillId="34" borderId="132" xfId="222" applyFont="1" applyFill="1" applyBorder="1" applyAlignment="1"/>
    <xf numFmtId="0" fontId="100" fillId="34" borderId="132" xfId="222" applyFont="1" applyFill="1" applyBorder="1" applyAlignment="1"/>
    <xf numFmtId="0" fontId="100" fillId="34" borderId="132" xfId="222" quotePrefix="1" applyFont="1" applyFill="1" applyBorder="1" applyAlignment="1">
      <alignment horizontal="center"/>
    </xf>
    <xf numFmtId="3" fontId="100" fillId="34" borderId="132" xfId="222" quotePrefix="1" applyNumberFormat="1" applyFont="1" applyFill="1" applyBorder="1" applyAlignment="1">
      <alignment horizontal="center"/>
    </xf>
    <xf numFmtId="49" fontId="93" fillId="0" borderId="298" xfId="181" applyNumberFormat="1" applyFont="1" applyFill="1" applyBorder="1" applyAlignment="1" applyProtection="1">
      <alignment horizontal="center" vertical="center"/>
      <protection locked="0"/>
    </xf>
    <xf numFmtId="171" fontId="78" fillId="0" borderId="233" xfId="177" applyNumberFormat="1" applyFont="1" applyFill="1" applyBorder="1" applyAlignment="1" applyProtection="1">
      <alignment vertical="center"/>
      <protection locked="0"/>
    </xf>
    <xf numFmtId="171" fontId="78" fillId="0" borderId="235" xfId="177" applyNumberFormat="1" applyFont="1" applyFill="1" applyBorder="1" applyAlignment="1" applyProtection="1">
      <alignment vertical="center"/>
      <protection locked="0"/>
    </xf>
    <xf numFmtId="171" fontId="78" fillId="0" borderId="299" xfId="177" applyNumberFormat="1" applyFont="1" applyFill="1" applyBorder="1" applyAlignment="1" applyProtection="1">
      <alignment vertical="center"/>
      <protection locked="0"/>
    </xf>
    <xf numFmtId="171" fontId="78" fillId="0" borderId="298" xfId="177" applyNumberFormat="1" applyFont="1" applyFill="1" applyBorder="1" applyAlignment="1" applyProtection="1">
      <alignment vertical="center"/>
      <protection locked="0"/>
    </xf>
    <xf numFmtId="171" fontId="78" fillId="0" borderId="212" xfId="177" applyNumberFormat="1" applyFont="1" applyFill="1" applyBorder="1" applyAlignment="1" applyProtection="1">
      <alignment vertical="center"/>
      <protection locked="0"/>
    </xf>
    <xf numFmtId="49" fontId="93" fillId="0" borderId="255" xfId="181" applyNumberFormat="1" applyFont="1" applyFill="1" applyBorder="1" applyAlignment="1" applyProtection="1">
      <alignment horizontal="center" vertical="center"/>
      <protection locked="0"/>
    </xf>
    <xf numFmtId="171" fontId="78" fillId="0" borderId="239" xfId="177" applyNumberFormat="1" applyFont="1" applyFill="1" applyBorder="1" applyAlignment="1" applyProtection="1">
      <alignment vertical="center"/>
      <protection locked="0"/>
    </xf>
    <xf numFmtId="171" fontId="78" fillId="0" borderId="255" xfId="177" applyNumberFormat="1" applyFont="1" applyFill="1" applyBorder="1" applyAlignment="1" applyProtection="1">
      <alignment vertical="center"/>
      <protection locked="0"/>
    </xf>
    <xf numFmtId="171" fontId="78" fillId="35" borderId="236" xfId="177" applyNumberFormat="1" applyFont="1" applyFill="1" applyBorder="1" applyProtection="1"/>
    <xf numFmtId="171" fontId="78" fillId="0" borderId="254" xfId="177" applyNumberFormat="1" applyFont="1" applyFill="1" applyBorder="1" applyAlignment="1" applyProtection="1">
      <alignment vertical="center"/>
      <protection locked="0"/>
    </xf>
    <xf numFmtId="0" fontId="94" fillId="34" borderId="327" xfId="181" applyFont="1" applyFill="1" applyBorder="1" applyAlignment="1" applyProtection="1">
      <alignment vertical="center"/>
    </xf>
    <xf numFmtId="171" fontId="78" fillId="35" borderId="298" xfId="177" applyNumberFormat="1" applyFont="1" applyFill="1" applyBorder="1" applyProtection="1"/>
    <xf numFmtId="0" fontId="78" fillId="34" borderId="236" xfId="181" applyFont="1" applyFill="1" applyBorder="1" applyProtection="1"/>
    <xf numFmtId="0" fontId="94" fillId="34" borderId="237" xfId="181" applyFont="1" applyFill="1" applyBorder="1" applyAlignment="1" applyProtection="1">
      <alignment horizontal="left" wrapText="1"/>
    </xf>
    <xf numFmtId="171" fontId="94" fillId="0" borderId="237" xfId="177" applyNumberFormat="1" applyFont="1" applyFill="1" applyBorder="1" applyAlignment="1" applyProtection="1">
      <alignment horizontal="left" wrapText="1"/>
      <protection locked="0"/>
    </xf>
    <xf numFmtId="0" fontId="78" fillId="34" borderId="236" xfId="181" quotePrefix="1" applyFont="1" applyFill="1" applyBorder="1" applyAlignment="1" applyProtection="1">
      <alignment horizontal="left" vertical="center"/>
    </xf>
    <xf numFmtId="0" fontId="78" fillId="34" borderId="236" xfId="181" applyFont="1" applyFill="1" applyBorder="1" applyAlignment="1" applyProtection="1">
      <alignment vertical="center"/>
    </xf>
    <xf numFmtId="0" fontId="94" fillId="0" borderId="237" xfId="181" applyFont="1" applyFill="1" applyBorder="1" applyAlignment="1" applyProtection="1">
      <alignment horizontal="left" vertical="top"/>
      <protection locked="0"/>
    </xf>
    <xf numFmtId="171" fontId="78" fillId="0" borderId="237" xfId="177" applyNumberFormat="1" applyFont="1" applyFill="1" applyBorder="1" applyAlignment="1" applyProtection="1">
      <alignment vertical="center"/>
      <protection locked="0"/>
    </xf>
    <xf numFmtId="0" fontId="78" fillId="34" borderId="227" xfId="181" quotePrefix="1" applyFont="1" applyFill="1" applyBorder="1" applyAlignment="1" applyProtection="1">
      <alignment horizontal="left" vertical="center"/>
    </xf>
    <xf numFmtId="0" fontId="78" fillId="34" borderId="227" xfId="181" applyFont="1" applyFill="1" applyBorder="1" applyAlignment="1" applyProtection="1">
      <alignment vertical="center"/>
    </xf>
    <xf numFmtId="0" fontId="94" fillId="0" borderId="250" xfId="181" applyFont="1" applyFill="1" applyBorder="1" applyAlignment="1" applyProtection="1">
      <alignment horizontal="left" vertical="top"/>
      <protection locked="0"/>
    </xf>
    <xf numFmtId="49" fontId="93" fillId="0" borderId="240" xfId="181" applyNumberFormat="1" applyFont="1" applyFill="1" applyBorder="1" applyAlignment="1" applyProtection="1">
      <alignment horizontal="center" vertical="center"/>
      <protection locked="0"/>
    </xf>
    <xf numFmtId="171" fontId="78" fillId="0" borderId="250" xfId="177" applyNumberFormat="1" applyFont="1" applyFill="1" applyBorder="1" applyAlignment="1" applyProtection="1">
      <alignment vertical="center"/>
      <protection locked="0"/>
    </xf>
    <xf numFmtId="171" fontId="93" fillId="33" borderId="294" xfId="177" applyNumberFormat="1" applyFont="1" applyFill="1" applyBorder="1" applyAlignment="1" applyProtection="1">
      <alignment horizontal="center"/>
    </xf>
    <xf numFmtId="0" fontId="94" fillId="0" borderId="236" xfId="181" applyFont="1" applyFill="1" applyBorder="1" applyAlignment="1" applyProtection="1">
      <alignment vertical="center"/>
      <protection locked="0"/>
    </xf>
    <xf numFmtId="49" fontId="93" fillId="0" borderId="255" xfId="181" applyNumberFormat="1" applyFont="1" applyFill="1" applyBorder="1" applyAlignment="1" applyProtection="1">
      <alignment horizontal="center"/>
      <protection locked="0"/>
    </xf>
    <xf numFmtId="171" fontId="93" fillId="0" borderId="237" xfId="177" applyNumberFormat="1" applyFont="1" applyFill="1" applyBorder="1" applyAlignment="1" applyProtection="1">
      <alignment horizontal="center"/>
      <protection locked="0"/>
    </xf>
    <xf numFmtId="171" fontId="78" fillId="0" borderId="237" xfId="177" applyNumberFormat="1" applyFont="1" applyFill="1" applyBorder="1" applyProtection="1">
      <protection locked="0"/>
    </xf>
    <xf numFmtId="0" fontId="78" fillId="34" borderId="227" xfId="181" applyFont="1" applyFill="1" applyBorder="1" applyProtection="1"/>
    <xf numFmtId="0" fontId="94" fillId="0" borderId="227" xfId="181" applyFont="1" applyFill="1" applyBorder="1" applyAlignment="1" applyProtection="1">
      <alignment vertical="center"/>
      <protection locked="0"/>
    </xf>
    <xf numFmtId="49" fontId="93" fillId="0" borderId="240" xfId="181" applyNumberFormat="1" applyFont="1" applyFill="1" applyBorder="1" applyAlignment="1" applyProtection="1">
      <alignment horizontal="center"/>
      <protection locked="0"/>
    </xf>
    <xf numFmtId="171" fontId="93" fillId="0" borderId="250" xfId="177" applyNumberFormat="1" applyFont="1" applyFill="1" applyBorder="1" applyAlignment="1" applyProtection="1">
      <alignment horizontal="center"/>
      <protection locked="0"/>
    </xf>
    <xf numFmtId="171" fontId="78" fillId="0" borderId="250" xfId="177" applyNumberFormat="1" applyFont="1" applyFill="1" applyBorder="1" applyProtection="1">
      <protection locked="0"/>
    </xf>
    <xf numFmtId="0" fontId="94" fillId="34" borderId="236" xfId="181" applyFont="1" applyFill="1" applyBorder="1" applyAlignment="1" applyProtection="1">
      <alignment horizontal="left" vertical="top"/>
    </xf>
    <xf numFmtId="0" fontId="78" fillId="0" borderId="236" xfId="0" applyFont="1" applyFill="1" applyBorder="1" applyProtection="1">
      <protection locked="0"/>
    </xf>
    <xf numFmtId="0" fontId="94" fillId="34" borderId="227" xfId="181" applyFont="1" applyFill="1" applyBorder="1" applyAlignment="1" applyProtection="1">
      <alignment horizontal="left" vertical="top"/>
    </xf>
    <xf numFmtId="171" fontId="78" fillId="0" borderId="240" xfId="177" applyNumberFormat="1" applyFont="1" applyFill="1" applyBorder="1" applyAlignment="1" applyProtection="1">
      <alignment vertical="center"/>
      <protection locked="0"/>
    </xf>
    <xf numFmtId="171" fontId="78" fillId="0" borderId="248" xfId="177" applyNumberFormat="1" applyFont="1" applyFill="1" applyBorder="1" applyAlignment="1" applyProtection="1">
      <alignment vertical="center"/>
      <protection locked="0"/>
    </xf>
    <xf numFmtId="0" fontId="93" fillId="34" borderId="236" xfId="181" quotePrefix="1" applyFont="1" applyFill="1" applyBorder="1" applyAlignment="1" applyProtection="1">
      <alignment vertical="center"/>
    </xf>
    <xf numFmtId="0" fontId="93" fillId="34" borderId="227" xfId="181" quotePrefix="1" applyFont="1" applyFill="1" applyBorder="1" applyAlignment="1" applyProtection="1">
      <alignment vertical="center"/>
    </xf>
    <xf numFmtId="171" fontId="78" fillId="0" borderId="249" xfId="177" applyNumberFormat="1" applyFont="1" applyFill="1" applyBorder="1" applyAlignment="1" applyProtection="1">
      <alignment vertical="center"/>
      <protection locked="0"/>
    </xf>
    <xf numFmtId="171" fontId="78" fillId="0" borderId="270" xfId="177" applyNumberFormat="1" applyFont="1" applyBorder="1" applyProtection="1">
      <protection locked="0"/>
    </xf>
    <xf numFmtId="171" fontId="78" fillId="0" borderId="234" xfId="177" applyNumberFormat="1" applyFont="1" applyBorder="1" applyProtection="1">
      <protection locked="0"/>
    </xf>
    <xf numFmtId="167" fontId="50" fillId="0" borderId="323" xfId="15" applyFont="1" applyFill="1" applyBorder="1" applyAlignment="1" applyProtection="1">
      <alignment horizontal="left" indent="1"/>
      <protection locked="0"/>
    </xf>
    <xf numFmtId="9" fontId="50" fillId="0" borderId="323" xfId="102" applyFont="1" applyFill="1" applyBorder="1" applyProtection="1">
      <protection locked="0"/>
    </xf>
    <xf numFmtId="3" fontId="50" fillId="0" borderId="323" xfId="15" applyNumberFormat="1" applyFont="1" applyFill="1" applyBorder="1" applyProtection="1">
      <protection locked="0"/>
    </xf>
    <xf numFmtId="171" fontId="50" fillId="0" borderId="323" xfId="245" applyNumberFormat="1" applyFont="1" applyFill="1" applyBorder="1" applyProtection="1">
      <protection locked="0"/>
    </xf>
    <xf numFmtId="171" fontId="88" fillId="0" borderId="53" xfId="176" applyNumberFormat="1" applyFont="1" applyFill="1" applyBorder="1" applyProtection="1">
      <protection locked="0"/>
    </xf>
    <xf numFmtId="0" fontId="70" fillId="34" borderId="0" xfId="0" applyFont="1" applyFill="1" applyAlignment="1" applyProtection="1">
      <alignment horizontal="left"/>
    </xf>
    <xf numFmtId="167" fontId="66" fillId="34" borderId="256" xfId="15" applyFont="1" applyFill="1" applyBorder="1" applyAlignment="1" applyProtection="1">
      <alignment horizontal="center" vertical="center" wrapText="1"/>
    </xf>
    <xf numFmtId="167" fontId="66" fillId="34" borderId="270" xfId="15" applyFont="1" applyFill="1" applyBorder="1" applyAlignment="1" applyProtection="1">
      <alignment horizontal="center"/>
    </xf>
    <xf numFmtId="167" fontId="66" fillId="34" borderId="270" xfId="15" applyFont="1" applyFill="1" applyBorder="1" applyAlignment="1" applyProtection="1">
      <alignment horizontal="center" wrapText="1"/>
    </xf>
    <xf numFmtId="167" fontId="66" fillId="34" borderId="270" xfId="15" applyFont="1" applyFill="1" applyBorder="1" applyAlignment="1" applyProtection="1">
      <alignment horizontal="left" wrapText="1"/>
    </xf>
    <xf numFmtId="0" fontId="78" fillId="34" borderId="11" xfId="181" applyFont="1" applyFill="1" applyBorder="1" applyAlignment="1" applyProtection="1">
      <alignment horizontal="left" vertical="center"/>
    </xf>
    <xf numFmtId="49" fontId="78" fillId="0" borderId="65" xfId="181" applyNumberFormat="1" applyFont="1" applyFill="1" applyBorder="1" applyAlignment="1" applyProtection="1">
      <alignment horizontal="center" vertical="center"/>
      <protection locked="0"/>
    </xf>
    <xf numFmtId="171" fontId="78" fillId="0" borderId="327" xfId="177" applyNumberFormat="1" applyFont="1" applyFill="1" applyBorder="1" applyAlignment="1" applyProtection="1">
      <alignment horizontal="center" vertical="center"/>
      <protection locked="0"/>
    </xf>
    <xf numFmtId="171" fontId="93" fillId="0" borderId="52" xfId="177" applyNumberFormat="1" applyFont="1" applyBorder="1" applyAlignment="1" applyProtection="1">
      <alignment horizontal="center" vertical="center"/>
      <protection locked="0"/>
    </xf>
    <xf numFmtId="171" fontId="93" fillId="0" borderId="71" xfId="177" applyNumberFormat="1" applyFont="1" applyBorder="1" applyAlignment="1" applyProtection="1">
      <alignment horizontal="center" vertical="center"/>
      <protection locked="0"/>
    </xf>
    <xf numFmtId="0" fontId="78" fillId="34" borderId="236" xfId="181" applyFont="1" applyFill="1" applyBorder="1" applyAlignment="1" applyProtection="1">
      <alignment horizontal="left" vertical="center"/>
    </xf>
    <xf numFmtId="49" fontId="78" fillId="0" borderId="255" xfId="181" applyNumberFormat="1" applyFont="1" applyFill="1" applyBorder="1" applyAlignment="1" applyProtection="1">
      <alignment horizontal="center" vertical="center"/>
      <protection locked="0"/>
    </xf>
    <xf numFmtId="171" fontId="93" fillId="0" borderId="330" xfId="177" applyNumberFormat="1" applyFont="1" applyFill="1" applyBorder="1" applyAlignment="1" applyProtection="1">
      <alignment horizontal="center" vertical="center"/>
      <protection locked="0"/>
    </xf>
    <xf numFmtId="0" fontId="78" fillId="34" borderId="236" xfId="181" applyFont="1" applyFill="1" applyBorder="1" applyAlignment="1" applyProtection="1"/>
    <xf numFmtId="0" fontId="78" fillId="34" borderId="38" xfId="181" applyFont="1" applyFill="1" applyBorder="1" applyProtection="1"/>
    <xf numFmtId="0" fontId="78" fillId="34" borderId="11" xfId="181" applyFont="1" applyFill="1" applyBorder="1" applyAlignment="1" applyProtection="1">
      <alignment horizontal="right" vertical="top"/>
    </xf>
    <xf numFmtId="171" fontId="78" fillId="0" borderId="71" xfId="177" applyNumberFormat="1" applyFont="1" applyBorder="1" applyAlignment="1" applyProtection="1">
      <alignment vertical="center"/>
      <protection locked="0"/>
    </xf>
    <xf numFmtId="0" fontId="78" fillId="34" borderId="236" xfId="181" applyFont="1" applyFill="1" applyBorder="1" applyAlignment="1" applyProtection="1">
      <alignment horizontal="right" vertical="top"/>
    </xf>
    <xf numFmtId="49" fontId="78" fillId="0" borderId="233" xfId="181" applyNumberFormat="1" applyFont="1" applyFill="1" applyBorder="1" applyAlignment="1" applyProtection="1">
      <alignment horizontal="center" vertical="center"/>
      <protection locked="0"/>
    </xf>
    <xf numFmtId="171" fontId="78" fillId="35" borderId="232" xfId="177" applyNumberFormat="1" applyFont="1" applyFill="1" applyBorder="1" applyProtection="1"/>
    <xf numFmtId="0" fontId="94" fillId="34" borderId="236" xfId="181" applyFont="1" applyFill="1" applyBorder="1" applyAlignment="1" applyProtection="1">
      <alignment vertical="center"/>
    </xf>
    <xf numFmtId="49" fontId="93" fillId="0" borderId="255" xfId="181" applyNumberFormat="1" applyFont="1" applyBorder="1" applyAlignment="1" applyProtection="1">
      <alignment horizontal="center" vertical="center"/>
      <protection locked="0"/>
    </xf>
    <xf numFmtId="171" fontId="78" fillId="0" borderId="255" xfId="177" applyNumberFormat="1" applyFont="1" applyBorder="1" applyAlignment="1" applyProtection="1">
      <alignment vertical="center"/>
      <protection locked="0"/>
    </xf>
    <xf numFmtId="0" fontId="93" fillId="34" borderId="236" xfId="181" applyFont="1" applyFill="1" applyBorder="1" applyAlignment="1" applyProtection="1">
      <alignment vertical="center"/>
    </xf>
    <xf numFmtId="0" fontId="93" fillId="34" borderId="236" xfId="181" applyFont="1" applyFill="1" applyBorder="1" applyAlignment="1" applyProtection="1">
      <alignment horizontal="right" vertical="top"/>
    </xf>
    <xf numFmtId="0" fontId="78" fillId="34" borderId="232" xfId="181" quotePrefix="1" applyFont="1" applyFill="1" applyBorder="1" applyAlignment="1" applyProtection="1">
      <alignment horizontal="left" vertical="center"/>
    </xf>
    <xf numFmtId="0" fontId="93" fillId="34" borderId="232" xfId="181" applyFont="1" applyFill="1" applyBorder="1" applyAlignment="1" applyProtection="1">
      <alignment vertical="center"/>
    </xf>
    <xf numFmtId="0" fontId="93" fillId="34" borderId="232" xfId="181" applyFont="1" applyFill="1" applyBorder="1" applyAlignment="1" applyProtection="1">
      <alignment horizontal="right" vertical="top"/>
    </xf>
    <xf numFmtId="49" fontId="93" fillId="0" borderId="233" xfId="181" applyNumberFormat="1" applyFont="1" applyBorder="1" applyAlignment="1" applyProtection="1">
      <alignment horizontal="center" vertical="center"/>
      <protection locked="0"/>
    </xf>
    <xf numFmtId="171" fontId="78" fillId="0" borderId="233" xfId="177" applyNumberFormat="1" applyFont="1" applyBorder="1" applyAlignment="1" applyProtection="1">
      <alignment vertical="center"/>
      <protection locked="0"/>
    </xf>
    <xf numFmtId="171" fontId="78" fillId="0" borderId="235" xfId="177" applyNumberFormat="1" applyFont="1" applyBorder="1" applyAlignment="1" applyProtection="1">
      <alignment vertical="center"/>
      <protection locked="0"/>
    </xf>
    <xf numFmtId="0" fontId="99" fillId="34" borderId="236" xfId="181" applyFont="1" applyFill="1" applyBorder="1" applyProtection="1"/>
    <xf numFmtId="0" fontId="92" fillId="34" borderId="236" xfId="181" quotePrefix="1" applyFont="1" applyFill="1" applyBorder="1" applyAlignment="1" applyProtection="1">
      <alignment horizontal="left"/>
    </xf>
    <xf numFmtId="0" fontId="78" fillId="0" borderId="64" xfId="181" quotePrefix="1" applyFont="1" applyFill="1" applyBorder="1" applyAlignment="1" applyProtection="1">
      <alignment horizontal="center"/>
      <protection locked="0"/>
    </xf>
    <xf numFmtId="49" fontId="78" fillId="0" borderId="64" xfId="181" applyNumberFormat="1" applyFont="1" applyFill="1" applyBorder="1" applyAlignment="1" applyProtection="1">
      <alignment horizontal="center"/>
      <protection locked="0"/>
    </xf>
    <xf numFmtId="49" fontId="78" fillId="0" borderId="240" xfId="181" applyNumberFormat="1" applyFont="1" applyFill="1" applyBorder="1" applyAlignment="1" applyProtection="1">
      <alignment horizontal="center" vertical="center"/>
      <protection locked="0"/>
    </xf>
    <xf numFmtId="49" fontId="78" fillId="0" borderId="115" xfId="181" applyNumberFormat="1" applyFont="1" applyFill="1" applyBorder="1" applyAlignment="1" applyProtection="1">
      <alignment horizontal="center" vertical="center"/>
      <protection locked="0"/>
    </xf>
    <xf numFmtId="49" fontId="78" fillId="0" borderId="6" xfId="181" applyNumberFormat="1" applyFont="1" applyFill="1" applyBorder="1" applyAlignment="1" applyProtection="1">
      <alignment horizontal="center" vertical="center"/>
      <protection locked="0"/>
    </xf>
    <xf numFmtId="0" fontId="78" fillId="0" borderId="63" xfId="181" quotePrefix="1" applyFont="1" applyFill="1" applyBorder="1" applyAlignment="1" applyProtection="1">
      <alignment horizontal="center"/>
      <protection locked="0"/>
    </xf>
    <xf numFmtId="0" fontId="78" fillId="0" borderId="255" xfId="181" applyFont="1" applyFill="1" applyBorder="1" applyAlignment="1" applyProtection="1">
      <alignment horizontal="center" wrapText="1"/>
      <protection locked="0"/>
    </xf>
    <xf numFmtId="49" fontId="78" fillId="0" borderId="65" xfId="181" applyNumberFormat="1" applyFont="1" applyFill="1" applyBorder="1" applyAlignment="1" applyProtection="1">
      <alignment horizontal="center"/>
      <protection locked="0"/>
    </xf>
    <xf numFmtId="0" fontId="121" fillId="34" borderId="0" xfId="179" applyFont="1" applyFill="1" applyAlignment="1"/>
    <xf numFmtId="167" fontId="66" fillId="0" borderId="270" xfId="15" applyFont="1" applyFill="1" applyBorder="1" applyAlignment="1" applyProtection="1">
      <alignment horizontal="left" wrapText="1"/>
      <protection locked="0"/>
    </xf>
    <xf numFmtId="0" fontId="70" fillId="34" borderId="0" xfId="0" applyFont="1" applyFill="1" applyBorder="1" applyAlignment="1">
      <alignment horizontal="left"/>
    </xf>
    <xf numFmtId="0" fontId="70" fillId="34" borderId="0" xfId="0" applyFont="1" applyFill="1" applyAlignment="1" applyProtection="1">
      <alignment horizontal="left"/>
    </xf>
    <xf numFmtId="0" fontId="66" fillId="34" borderId="290" xfId="0" applyFont="1" applyFill="1" applyBorder="1" applyProtection="1"/>
    <xf numFmtId="0" fontId="66" fillId="34" borderId="0" xfId="0" applyFont="1" applyFill="1" applyAlignment="1">
      <alignment horizontal="center"/>
    </xf>
    <xf numFmtId="0" fontId="66" fillId="34" borderId="95" xfId="0" applyFont="1" applyFill="1" applyBorder="1" applyAlignment="1" applyProtection="1">
      <alignment horizontal="left"/>
    </xf>
    <xf numFmtId="0" fontId="66" fillId="34" borderId="290" xfId="0" applyFont="1" applyFill="1" applyBorder="1" applyAlignment="1" applyProtection="1">
      <alignment horizontal="left"/>
    </xf>
    <xf numFmtId="174" fontId="70" fillId="34" borderId="0" xfId="0" applyNumberFormat="1" applyFont="1" applyFill="1" applyBorder="1"/>
    <xf numFmtId="0" fontId="78" fillId="0" borderId="290" xfId="0" quotePrefix="1" applyFont="1" applyFill="1" applyBorder="1" applyAlignment="1" applyProtection="1">
      <alignment horizontal="left"/>
      <protection locked="0"/>
    </xf>
    <xf numFmtId="0" fontId="78" fillId="0" borderId="332" xfId="0" applyFont="1" applyBorder="1" applyProtection="1">
      <protection locked="0"/>
    </xf>
    <xf numFmtId="171" fontId="78" fillId="0" borderId="323" xfId="177" applyNumberFormat="1" applyFont="1" applyBorder="1" applyProtection="1">
      <protection locked="0"/>
    </xf>
    <xf numFmtId="49" fontId="70" fillId="34" borderId="333" xfId="0" applyNumberFormat="1" applyFont="1" applyFill="1" applyBorder="1" applyAlignment="1" applyProtection="1">
      <alignment horizontal="left"/>
    </xf>
    <xf numFmtId="0" fontId="70" fillId="34" borderId="323" xfId="0" quotePrefix="1" applyFont="1" applyFill="1" applyBorder="1" applyAlignment="1" applyProtection="1">
      <alignment horizontal="center"/>
    </xf>
    <xf numFmtId="49" fontId="70" fillId="34" borderId="98" xfId="0" applyNumberFormat="1" applyFont="1" applyFill="1" applyBorder="1" applyAlignment="1" applyProtection="1">
      <alignment horizontal="left"/>
    </xf>
    <xf numFmtId="49" fontId="70" fillId="34" borderId="334" xfId="0" applyNumberFormat="1" applyFont="1" applyFill="1" applyBorder="1" applyAlignment="1" applyProtection="1">
      <alignment horizontal="left"/>
    </xf>
    <xf numFmtId="0" fontId="78" fillId="0" borderId="324" xfId="0" applyFont="1" applyBorder="1" applyAlignment="1" applyProtection="1">
      <alignment horizontal="center"/>
      <protection locked="0"/>
    </xf>
    <xf numFmtId="49" fontId="70" fillId="34" borderId="335" xfId="0" applyNumberFormat="1" applyFont="1" applyFill="1" applyBorder="1" applyAlignment="1" applyProtection="1">
      <alignment horizontal="left"/>
    </xf>
    <xf numFmtId="49" fontId="70" fillId="34" borderId="336" xfId="0" applyNumberFormat="1" applyFont="1" applyFill="1" applyBorder="1" applyAlignment="1" applyProtection="1">
      <alignment horizontal="left"/>
    </xf>
    <xf numFmtId="0" fontId="78" fillId="0" borderId="323" xfId="0" applyFont="1" applyBorder="1" applyAlignment="1" applyProtection="1">
      <alignment horizontal="center"/>
      <protection locked="0"/>
    </xf>
    <xf numFmtId="0" fontId="70" fillId="34" borderId="323" xfId="0" applyFont="1" applyFill="1" applyBorder="1" applyAlignment="1" applyProtection="1">
      <alignment horizontal="left"/>
    </xf>
    <xf numFmtId="0" fontId="70" fillId="0" borderId="182" xfId="0" applyFont="1" applyFill="1" applyBorder="1" applyAlignment="1" applyProtection="1">
      <alignment horizontal="center" wrapText="1"/>
      <protection locked="0"/>
    </xf>
    <xf numFmtId="171" fontId="50" fillId="28" borderId="215" xfId="177" applyNumberFormat="1" applyFont="1" applyFill="1" applyBorder="1" applyProtection="1"/>
    <xf numFmtId="0" fontId="78" fillId="26" borderId="75" xfId="0" applyFont="1" applyFill="1" applyBorder="1" applyProtection="1"/>
    <xf numFmtId="0" fontId="78" fillId="0" borderId="178" xfId="0" applyFont="1" applyFill="1" applyBorder="1" applyProtection="1">
      <protection locked="0"/>
    </xf>
    <xf numFmtId="0" fontId="78" fillId="0" borderId="178" xfId="0" applyFont="1" applyFill="1" applyBorder="1" applyAlignment="1" applyProtection="1">
      <alignment horizontal="center"/>
      <protection locked="0"/>
    </xf>
    <xf numFmtId="171" fontId="50" fillId="26" borderId="339" xfId="177" applyNumberFormat="1" applyFont="1" applyFill="1" applyBorder="1" applyProtection="1"/>
    <xf numFmtId="171" fontId="50" fillId="0" borderId="298" xfId="177" applyNumberFormat="1" applyFont="1" applyFill="1" applyBorder="1" applyProtection="1">
      <protection locked="0"/>
    </xf>
    <xf numFmtId="0" fontId="50" fillId="29" borderId="240" xfId="0" applyFont="1" applyFill="1" applyBorder="1" applyProtection="1"/>
    <xf numFmtId="171" fontId="66" fillId="34" borderId="0" xfId="0" applyNumberFormat="1" applyFont="1" applyFill="1" applyBorder="1" applyAlignment="1" applyProtection="1">
      <alignment wrapText="1"/>
    </xf>
    <xf numFmtId="171" fontId="50" fillId="0" borderId="49" xfId="177" quotePrefix="1" applyNumberFormat="1" applyFont="1" applyFill="1" applyBorder="1" applyAlignment="1" applyProtection="1">
      <alignment horizontal="center"/>
      <protection locked="0"/>
    </xf>
    <xf numFmtId="171" fontId="50" fillId="35" borderId="45" xfId="177" quotePrefix="1" applyNumberFormat="1" applyFont="1" applyFill="1" applyBorder="1" applyAlignment="1" applyProtection="1"/>
    <xf numFmtId="171" fontId="50" fillId="0" borderId="72" xfId="177" quotePrefix="1" applyNumberFormat="1" applyFont="1" applyFill="1" applyBorder="1" applyAlignment="1" applyProtection="1">
      <alignment horizontal="right"/>
      <protection locked="0"/>
    </xf>
    <xf numFmtId="171" fontId="50" fillId="0" borderId="45" xfId="177" quotePrefix="1" applyNumberFormat="1" applyFont="1" applyFill="1" applyBorder="1" applyAlignment="1" applyProtection="1">
      <protection locked="0"/>
    </xf>
    <xf numFmtId="171" fontId="50" fillId="0" borderId="33" xfId="177" quotePrefix="1" applyNumberFormat="1" applyFont="1" applyFill="1" applyBorder="1" applyAlignment="1" applyProtection="1">
      <alignment horizontal="right"/>
      <protection locked="0"/>
    </xf>
    <xf numFmtId="171" fontId="50" fillId="0" borderId="45" xfId="177" quotePrefix="1" applyNumberFormat="1" applyFont="1" applyFill="1" applyBorder="1" applyAlignment="1" applyProtection="1">
      <alignment horizontal="center"/>
      <protection locked="0"/>
    </xf>
    <xf numFmtId="171" fontId="50" fillId="0" borderId="71" xfId="177" quotePrefix="1" applyNumberFormat="1" applyFont="1" applyFill="1" applyBorder="1" applyAlignment="1" applyProtection="1">
      <alignment horizontal="right"/>
      <protection locked="0"/>
    </xf>
    <xf numFmtId="171" fontId="50" fillId="0" borderId="43" xfId="177" quotePrefix="1" applyNumberFormat="1" applyFont="1" applyFill="1" applyBorder="1" applyAlignment="1" applyProtection="1">
      <protection locked="0"/>
    </xf>
    <xf numFmtId="171" fontId="50" fillId="0" borderId="43" xfId="177" quotePrefix="1" applyNumberFormat="1" applyFont="1" applyFill="1" applyBorder="1" applyAlignment="1" applyProtection="1">
      <alignment horizontal="center"/>
      <protection locked="0"/>
    </xf>
    <xf numFmtId="171" fontId="50" fillId="0" borderId="69" xfId="177" quotePrefix="1" applyNumberFormat="1" applyFont="1" applyFill="1" applyBorder="1" applyAlignment="1" applyProtection="1">
      <alignment horizontal="right"/>
      <protection locked="0"/>
    </xf>
    <xf numFmtId="171" fontId="66" fillId="0" borderId="45" xfId="177" quotePrefix="1" applyNumberFormat="1" applyFont="1" applyFill="1" applyBorder="1" applyAlignment="1" applyProtection="1">
      <protection locked="0"/>
    </xf>
    <xf numFmtId="171" fontId="66" fillId="0" borderId="45" xfId="177" quotePrefix="1" applyNumberFormat="1" applyFont="1" applyFill="1" applyBorder="1" applyAlignment="1" applyProtection="1">
      <alignment horizontal="center"/>
      <protection locked="0"/>
    </xf>
    <xf numFmtId="171" fontId="66" fillId="0" borderId="43" xfId="177" quotePrefix="1" applyNumberFormat="1" applyFont="1" applyFill="1" applyBorder="1" applyAlignment="1" applyProtection="1">
      <protection locked="0"/>
    </xf>
    <xf numFmtId="171" fontId="50" fillId="35" borderId="43" xfId="177" quotePrefix="1" applyNumberFormat="1" applyFont="1" applyFill="1" applyBorder="1" applyAlignment="1" applyProtection="1"/>
    <xf numFmtId="171" fontId="50" fillId="0" borderId="33" xfId="177" applyNumberFormat="1" applyFont="1" applyFill="1" applyBorder="1" applyAlignment="1" applyProtection="1">
      <alignment horizontal="right"/>
      <protection locked="0"/>
    </xf>
    <xf numFmtId="171" fontId="50" fillId="35" borderId="255" xfId="177" applyNumberFormat="1" applyFont="1" applyFill="1" applyBorder="1" applyProtection="1"/>
    <xf numFmtId="171" fontId="50" fillId="0" borderId="196" xfId="177" quotePrefix="1" applyNumberFormat="1" applyFont="1" applyFill="1" applyBorder="1" applyAlignment="1" applyProtection="1">
      <alignment horizontal="center"/>
      <protection locked="0"/>
    </xf>
    <xf numFmtId="171" fontId="50" fillId="0" borderId="298" xfId="177" quotePrefix="1" applyNumberFormat="1" applyFont="1" applyFill="1" applyBorder="1" applyAlignment="1" applyProtection="1">
      <alignment horizontal="center"/>
      <protection locked="0"/>
    </xf>
    <xf numFmtId="171" fontId="50" fillId="0" borderId="190" xfId="177" quotePrefix="1" applyNumberFormat="1" applyFont="1" applyFill="1" applyBorder="1" applyAlignment="1" applyProtection="1">
      <alignment horizontal="center"/>
      <protection locked="0"/>
    </xf>
    <xf numFmtId="171" fontId="50" fillId="28" borderId="270" xfId="177" applyNumberFormat="1" applyFont="1" applyFill="1" applyBorder="1" applyProtection="1"/>
    <xf numFmtId="171" fontId="50" fillId="28" borderId="270" xfId="177" applyNumberFormat="1" applyFont="1" applyFill="1" applyBorder="1" applyAlignment="1" applyProtection="1"/>
    <xf numFmtId="171" fontId="50" fillId="26" borderId="255" xfId="177" applyNumberFormat="1" applyFont="1" applyFill="1" applyBorder="1" applyProtection="1"/>
    <xf numFmtId="171" fontId="50" fillId="26" borderId="193" xfId="177" applyNumberFormat="1" applyFont="1" applyFill="1" applyBorder="1" applyProtection="1"/>
    <xf numFmtId="171" fontId="50" fillId="26" borderId="193" xfId="177" applyNumberFormat="1" applyFont="1" applyFill="1" applyBorder="1" applyAlignment="1" applyProtection="1"/>
    <xf numFmtId="171" fontId="50" fillId="26" borderId="235" xfId="177" applyNumberFormat="1" applyFont="1" applyFill="1" applyBorder="1" applyProtection="1"/>
    <xf numFmtId="171" fontId="50" fillId="0" borderId="255" xfId="177" quotePrefix="1" applyNumberFormat="1" applyFont="1" applyFill="1" applyBorder="1" applyAlignment="1" applyProtection="1">
      <alignment horizontal="center"/>
      <protection locked="0"/>
    </xf>
    <xf numFmtId="171" fontId="66" fillId="0" borderId="255" xfId="177" quotePrefix="1" applyNumberFormat="1" applyFont="1" applyFill="1" applyBorder="1" applyAlignment="1" applyProtection="1">
      <alignment horizontal="center"/>
      <protection locked="0"/>
    </xf>
    <xf numFmtId="171" fontId="50" fillId="0" borderId="69" xfId="177" quotePrefix="1" applyNumberFormat="1" applyFont="1" applyFill="1" applyBorder="1" applyAlignment="1" applyProtection="1">
      <alignment horizontal="center"/>
      <protection locked="0"/>
    </xf>
    <xf numFmtId="171" fontId="50" fillId="26" borderId="191" xfId="177" applyNumberFormat="1" applyFont="1" applyFill="1" applyBorder="1" applyProtection="1"/>
    <xf numFmtId="171" fontId="50" fillId="26" borderId="255" xfId="177" applyNumberFormat="1" applyFont="1" applyFill="1" applyBorder="1" applyAlignment="1" applyProtection="1"/>
    <xf numFmtId="171" fontId="50" fillId="35" borderId="270" xfId="177" applyNumberFormat="1" applyFont="1" applyFill="1" applyBorder="1" applyProtection="1"/>
    <xf numFmtId="171" fontId="50" fillId="28" borderId="69" xfId="177" applyNumberFormat="1" applyFont="1" applyFill="1" applyBorder="1" applyProtection="1"/>
    <xf numFmtId="171" fontId="50" fillId="0" borderId="193" xfId="177" applyNumberFormat="1" applyFont="1" applyFill="1" applyBorder="1" applyProtection="1">
      <protection locked="0"/>
    </xf>
    <xf numFmtId="171" fontId="50" fillId="26" borderId="240" xfId="177" applyNumberFormat="1" applyFont="1" applyFill="1" applyBorder="1" applyProtection="1"/>
    <xf numFmtId="171" fontId="50" fillId="26" borderId="248" xfId="177" applyNumberFormat="1" applyFont="1" applyFill="1" applyBorder="1" applyProtection="1"/>
    <xf numFmtId="171" fontId="66" fillId="26" borderId="270" xfId="177" applyNumberFormat="1" applyFont="1" applyFill="1" applyBorder="1" applyProtection="1"/>
    <xf numFmtId="171" fontId="66" fillId="26" borderId="313" xfId="177" applyNumberFormat="1" applyFont="1" applyFill="1" applyBorder="1" applyProtection="1"/>
    <xf numFmtId="171" fontId="88" fillId="34" borderId="71" xfId="177" applyNumberFormat="1" applyFont="1" applyFill="1" applyBorder="1" applyProtection="1"/>
    <xf numFmtId="0" fontId="78" fillId="34" borderId="66" xfId="0" applyFont="1" applyFill="1" applyBorder="1" applyProtection="1">
      <protection locked="0"/>
    </xf>
    <xf numFmtId="0" fontId="78" fillId="26" borderId="75" xfId="0" applyFont="1" applyFill="1" applyBorder="1" applyAlignment="1" applyProtection="1">
      <alignment wrapText="1"/>
    </xf>
    <xf numFmtId="0" fontId="78" fillId="0" borderId="250" xfId="0" applyFont="1" applyFill="1" applyBorder="1" applyProtection="1">
      <protection locked="0"/>
    </xf>
    <xf numFmtId="0" fontId="78" fillId="26" borderId="240" xfId="0" applyFont="1" applyFill="1" applyBorder="1" applyProtection="1"/>
    <xf numFmtId="0" fontId="78" fillId="0" borderId="236" xfId="0" applyFont="1" applyFill="1" applyBorder="1" applyAlignment="1" applyProtection="1">
      <alignment horizontal="center"/>
      <protection locked="0"/>
    </xf>
    <xf numFmtId="0" fontId="78" fillId="26" borderId="14" xfId="0" applyFont="1" applyFill="1" applyBorder="1" applyProtection="1"/>
    <xf numFmtId="0" fontId="78" fillId="0" borderId="258" xfId="0" applyFont="1" applyFill="1" applyBorder="1" applyProtection="1">
      <protection locked="0"/>
    </xf>
    <xf numFmtId="0" fontId="70" fillId="26" borderId="75" xfId="0" applyFont="1" applyFill="1" applyBorder="1" applyProtection="1"/>
    <xf numFmtId="0" fontId="70" fillId="26" borderId="75" xfId="0" applyFont="1" applyFill="1" applyBorder="1" applyAlignment="1" applyProtection="1">
      <alignment wrapText="1"/>
    </xf>
    <xf numFmtId="0" fontId="78" fillId="26" borderId="79" xfId="0" applyFont="1" applyFill="1" applyBorder="1" applyProtection="1"/>
    <xf numFmtId="0" fontId="70" fillId="26" borderId="205" xfId="0" applyFont="1" applyFill="1" applyBorder="1" applyProtection="1"/>
    <xf numFmtId="0" fontId="70" fillId="26" borderId="14" xfId="0" applyFont="1" applyFill="1" applyBorder="1" applyProtection="1"/>
    <xf numFmtId="0" fontId="78" fillId="26" borderId="78" xfId="0" applyFont="1" applyFill="1" applyBorder="1" applyAlignment="1" applyProtection="1">
      <alignment wrapText="1"/>
    </xf>
    <xf numFmtId="0" fontId="70" fillId="26" borderId="207" xfId="0" applyFont="1" applyFill="1" applyBorder="1" applyProtection="1"/>
    <xf numFmtId="171" fontId="29" fillId="0" borderId="0" xfId="177" applyNumberFormat="1" applyFont="1" applyFill="1" applyProtection="1">
      <protection locked="0"/>
    </xf>
    <xf numFmtId="171" fontId="88" fillId="0" borderId="229" xfId="176" applyNumberFormat="1" applyFont="1" applyFill="1" applyBorder="1" applyProtection="1">
      <protection locked="0"/>
    </xf>
    <xf numFmtId="171" fontId="66" fillId="28" borderId="244" xfId="177" applyNumberFormat="1" applyFont="1" applyFill="1" applyBorder="1" applyProtection="1"/>
    <xf numFmtId="0" fontId="66" fillId="34" borderId="211" xfId="0" applyFont="1" applyFill="1" applyBorder="1" applyAlignment="1" applyProtection="1">
      <alignment horizontal="center" vertical="center" wrapText="1"/>
    </xf>
    <xf numFmtId="171" fontId="50" fillId="34" borderId="211" xfId="177" applyNumberFormat="1" applyFont="1" applyFill="1" applyBorder="1" applyAlignment="1" applyProtection="1">
      <alignment horizontal="center" vertical="center" wrapText="1"/>
    </xf>
    <xf numFmtId="171" fontId="50" fillId="34" borderId="212" xfId="177" applyNumberFormat="1" applyFont="1" applyFill="1" applyBorder="1" applyAlignment="1" applyProtection="1">
      <alignment horizontal="center" vertical="center" wrapText="1"/>
    </xf>
    <xf numFmtId="171" fontId="66" fillId="28" borderId="241" xfId="177" applyNumberFormat="1" applyFont="1" applyFill="1" applyBorder="1" applyProtection="1"/>
    <xf numFmtId="171" fontId="50" fillId="0" borderId="259" xfId="177" applyNumberFormat="1" applyFont="1" applyFill="1" applyBorder="1" applyProtection="1">
      <protection locked="0"/>
    </xf>
    <xf numFmtId="0" fontId="66" fillId="26" borderId="255" xfId="0" applyFont="1" applyFill="1" applyBorder="1" applyAlignment="1" applyProtection="1">
      <alignment horizontal="center" vertical="center" wrapText="1"/>
    </xf>
    <xf numFmtId="0" fontId="66" fillId="26" borderId="255" xfId="0" applyFont="1" applyFill="1" applyBorder="1" applyProtection="1"/>
    <xf numFmtId="171" fontId="50" fillId="0" borderId="211" xfId="177" applyNumberFormat="1" applyFont="1" applyBorder="1" applyProtection="1">
      <protection locked="0"/>
    </xf>
    <xf numFmtId="171" fontId="50" fillId="0" borderId="255" xfId="177" applyNumberFormat="1" applyFont="1" applyBorder="1" applyProtection="1">
      <protection locked="0"/>
    </xf>
    <xf numFmtId="171" fontId="50" fillId="0" borderId="45" xfId="177" applyNumberFormat="1" applyFont="1" applyBorder="1" applyProtection="1">
      <protection locked="0"/>
    </xf>
    <xf numFmtId="0" fontId="66" fillId="26" borderId="233" xfId="0" applyFont="1" applyFill="1" applyBorder="1" applyAlignment="1" applyProtection="1">
      <alignment horizontal="center" vertical="center" wrapText="1"/>
    </xf>
    <xf numFmtId="0" fontId="0" fillId="34" borderId="211" xfId="0" applyFont="1" applyFill="1" applyBorder="1" applyProtection="1"/>
    <xf numFmtId="0" fontId="0" fillId="34" borderId="212" xfId="0" applyFont="1" applyFill="1" applyBorder="1" applyProtection="1"/>
    <xf numFmtId="0" fontId="0" fillId="34" borderId="261" xfId="0" applyFont="1" applyFill="1" applyBorder="1" applyProtection="1"/>
    <xf numFmtId="0" fontId="0" fillId="34" borderId="268" xfId="0" applyFont="1" applyFill="1" applyBorder="1" applyProtection="1"/>
    <xf numFmtId="171" fontId="50" fillId="28" borderId="244" xfId="177" applyNumberFormat="1" applyFont="1" applyFill="1" applyBorder="1" applyProtection="1"/>
    <xf numFmtId="0" fontId="85" fillId="26" borderId="255" xfId="0" quotePrefix="1" applyFont="1" applyFill="1" applyBorder="1" applyProtection="1"/>
    <xf numFmtId="0" fontId="0" fillId="0" borderId="244" xfId="0" applyFont="1" applyBorder="1" applyProtection="1">
      <protection locked="0"/>
    </xf>
    <xf numFmtId="0" fontId="142" fillId="26" borderId="255" xfId="0" applyFont="1" applyFill="1" applyBorder="1" applyAlignment="1" applyProtection="1">
      <alignment horizontal="center"/>
    </xf>
    <xf numFmtId="0" fontId="66" fillId="26" borderId="233" xfId="0" applyFont="1" applyFill="1" applyBorder="1" applyProtection="1"/>
    <xf numFmtId="0" fontId="66" fillId="26" borderId="235" xfId="0" applyFont="1" applyFill="1" applyBorder="1" applyProtection="1"/>
    <xf numFmtId="0" fontId="85" fillId="26" borderId="233" xfId="0" quotePrefix="1" applyFont="1" applyFill="1" applyBorder="1" applyProtection="1"/>
    <xf numFmtId="171" fontId="50" fillId="34" borderId="259" xfId="177" applyNumberFormat="1" applyFont="1" applyFill="1" applyBorder="1" applyProtection="1"/>
    <xf numFmtId="171" fontId="50" fillId="34" borderId="264" xfId="177" applyNumberFormat="1" applyFont="1" applyFill="1" applyBorder="1" applyProtection="1">
      <protection locked="0"/>
    </xf>
    <xf numFmtId="171" fontId="50" fillId="0" borderId="244" xfId="177" applyNumberFormat="1" applyFont="1" applyFill="1" applyBorder="1" applyAlignment="1" applyProtection="1">
      <alignment horizontal="center" vertical="center" wrapText="1"/>
      <protection locked="0"/>
    </xf>
    <xf numFmtId="0" fontId="0" fillId="0" borderId="75" xfId="0" applyFont="1" applyFill="1" applyBorder="1" applyAlignment="1" applyProtection="1">
      <alignment horizontal="left"/>
      <protection locked="0"/>
    </xf>
    <xf numFmtId="49" fontId="50" fillId="34" borderId="165" xfId="0" applyNumberFormat="1" applyFont="1" applyFill="1" applyBorder="1" applyAlignment="1" applyProtection="1">
      <alignment horizontal="center"/>
    </xf>
    <xf numFmtId="38" fontId="111" fillId="34" borderId="182" xfId="0" applyNumberFormat="1" applyFont="1" applyFill="1" applyBorder="1" applyProtection="1"/>
    <xf numFmtId="173" fontId="0" fillId="34" borderId="0" xfId="177" applyNumberFormat="1" applyFont="1" applyFill="1" applyProtection="1"/>
    <xf numFmtId="171" fontId="50" fillId="0" borderId="0" xfId="177" applyNumberFormat="1" applyFont="1"/>
    <xf numFmtId="171" fontId="50" fillId="0" borderId="97" xfId="177" applyNumberFormat="1" applyFont="1" applyBorder="1" applyProtection="1">
      <protection locked="0"/>
    </xf>
    <xf numFmtId="171" fontId="78" fillId="34" borderId="45" xfId="177" applyNumberFormat="1" applyFont="1" applyFill="1" applyBorder="1" applyProtection="1">
      <protection locked="0"/>
    </xf>
    <xf numFmtId="171" fontId="78" fillId="34" borderId="72" xfId="177" applyNumberFormat="1" applyFont="1" applyFill="1" applyBorder="1" applyProtection="1">
      <protection locked="0"/>
    </xf>
    <xf numFmtId="171" fontId="29" fillId="34" borderId="0" xfId="0" applyNumberFormat="1" applyFont="1" applyFill="1" applyProtection="1"/>
    <xf numFmtId="171" fontId="88" fillId="0" borderId="239" xfId="177" applyNumberFormat="1" applyFont="1" applyFill="1" applyBorder="1" applyProtection="1">
      <protection locked="0"/>
    </xf>
    <xf numFmtId="171" fontId="50" fillId="34" borderId="219" xfId="177" applyNumberFormat="1" applyFont="1" applyFill="1" applyBorder="1" applyProtection="1"/>
    <xf numFmtId="171" fontId="50" fillId="34" borderId="211" xfId="177" applyNumberFormat="1" applyFont="1" applyFill="1" applyBorder="1" applyProtection="1"/>
    <xf numFmtId="0" fontId="50" fillId="43" borderId="53" xfId="0" applyFont="1" applyFill="1" applyBorder="1" applyProtection="1"/>
    <xf numFmtId="0" fontId="50" fillId="43" borderId="43" xfId="0" applyFont="1" applyFill="1" applyBorder="1" applyProtection="1"/>
    <xf numFmtId="171" fontId="50" fillId="34" borderId="0" xfId="245" applyNumberFormat="1" applyFont="1" applyFill="1" applyBorder="1" applyProtection="1"/>
    <xf numFmtId="0" fontId="0" fillId="26" borderId="341" xfId="0" applyFill="1" applyBorder="1" applyProtection="1"/>
    <xf numFmtId="0" fontId="0" fillId="26" borderId="342" xfId="0" applyFill="1" applyBorder="1" applyProtection="1"/>
    <xf numFmtId="171" fontId="50" fillId="34" borderId="156" xfId="245" applyNumberFormat="1" applyFont="1" applyFill="1" applyBorder="1" applyProtection="1"/>
    <xf numFmtId="0" fontId="72" fillId="0" borderId="341" xfId="86" applyFont="1" applyFill="1" applyBorder="1" applyAlignment="1" applyProtection="1">
      <alignment horizontal="center"/>
      <protection locked="0"/>
    </xf>
    <xf numFmtId="0" fontId="72" fillId="0" borderId="156" xfId="86" applyFont="1" applyFill="1" applyBorder="1" applyAlignment="1" applyProtection="1">
      <alignment horizontal="center"/>
      <protection locked="0"/>
    </xf>
    <xf numFmtId="0" fontId="71" fillId="26" borderId="169" xfId="0" applyFont="1" applyFill="1" applyBorder="1" applyProtection="1"/>
    <xf numFmtId="0" fontId="50" fillId="26" borderId="151" xfId="0" applyFont="1" applyFill="1" applyBorder="1" applyProtection="1"/>
    <xf numFmtId="0" fontId="66" fillId="26" borderId="304" xfId="0" applyFont="1" applyFill="1" applyBorder="1" applyProtection="1"/>
    <xf numFmtId="0" fontId="66" fillId="26" borderId="343" xfId="0" applyFont="1" applyFill="1" applyBorder="1" applyProtection="1"/>
    <xf numFmtId="0" fontId="0" fillId="26" borderId="209" xfId="0" applyFill="1" applyBorder="1" applyProtection="1"/>
    <xf numFmtId="171" fontId="50" fillId="0" borderId="259" xfId="177" applyNumberFormat="1" applyFont="1" applyFill="1" applyBorder="1" applyAlignment="1" applyProtection="1">
      <alignment horizontal="right"/>
      <protection locked="0"/>
    </xf>
    <xf numFmtId="171" fontId="50" fillId="0" borderId="45" xfId="177" applyNumberFormat="1" applyFont="1" applyFill="1" applyBorder="1" applyAlignment="1" applyProtection="1">
      <alignment horizontal="right"/>
      <protection locked="0"/>
    </xf>
    <xf numFmtId="171" fontId="50" fillId="0" borderId="233" xfId="177" applyNumberFormat="1" applyFont="1" applyFill="1" applyBorder="1" applyAlignment="1" applyProtection="1">
      <alignment horizontal="right"/>
      <protection locked="0"/>
    </xf>
    <xf numFmtId="171" fontId="50" fillId="0" borderId="45" xfId="177" applyNumberFormat="1" applyFont="1" applyBorder="1" applyAlignment="1" applyProtection="1">
      <alignment horizontal="right"/>
      <protection locked="0"/>
    </xf>
    <xf numFmtId="171" fontId="50" fillId="0" borderId="240" xfId="177" applyNumberFormat="1" applyFont="1" applyFill="1" applyBorder="1" applyAlignment="1" applyProtection="1">
      <alignment horizontal="right"/>
      <protection locked="0"/>
    </xf>
    <xf numFmtId="171" fontId="66" fillId="0" borderId="241" xfId="177" applyNumberFormat="1" applyFont="1" applyFill="1" applyBorder="1" applyAlignment="1" applyProtection="1">
      <alignment horizontal="right" wrapText="1"/>
      <protection locked="0"/>
    </xf>
    <xf numFmtId="171" fontId="66" fillId="28" borderId="244" xfId="177" applyNumberFormat="1" applyFont="1" applyFill="1" applyBorder="1" applyAlignment="1" applyProtection="1">
      <alignment horizontal="right"/>
    </xf>
    <xf numFmtId="171" fontId="50" fillId="34" borderId="211" xfId="177" applyNumberFormat="1" applyFont="1" applyFill="1" applyBorder="1" applyAlignment="1" applyProtection="1">
      <alignment horizontal="right" vertical="center" wrapText="1"/>
    </xf>
    <xf numFmtId="171" fontId="50" fillId="28" borderId="259" xfId="177" applyNumberFormat="1" applyFont="1" applyFill="1" applyBorder="1" applyAlignment="1" applyProtection="1">
      <alignment horizontal="right"/>
    </xf>
    <xf numFmtId="171" fontId="50" fillId="28" borderId="255" xfId="177" applyNumberFormat="1" applyFont="1" applyFill="1" applyBorder="1" applyAlignment="1" applyProtection="1">
      <alignment horizontal="right"/>
    </xf>
    <xf numFmtId="171" fontId="50" fillId="33" borderId="218" xfId="177" applyNumberFormat="1" applyFont="1" applyFill="1" applyBorder="1" applyAlignment="1" applyProtection="1">
      <alignment horizontal="right"/>
    </xf>
    <xf numFmtId="171" fontId="50" fillId="0" borderId="211" xfId="177" applyNumberFormat="1" applyFont="1" applyFill="1" applyBorder="1" applyAlignment="1" applyProtection="1">
      <alignment horizontal="right"/>
      <protection locked="0"/>
    </xf>
    <xf numFmtId="171" fontId="66" fillId="28" borderId="246" xfId="177" applyNumberFormat="1" applyFont="1" applyFill="1" applyBorder="1" applyAlignment="1" applyProtection="1">
      <alignment horizontal="right"/>
    </xf>
    <xf numFmtId="171" fontId="66" fillId="0" borderId="255" xfId="177" applyNumberFormat="1" applyFont="1" applyFill="1" applyBorder="1" applyAlignment="1" applyProtection="1">
      <alignment horizontal="right" wrapText="1"/>
      <protection locked="0"/>
    </xf>
    <xf numFmtId="171" fontId="50" fillId="0" borderId="244" xfId="177" applyNumberFormat="1" applyFont="1" applyFill="1" applyBorder="1" applyAlignment="1" applyProtection="1">
      <alignment horizontal="right"/>
      <protection locked="0"/>
    </xf>
    <xf numFmtId="171" fontId="50" fillId="0" borderId="241" xfId="177" applyNumberFormat="1" applyFont="1" applyFill="1" applyBorder="1" applyAlignment="1" applyProtection="1">
      <alignment horizontal="right"/>
      <protection locked="0"/>
    </xf>
    <xf numFmtId="171" fontId="50" fillId="28" borderId="233" xfId="177" applyNumberFormat="1" applyFont="1" applyFill="1" applyBorder="1" applyAlignment="1" applyProtection="1">
      <alignment horizontal="right"/>
    </xf>
    <xf numFmtId="171" fontId="50" fillId="0" borderId="244" xfId="177" quotePrefix="1" applyNumberFormat="1" applyFont="1" applyFill="1" applyBorder="1" applyAlignment="1" applyProtection="1">
      <alignment horizontal="right"/>
      <protection locked="0"/>
    </xf>
    <xf numFmtId="171" fontId="50" fillId="28" borderId="244" xfId="177" applyNumberFormat="1" applyFont="1" applyFill="1" applyBorder="1" applyAlignment="1" applyProtection="1">
      <alignment horizontal="right"/>
    </xf>
    <xf numFmtId="171" fontId="50" fillId="0" borderId="241" xfId="177" quotePrefix="1" applyNumberFormat="1" applyFont="1" applyFill="1" applyBorder="1" applyAlignment="1" applyProtection="1">
      <alignment horizontal="right"/>
      <protection locked="0"/>
    </xf>
    <xf numFmtId="171" fontId="66" fillId="28" borderId="218" xfId="177" applyNumberFormat="1" applyFont="1" applyFill="1" applyBorder="1" applyAlignment="1" applyProtection="1">
      <alignment horizontal="right"/>
    </xf>
    <xf numFmtId="0" fontId="66" fillId="26" borderId="211" xfId="0" applyFont="1" applyFill="1" applyBorder="1" applyAlignment="1" applyProtection="1">
      <alignment horizontal="right"/>
    </xf>
    <xf numFmtId="0" fontId="66" fillId="26" borderId="212" xfId="0" applyFont="1" applyFill="1" applyBorder="1" applyAlignment="1" applyProtection="1">
      <alignment horizontal="right"/>
    </xf>
    <xf numFmtId="171" fontId="50" fillId="28" borderId="200" xfId="177" applyNumberFormat="1" applyFont="1" applyFill="1" applyBorder="1" applyAlignment="1" applyProtection="1">
      <alignment horizontal="right"/>
    </xf>
    <xf numFmtId="0" fontId="50" fillId="0" borderId="298" xfId="0" applyFont="1" applyFill="1" applyBorder="1" applyProtection="1">
      <protection locked="0"/>
    </xf>
    <xf numFmtId="0" fontId="100" fillId="34" borderId="323" xfId="222" applyFont="1" applyFill="1" applyBorder="1" applyAlignment="1"/>
    <xf numFmtId="0" fontId="78" fillId="34" borderId="323" xfId="222" applyFont="1" applyFill="1" applyBorder="1" applyAlignment="1"/>
    <xf numFmtId="0" fontId="100" fillId="34" borderId="323" xfId="222" quotePrefix="1" applyFont="1" applyFill="1" applyBorder="1" applyAlignment="1">
      <alignment horizontal="center"/>
    </xf>
    <xf numFmtId="3" fontId="100" fillId="34" borderId="323" xfId="222" quotePrefix="1" applyNumberFormat="1" applyFont="1" applyFill="1" applyBorder="1" applyAlignment="1">
      <alignment horizontal="center"/>
    </xf>
    <xf numFmtId="0" fontId="78" fillId="26" borderId="323" xfId="222" applyFont="1" applyFill="1" applyBorder="1" applyAlignment="1"/>
    <xf numFmtId="0" fontId="89" fillId="34" borderId="0" xfId="0" applyFont="1" applyFill="1" applyProtection="1"/>
    <xf numFmtId="0" fontId="120" fillId="34" borderId="323" xfId="175" quotePrefix="1" applyFont="1" applyFill="1" applyBorder="1" applyProtection="1"/>
    <xf numFmtId="0" fontId="105" fillId="26" borderId="323" xfId="222" applyFont="1" applyFill="1" applyBorder="1" applyAlignment="1"/>
    <xf numFmtId="0" fontId="100" fillId="26" borderId="0" xfId="222" applyFont="1" applyFill="1" applyBorder="1" applyAlignment="1"/>
    <xf numFmtId="171" fontId="0" fillId="34" borderId="0" xfId="177" applyNumberFormat="1" applyFont="1" applyFill="1" applyProtection="1"/>
    <xf numFmtId="171" fontId="29" fillId="34" borderId="0" xfId="177" applyNumberFormat="1" applyFont="1" applyFill="1" applyBorder="1" applyProtection="1"/>
    <xf numFmtId="172" fontId="29" fillId="34" borderId="0" xfId="217" applyNumberFormat="1" applyFont="1" applyFill="1" applyBorder="1" applyProtection="1"/>
    <xf numFmtId="0" fontId="68" fillId="0" borderId="0" xfId="0" applyFont="1" applyProtection="1"/>
    <xf numFmtId="0" fontId="78" fillId="0" borderId="323" xfId="0" applyFont="1" applyBorder="1" applyProtection="1">
      <protection locked="0"/>
    </xf>
    <xf numFmtId="0" fontId="70" fillId="39" borderId="323" xfId="0" applyFont="1" applyFill="1" applyBorder="1" applyAlignment="1" applyProtection="1">
      <alignment horizontal="centerContinuous"/>
    </xf>
    <xf numFmtId="0" fontId="0" fillId="34" borderId="97" xfId="0" applyFill="1" applyBorder="1" applyAlignment="1" applyProtection="1"/>
    <xf numFmtId="49" fontId="78" fillId="34" borderId="170" xfId="0" applyNumberFormat="1" applyFont="1" applyFill="1" applyBorder="1" applyAlignment="1" applyProtection="1">
      <alignment horizontal="right"/>
    </xf>
    <xf numFmtId="49" fontId="78" fillId="34" borderId="170" xfId="0" quotePrefix="1" applyNumberFormat="1" applyFont="1" applyFill="1" applyBorder="1" applyAlignment="1" applyProtection="1">
      <alignment horizontal="right"/>
    </xf>
    <xf numFmtId="49" fontId="78" fillId="34" borderId="151" xfId="0" quotePrefix="1" applyNumberFormat="1" applyFont="1" applyFill="1" applyBorder="1" applyAlignment="1" applyProtection="1">
      <alignment horizontal="right"/>
    </xf>
    <xf numFmtId="0" fontId="70" fillId="34" borderId="326" xfId="0" applyFont="1" applyFill="1" applyBorder="1" applyProtection="1"/>
    <xf numFmtId="0" fontId="78" fillId="34" borderId="337" xfId="0" applyFont="1" applyFill="1" applyBorder="1" applyProtection="1"/>
    <xf numFmtId="0" fontId="78" fillId="34" borderId="324" xfId="0" applyFont="1" applyFill="1" applyBorder="1" applyAlignment="1" applyProtection="1">
      <alignment horizontal="left"/>
    </xf>
    <xf numFmtId="171" fontId="78" fillId="35" borderId="0" xfId="0" applyNumberFormat="1" applyFont="1" applyFill="1" applyBorder="1" applyProtection="1">
      <protection locked="0"/>
    </xf>
    <xf numFmtId="171" fontId="78" fillId="33" borderId="323" xfId="245" applyNumberFormat="1" applyFont="1" applyFill="1" applyBorder="1" applyProtection="1"/>
    <xf numFmtId="3" fontId="78" fillId="0" borderId="105" xfId="0" applyNumberFormat="1" applyFont="1" applyBorder="1" applyProtection="1">
      <protection locked="0"/>
    </xf>
    <xf numFmtId="171" fontId="78" fillId="0" borderId="105" xfId="245" applyNumberFormat="1" applyFont="1" applyBorder="1" applyProtection="1">
      <protection locked="0"/>
    </xf>
    <xf numFmtId="171" fontId="78" fillId="33" borderId="0" xfId="177" applyNumberFormat="1" applyFont="1" applyFill="1" applyBorder="1" applyProtection="1"/>
    <xf numFmtId="0" fontId="78" fillId="0" borderId="339" xfId="0" applyFont="1" applyBorder="1" applyProtection="1">
      <protection locked="0"/>
    </xf>
    <xf numFmtId="171" fontId="78" fillId="0" borderId="339" xfId="177" applyNumberFormat="1" applyFont="1" applyBorder="1" applyProtection="1">
      <protection locked="0"/>
    </xf>
    <xf numFmtId="171" fontId="78" fillId="35" borderId="101" xfId="177" applyNumberFormat="1" applyFont="1" applyFill="1" applyBorder="1" applyProtection="1"/>
    <xf numFmtId="0" fontId="70" fillId="34" borderId="348" xfId="0" applyFont="1" applyFill="1" applyBorder="1" applyProtection="1"/>
    <xf numFmtId="0" fontId="70" fillId="34" borderId="323" xfId="0" applyFont="1" applyFill="1" applyBorder="1" applyAlignment="1" applyProtection="1">
      <alignment horizontal="center"/>
    </xf>
    <xf numFmtId="0" fontId="70" fillId="34" borderId="323" xfId="0" quotePrefix="1" applyFont="1" applyFill="1" applyBorder="1" applyAlignment="1" applyProtection="1">
      <alignment horizontal="centerContinuous"/>
    </xf>
    <xf numFmtId="0" fontId="70" fillId="39" borderId="323" xfId="0" quotePrefix="1" applyFont="1" applyFill="1" applyBorder="1" applyAlignment="1" applyProtection="1">
      <alignment horizontal="centerContinuous"/>
    </xf>
    <xf numFmtId="0" fontId="70" fillId="34" borderId="340" xfId="0" quotePrefix="1" applyFont="1" applyFill="1" applyBorder="1" applyAlignment="1" applyProtection="1">
      <alignment horizontal="centerContinuous"/>
    </xf>
    <xf numFmtId="0" fontId="66" fillId="39" borderId="323" xfId="0" applyFont="1" applyFill="1" applyBorder="1" applyAlignment="1" applyProtection="1">
      <alignment horizontal="centerContinuous"/>
    </xf>
    <xf numFmtId="172" fontId="78" fillId="33" borderId="340" xfId="217" applyNumberFormat="1" applyFont="1" applyFill="1" applyBorder="1" applyAlignment="1" applyProtection="1">
      <alignment wrapText="1"/>
    </xf>
    <xf numFmtId="0" fontId="78" fillId="0" borderId="349" xfId="0" applyFont="1" applyBorder="1" applyAlignment="1" applyProtection="1">
      <alignment horizontal="left"/>
      <protection locked="0"/>
    </xf>
    <xf numFmtId="0" fontId="78" fillId="0" borderId="350" xfId="0" applyFont="1" applyBorder="1" applyProtection="1">
      <protection locked="0"/>
    </xf>
    <xf numFmtId="0" fontId="78" fillId="0" borderId="351" xfId="0" applyFont="1" applyBorder="1" applyProtection="1">
      <protection locked="0"/>
    </xf>
    <xf numFmtId="171" fontId="78" fillId="0" borderId="352" xfId="177" applyNumberFormat="1" applyFont="1" applyBorder="1" applyProtection="1">
      <protection locked="0"/>
    </xf>
    <xf numFmtId="0" fontId="70" fillId="0" borderId="353" xfId="0" applyFont="1" applyBorder="1" applyAlignment="1" applyProtection="1">
      <alignment horizontal="left"/>
      <protection locked="0"/>
    </xf>
    <xf numFmtId="0" fontId="78" fillId="0" borderId="354" xfId="0" applyFont="1" applyBorder="1" applyProtection="1">
      <protection locked="0"/>
    </xf>
    <xf numFmtId="0" fontId="78" fillId="0" borderId="352" xfId="0" applyFont="1" applyBorder="1" applyProtection="1">
      <protection locked="0"/>
    </xf>
    <xf numFmtId="172" fontId="78" fillId="33" borderId="313" xfId="217" applyNumberFormat="1" applyFont="1" applyFill="1" applyBorder="1" applyAlignment="1" applyProtection="1">
      <alignment wrapText="1"/>
    </xf>
    <xf numFmtId="172" fontId="78" fillId="35" borderId="33" xfId="217" applyNumberFormat="1" applyFont="1" applyFill="1" applyBorder="1" applyAlignment="1" applyProtection="1">
      <alignment wrapText="1"/>
    </xf>
    <xf numFmtId="0" fontId="70" fillId="34" borderId="355" xfId="0" applyFont="1" applyFill="1" applyBorder="1" applyAlignment="1" applyProtection="1">
      <alignment horizontal="left"/>
    </xf>
    <xf numFmtId="0" fontId="70" fillId="34" borderId="356" xfId="0" applyFont="1" applyFill="1" applyBorder="1" applyAlignment="1" applyProtection="1">
      <alignment horizontal="center"/>
    </xf>
    <xf numFmtId="0" fontId="78" fillId="34" borderId="356" xfId="0" applyFont="1" applyFill="1" applyBorder="1" applyProtection="1"/>
    <xf numFmtId="0" fontId="78" fillId="34" borderId="325" xfId="0" applyFont="1" applyFill="1" applyBorder="1" applyProtection="1"/>
    <xf numFmtId="172" fontId="29" fillId="40" borderId="358" xfId="217" applyNumberFormat="1" applyFont="1" applyFill="1" applyBorder="1" applyProtection="1"/>
    <xf numFmtId="49" fontId="78" fillId="34" borderId="348" xfId="0" quotePrefix="1" applyNumberFormat="1" applyFont="1" applyFill="1" applyBorder="1" applyAlignment="1" applyProtection="1">
      <alignment horizontal="right"/>
    </xf>
    <xf numFmtId="0" fontId="70" fillId="34" borderId="343" xfId="0" applyFont="1" applyFill="1" applyBorder="1" applyAlignment="1" applyProtection="1">
      <alignment horizontal="right"/>
    </xf>
    <xf numFmtId="49" fontId="70" fillId="34" borderId="0" xfId="0" applyNumberFormat="1" applyFont="1" applyFill="1" applyBorder="1" applyAlignment="1" applyProtection="1">
      <alignment horizontal="left"/>
    </xf>
    <xf numFmtId="49" fontId="70" fillId="34" borderId="323" xfId="0" applyNumberFormat="1" applyFont="1" applyFill="1" applyBorder="1" applyAlignment="1" applyProtection="1">
      <alignment horizontal="left"/>
    </xf>
    <xf numFmtId="49" fontId="70" fillId="34" borderId="344" xfId="0" applyNumberFormat="1" applyFont="1" applyFill="1" applyBorder="1" applyProtection="1"/>
    <xf numFmtId="0" fontId="70" fillId="39" borderId="323" xfId="0" quotePrefix="1" applyFont="1" applyFill="1" applyBorder="1" applyAlignment="1" applyProtection="1">
      <alignment horizontal="center"/>
    </xf>
    <xf numFmtId="49" fontId="70" fillId="34" borderId="348" xfId="0" applyNumberFormat="1" applyFont="1" applyFill="1" applyBorder="1" applyProtection="1"/>
    <xf numFmtId="0" fontId="70" fillId="34" borderId="359" xfId="0" quotePrefix="1" applyFont="1" applyFill="1" applyBorder="1" applyAlignment="1" applyProtection="1">
      <alignment horizontal="centerContinuous"/>
    </xf>
    <xf numFmtId="49" fontId="70" fillId="34" borderId="360" xfId="0" applyNumberFormat="1" applyFont="1" applyFill="1" applyBorder="1" applyAlignment="1" applyProtection="1">
      <alignment horizontal="left"/>
    </xf>
    <xf numFmtId="49" fontId="78" fillId="34" borderId="344" xfId="0" quotePrefix="1" applyNumberFormat="1" applyFont="1" applyFill="1" applyBorder="1" applyAlignment="1" applyProtection="1">
      <alignment horizontal="right"/>
    </xf>
    <xf numFmtId="0" fontId="78" fillId="0" borderId="323" xfId="0" applyFont="1" applyBorder="1" applyAlignment="1" applyProtection="1">
      <alignment horizontal="left"/>
      <protection locked="0"/>
    </xf>
    <xf numFmtId="0" fontId="70" fillId="0" borderId="323" xfId="0" applyFont="1" applyBorder="1" applyAlignment="1" applyProtection="1">
      <alignment horizontal="left"/>
      <protection locked="0"/>
    </xf>
    <xf numFmtId="49" fontId="78" fillId="34" borderId="348" xfId="0" applyNumberFormat="1" applyFont="1" applyFill="1" applyBorder="1" applyAlignment="1" applyProtection="1">
      <alignment horizontal="right"/>
    </xf>
    <xf numFmtId="0" fontId="78" fillId="34" borderId="345" xfId="0" applyFont="1" applyFill="1" applyBorder="1" applyAlignment="1" applyProtection="1">
      <alignment horizontal="right"/>
    </xf>
    <xf numFmtId="0" fontId="70" fillId="34" borderId="361" xfId="0" applyFont="1" applyFill="1" applyBorder="1" applyAlignment="1" applyProtection="1">
      <alignment horizontal="left"/>
    </xf>
    <xf numFmtId="0" fontId="89" fillId="39" borderId="196" xfId="0" applyFont="1" applyFill="1" applyBorder="1" applyAlignment="1" applyProtection="1">
      <alignment horizontal="left"/>
      <protection locked="0"/>
    </xf>
    <xf numFmtId="0" fontId="89" fillId="39" borderId="323" xfId="0" applyFont="1" applyFill="1" applyBorder="1" applyAlignment="1" applyProtection="1">
      <alignment horizontal="left"/>
      <protection locked="0"/>
    </xf>
    <xf numFmtId="172" fontId="78" fillId="35" borderId="340" xfId="217" applyNumberFormat="1" applyFont="1" applyFill="1" applyBorder="1" applyProtection="1"/>
    <xf numFmtId="171" fontId="78" fillId="40" borderId="357" xfId="177" applyNumberFormat="1" applyFont="1" applyFill="1" applyBorder="1" applyProtection="1"/>
    <xf numFmtId="171" fontId="78" fillId="34" borderId="43" xfId="177" applyNumberFormat="1" applyFont="1" applyFill="1" applyBorder="1" applyProtection="1">
      <protection locked="0"/>
    </xf>
    <xf numFmtId="171" fontId="78" fillId="34" borderId="69" xfId="177" applyNumberFormat="1" applyFont="1" applyFill="1" applyBorder="1" applyProtection="1">
      <protection locked="0"/>
    </xf>
    <xf numFmtId="171" fontId="78" fillId="34" borderId="339" xfId="177" applyNumberFormat="1" applyFont="1" applyFill="1" applyBorder="1" applyProtection="1"/>
    <xf numFmtId="0" fontId="78" fillId="34" borderId="67" xfId="181" applyFont="1" applyFill="1" applyBorder="1" applyProtection="1"/>
    <xf numFmtId="0" fontId="78" fillId="34" borderId="237" xfId="181" applyFont="1" applyFill="1" applyBorder="1" applyProtection="1"/>
    <xf numFmtId="0" fontId="99" fillId="34" borderId="236" xfId="181" quotePrefix="1" applyFont="1" applyFill="1" applyBorder="1" applyAlignment="1" applyProtection="1">
      <alignment horizontal="left"/>
    </xf>
    <xf numFmtId="0" fontId="93" fillId="34" borderId="236" xfId="181" applyFont="1" applyFill="1" applyBorder="1" applyAlignment="1" applyProtection="1">
      <alignment horizontal="left" vertical="center"/>
    </xf>
    <xf numFmtId="0" fontId="93" fillId="34" borderId="237" xfId="181" applyFont="1" applyFill="1" applyBorder="1" applyAlignment="1" applyProtection="1">
      <alignment horizontal="right" vertical="top"/>
    </xf>
    <xf numFmtId="49" fontId="78" fillId="0" borderId="255" xfId="181" applyNumberFormat="1" applyFont="1" applyFill="1" applyBorder="1" applyProtection="1">
      <protection locked="0"/>
    </xf>
    <xf numFmtId="49" fontId="93" fillId="0" borderId="255" xfId="181" applyNumberFormat="1" applyFont="1" applyBorder="1" applyAlignment="1" applyProtection="1">
      <alignment horizontal="center"/>
      <protection locked="0"/>
    </xf>
    <xf numFmtId="171" fontId="78" fillId="34" borderId="43" xfId="177" applyNumberFormat="1" applyFont="1" applyFill="1" applyBorder="1" applyAlignment="1" applyProtection="1">
      <alignment vertical="center"/>
      <protection locked="0"/>
    </xf>
    <xf numFmtId="171" fontId="78" fillId="34" borderId="69" xfId="177" applyNumberFormat="1" applyFont="1" applyFill="1" applyBorder="1" applyAlignment="1" applyProtection="1">
      <alignment vertical="center"/>
      <protection locked="0"/>
    </xf>
    <xf numFmtId="171" fontId="78" fillId="34" borderId="299" xfId="177" applyNumberFormat="1" applyFont="1" applyFill="1" applyBorder="1" applyAlignment="1" applyProtection="1">
      <alignment vertical="center"/>
      <protection locked="0"/>
    </xf>
    <xf numFmtId="171" fontId="78" fillId="34" borderId="294" xfId="177" applyNumberFormat="1" applyFont="1" applyFill="1" applyBorder="1" applyAlignment="1" applyProtection="1">
      <alignment vertical="center"/>
      <protection locked="0"/>
    </xf>
    <xf numFmtId="171" fontId="78" fillId="34" borderId="221" xfId="177" applyNumberFormat="1" applyFont="1" applyFill="1" applyBorder="1" applyAlignment="1" applyProtection="1">
      <alignment vertical="center"/>
    </xf>
    <xf numFmtId="171" fontId="78" fillId="34" borderId="313" xfId="177" applyNumberFormat="1" applyFont="1" applyFill="1" applyBorder="1" applyAlignment="1" applyProtection="1">
      <alignment vertical="center"/>
      <protection locked="0"/>
    </xf>
    <xf numFmtId="171" fontId="78" fillId="34" borderId="239" xfId="177" applyNumberFormat="1" applyFont="1" applyFill="1" applyBorder="1" applyAlignment="1" applyProtection="1">
      <alignment vertical="center"/>
      <protection locked="0"/>
    </xf>
    <xf numFmtId="171" fontId="78" fillId="34" borderId="255" xfId="177" applyNumberFormat="1" applyFont="1" applyFill="1" applyBorder="1" applyAlignment="1" applyProtection="1">
      <alignment vertical="center"/>
      <protection locked="0"/>
    </xf>
    <xf numFmtId="171" fontId="78" fillId="34" borderId="236" xfId="177" applyNumberFormat="1" applyFont="1" applyFill="1" applyBorder="1" applyAlignment="1" applyProtection="1">
      <alignment vertical="center"/>
    </xf>
    <xf numFmtId="171" fontId="78" fillId="34" borderId="254" xfId="177" applyNumberFormat="1" applyFont="1" applyFill="1" applyBorder="1" applyAlignment="1" applyProtection="1">
      <alignment vertical="center"/>
      <protection locked="0"/>
    </xf>
    <xf numFmtId="171" fontId="78" fillId="34" borderId="236" xfId="177" applyNumberFormat="1" applyFont="1" applyFill="1" applyBorder="1" applyProtection="1"/>
    <xf numFmtId="171" fontId="78" fillId="34" borderId="255" xfId="177" applyNumberFormat="1" applyFont="1" applyFill="1" applyBorder="1" applyAlignment="1" applyProtection="1">
      <alignment vertical="center"/>
    </xf>
    <xf numFmtId="171" fontId="78" fillId="34" borderId="254" xfId="177" applyNumberFormat="1" applyFont="1" applyFill="1" applyBorder="1" applyAlignment="1" applyProtection="1">
      <alignment vertical="center"/>
    </xf>
    <xf numFmtId="171" fontId="78" fillId="35" borderId="233" xfId="177" applyNumberFormat="1" applyFont="1" applyFill="1" applyBorder="1" applyProtection="1"/>
    <xf numFmtId="171" fontId="78" fillId="35" borderId="58" xfId="177" applyNumberFormat="1" applyFont="1" applyFill="1" applyBorder="1" applyProtection="1"/>
    <xf numFmtId="171" fontId="78" fillId="0" borderId="71" xfId="177" applyNumberFormat="1" applyFont="1" applyFill="1" applyBorder="1" applyAlignment="1" applyProtection="1">
      <alignment vertical="center"/>
      <protection locked="0"/>
    </xf>
    <xf numFmtId="171" fontId="78" fillId="33" borderId="323" xfId="177" applyNumberFormat="1" applyFont="1" applyFill="1" applyBorder="1" applyAlignment="1" applyProtection="1">
      <alignment vertical="center"/>
    </xf>
    <xf numFmtId="49" fontId="93" fillId="0" borderId="196" xfId="181" applyNumberFormat="1" applyFont="1" applyFill="1" applyBorder="1" applyAlignment="1" applyProtection="1">
      <alignment horizontal="center" vertical="center"/>
      <protection locked="0"/>
    </xf>
    <xf numFmtId="0" fontId="78" fillId="34" borderId="290" xfId="0" applyFont="1" applyFill="1" applyBorder="1" applyProtection="1"/>
    <xf numFmtId="0" fontId="93" fillId="34" borderId="290" xfId="181" applyFont="1" applyFill="1" applyBorder="1" applyAlignment="1" applyProtection="1">
      <alignment vertical="center"/>
    </xf>
    <xf numFmtId="171" fontId="78" fillId="35" borderId="363" xfId="177" applyNumberFormat="1" applyFont="1" applyFill="1" applyBorder="1" applyAlignment="1" applyProtection="1">
      <alignment horizontal="right"/>
    </xf>
    <xf numFmtId="0" fontId="94" fillId="34" borderId="0" xfId="181" applyFont="1" applyFill="1" applyBorder="1" applyAlignment="1" applyProtection="1">
      <alignment horizontal="left"/>
    </xf>
    <xf numFmtId="0" fontId="93" fillId="34" borderId="58" xfId="181" quotePrefix="1" applyFont="1" applyFill="1" applyBorder="1" applyAlignment="1" applyProtection="1">
      <alignment vertical="center"/>
    </xf>
    <xf numFmtId="171" fontId="78" fillId="34" borderId="299" xfId="177" applyNumberFormat="1" applyFont="1" applyFill="1" applyBorder="1" applyProtection="1"/>
    <xf numFmtId="171" fontId="78" fillId="0" borderId="239" xfId="0" applyNumberFormat="1" applyFont="1" applyFill="1" applyBorder="1" applyAlignment="1" applyProtection="1">
      <alignment horizontal="center" vertical="center" wrapText="1"/>
      <protection locked="0"/>
    </xf>
    <xf numFmtId="171" fontId="78" fillId="0" borderId="255" xfId="0" applyNumberFormat="1" applyFont="1" applyFill="1" applyBorder="1" applyAlignment="1" applyProtection="1">
      <alignment horizontal="center" vertical="center" wrapText="1"/>
      <protection locked="0"/>
    </xf>
    <xf numFmtId="0" fontId="78" fillId="0" borderId="254" xfId="0" applyFont="1" applyFill="1" applyBorder="1" applyAlignment="1" applyProtection="1">
      <alignment horizontal="center" vertical="center" wrapText="1"/>
      <protection locked="0"/>
    </xf>
    <xf numFmtId="171" fontId="78" fillId="0" borderId="52" xfId="177" applyNumberFormat="1" applyFont="1" applyFill="1" applyBorder="1" applyAlignment="1" applyProtection="1">
      <alignment vertical="center"/>
      <protection locked="0"/>
    </xf>
    <xf numFmtId="171" fontId="78" fillId="0" borderId="364" xfId="177" applyNumberFormat="1" applyFont="1" applyBorder="1" applyProtection="1">
      <protection locked="0"/>
    </xf>
    <xf numFmtId="171" fontId="78" fillId="35" borderId="364" xfId="177" applyNumberFormat="1" applyFont="1" applyFill="1" applyBorder="1" applyProtection="1"/>
    <xf numFmtId="0" fontId="70" fillId="34" borderId="232" xfId="181" applyFont="1" applyFill="1" applyBorder="1" applyAlignment="1" applyProtection="1">
      <alignment horizontal="left" wrapText="1"/>
    </xf>
    <xf numFmtId="0" fontId="78" fillId="34" borderId="58" xfId="181" quotePrefix="1" applyFont="1" applyFill="1" applyBorder="1" applyAlignment="1" applyProtection="1">
      <alignment horizontal="left" vertical="center"/>
    </xf>
    <xf numFmtId="0" fontId="78" fillId="34" borderId="58" xfId="181" applyFont="1" applyFill="1" applyBorder="1" applyAlignment="1" applyProtection="1">
      <alignment vertical="center"/>
    </xf>
    <xf numFmtId="0" fontId="94" fillId="0" borderId="52" xfId="181" applyFont="1" applyFill="1" applyBorder="1" applyAlignment="1" applyProtection="1">
      <alignment horizontal="left" vertical="top"/>
      <protection locked="0"/>
    </xf>
    <xf numFmtId="49" fontId="78" fillId="0" borderId="364" xfId="181" applyNumberFormat="1" applyFont="1" applyFill="1" applyBorder="1" applyAlignment="1" applyProtection="1">
      <alignment horizontal="center" vertical="center"/>
      <protection locked="0"/>
    </xf>
    <xf numFmtId="0" fontId="78" fillId="34" borderId="326" xfId="181" quotePrefix="1" applyFont="1" applyFill="1" applyBorder="1" applyAlignment="1" applyProtection="1">
      <alignment horizontal="left" vertical="center"/>
    </xf>
    <xf numFmtId="0" fontId="78" fillId="34" borderId="337" xfId="181" applyFont="1" applyFill="1" applyBorder="1" applyAlignment="1" applyProtection="1">
      <alignment vertical="center"/>
    </xf>
    <xf numFmtId="0" fontId="94" fillId="34" borderId="337" xfId="181" applyFont="1" applyFill="1" applyBorder="1" applyAlignment="1" applyProtection="1">
      <alignment horizontal="left" vertical="top"/>
    </xf>
    <xf numFmtId="49" fontId="78" fillId="0" borderId="323" xfId="181" applyNumberFormat="1" applyFont="1" applyFill="1" applyBorder="1" applyAlignment="1" applyProtection="1">
      <alignment horizontal="center" vertical="center"/>
      <protection locked="0"/>
    </xf>
    <xf numFmtId="49" fontId="78" fillId="0" borderId="298" xfId="181" applyNumberFormat="1" applyFont="1" applyFill="1" applyBorder="1" applyAlignment="1" applyProtection="1">
      <alignment horizontal="center" vertical="center"/>
      <protection locked="0"/>
    </xf>
    <xf numFmtId="0" fontId="78" fillId="34" borderId="58" xfId="181" applyFont="1" applyFill="1" applyBorder="1" applyProtection="1"/>
    <xf numFmtId="49" fontId="93" fillId="0" borderId="364" xfId="181" applyNumberFormat="1" applyFont="1" applyFill="1" applyBorder="1" applyAlignment="1" applyProtection="1">
      <alignment horizontal="center"/>
      <protection locked="0"/>
    </xf>
    <xf numFmtId="0" fontId="78" fillId="34" borderId="326" xfId="181" applyFont="1" applyFill="1" applyBorder="1" applyProtection="1"/>
    <xf numFmtId="0" fontId="78" fillId="34" borderId="337" xfId="181" applyFont="1" applyFill="1" applyBorder="1" applyProtection="1"/>
    <xf numFmtId="49" fontId="78" fillId="0" borderId="323" xfId="181" applyNumberFormat="1" applyFont="1" applyFill="1" applyBorder="1" applyAlignment="1" applyProtection="1">
      <alignment horizontal="center"/>
      <protection locked="0"/>
    </xf>
    <xf numFmtId="49" fontId="93" fillId="0" borderId="364" xfId="181" applyNumberFormat="1" applyFont="1" applyFill="1" applyBorder="1" applyAlignment="1" applyProtection="1">
      <alignment horizontal="center" vertical="center"/>
      <protection locked="0"/>
    </xf>
    <xf numFmtId="171" fontId="78" fillId="0" borderId="61" xfId="177" applyNumberFormat="1" applyFont="1" applyFill="1" applyBorder="1" applyAlignment="1" applyProtection="1">
      <alignment vertical="center"/>
      <protection locked="0"/>
    </xf>
    <xf numFmtId="171" fontId="78" fillId="0" borderId="364" xfId="177" applyNumberFormat="1" applyFont="1" applyFill="1" applyBorder="1" applyAlignment="1" applyProtection="1">
      <alignment vertical="center"/>
      <protection locked="0"/>
    </xf>
    <xf numFmtId="0" fontId="94" fillId="34" borderId="326" xfId="181" applyFont="1" applyFill="1" applyBorder="1" applyAlignment="1" applyProtection="1">
      <alignment horizontal="left" vertical="top"/>
    </xf>
    <xf numFmtId="0" fontId="78" fillId="34" borderId="324" xfId="0" applyFont="1" applyFill="1" applyBorder="1" applyProtection="1"/>
    <xf numFmtId="49" fontId="93" fillId="0" borderId="323" xfId="181" applyNumberFormat="1" applyFont="1" applyFill="1" applyBorder="1" applyAlignment="1" applyProtection="1">
      <alignment horizontal="center" vertical="center"/>
      <protection locked="0"/>
    </xf>
    <xf numFmtId="171" fontId="78" fillId="33" borderId="326" xfId="177" applyNumberFormat="1" applyFont="1" applyFill="1" applyBorder="1" applyAlignment="1" applyProtection="1">
      <alignment vertical="center"/>
    </xf>
    <xf numFmtId="0" fontId="94" fillId="34" borderId="58" xfId="181" applyFont="1" applyFill="1" applyBorder="1" applyAlignment="1" applyProtection="1">
      <alignment horizontal="left" vertical="top"/>
    </xf>
    <xf numFmtId="0" fontId="78" fillId="34" borderId="52" xfId="181" applyFont="1" applyFill="1" applyBorder="1" applyProtection="1"/>
    <xf numFmtId="0" fontId="78" fillId="34" borderId="337" xfId="181" quotePrefix="1" applyFont="1" applyFill="1" applyBorder="1" applyAlignment="1" applyProtection="1">
      <alignment horizontal="left"/>
    </xf>
    <xf numFmtId="0" fontId="78" fillId="34" borderId="324" xfId="181" applyFont="1" applyFill="1" applyBorder="1" applyProtection="1"/>
    <xf numFmtId="49" fontId="78" fillId="0" borderId="364" xfId="181" applyNumberFormat="1" applyFont="1" applyBorder="1" applyProtection="1">
      <protection locked="0"/>
    </xf>
    <xf numFmtId="49" fontId="78" fillId="0" borderId="323" xfId="181" quotePrefix="1" applyNumberFormat="1" applyFont="1" applyBorder="1" applyAlignment="1" applyProtection="1">
      <alignment horizontal="center"/>
      <protection locked="0"/>
    </xf>
    <xf numFmtId="49" fontId="93" fillId="0" borderId="317" xfId="181" applyNumberFormat="1" applyFont="1" applyFill="1" applyBorder="1" applyAlignment="1" applyProtection="1">
      <alignment horizontal="center" vertical="center"/>
      <protection locked="0"/>
    </xf>
    <xf numFmtId="49" fontId="93" fillId="0" borderId="365" xfId="181" applyNumberFormat="1" applyFont="1" applyFill="1" applyBorder="1" applyAlignment="1" applyProtection="1">
      <alignment horizontal="center" vertical="center"/>
      <protection locked="0"/>
    </xf>
    <xf numFmtId="171" fontId="0" fillId="34" borderId="212" xfId="249" applyNumberFormat="1" applyFont="1" applyFill="1" applyBorder="1" applyProtection="1"/>
    <xf numFmtId="0" fontId="50" fillId="0" borderId="299" xfId="0" applyFont="1" applyFill="1" applyBorder="1" applyAlignment="1" applyProtection="1">
      <alignment wrapText="1"/>
      <protection locked="0"/>
    </xf>
    <xf numFmtId="171" fontId="50" fillId="0" borderId="299" xfId="177" applyNumberFormat="1" applyFont="1" applyFill="1" applyBorder="1" applyProtection="1">
      <protection locked="0"/>
    </xf>
    <xf numFmtId="171" fontId="50" fillId="33" borderId="239" xfId="177" applyNumberFormat="1" applyFont="1" applyFill="1" applyBorder="1" applyProtection="1"/>
    <xf numFmtId="171" fontId="50" fillId="33" borderId="255" xfId="177" applyNumberFormat="1" applyFont="1" applyFill="1" applyBorder="1" applyProtection="1"/>
    <xf numFmtId="0" fontId="50" fillId="0" borderId="239" xfId="0" applyFont="1" applyFill="1" applyBorder="1" applyAlignment="1" applyProtection="1">
      <alignment wrapText="1"/>
      <protection locked="0"/>
    </xf>
    <xf numFmtId="171" fontId="88" fillId="0" borderId="61" xfId="177" applyNumberFormat="1" applyFont="1" applyFill="1" applyBorder="1" applyProtection="1">
      <protection locked="0"/>
    </xf>
    <xf numFmtId="171" fontId="88" fillId="0" borderId="71" xfId="177" applyNumberFormat="1" applyFont="1" applyFill="1" applyBorder="1" applyProtection="1">
      <protection locked="0"/>
    </xf>
    <xf numFmtId="173" fontId="88" fillId="0" borderId="71" xfId="177" applyNumberFormat="1" applyFont="1" applyFill="1" applyBorder="1" applyProtection="1">
      <protection locked="0"/>
    </xf>
    <xf numFmtId="171" fontId="50" fillId="33" borderId="233" xfId="176" applyNumberFormat="1" applyFont="1" applyFill="1" applyBorder="1" applyProtection="1"/>
    <xf numFmtId="171" fontId="88" fillId="33" borderId="233" xfId="176" applyNumberFormat="1" applyFont="1" applyFill="1" applyBorder="1" applyProtection="1"/>
    <xf numFmtId="171" fontId="88" fillId="0" borderId="298" xfId="177" applyNumberFormat="1" applyFont="1" applyFill="1" applyBorder="1" applyProtection="1">
      <protection locked="0"/>
    </xf>
    <xf numFmtId="171" fontId="50" fillId="0" borderId="364" xfId="177" applyNumberFormat="1" applyFont="1" applyFill="1" applyBorder="1" applyProtection="1">
      <protection locked="0"/>
    </xf>
    <xf numFmtId="0" fontId="50" fillId="0" borderId="364" xfId="0" applyFont="1" applyFill="1" applyBorder="1" applyAlignment="1" applyProtection="1">
      <alignment wrapText="1"/>
      <protection locked="0"/>
    </xf>
    <xf numFmtId="0" fontId="0" fillId="34" borderId="236" xfId="0" applyFill="1" applyBorder="1" applyProtection="1"/>
    <xf numFmtId="0" fontId="66" fillId="0" borderId="364" xfId="0" applyFont="1" applyFill="1" applyBorder="1" applyAlignment="1" applyProtection="1">
      <alignment horizontal="left" wrapText="1" indent="1"/>
      <protection locked="0"/>
    </xf>
    <xf numFmtId="171" fontId="66" fillId="29" borderId="364" xfId="177" applyNumberFormat="1" applyFont="1" applyFill="1" applyBorder="1" applyAlignment="1" applyProtection="1">
      <alignment horizontal="left" wrapText="1" indent="1"/>
    </xf>
    <xf numFmtId="171" fontId="66" fillId="29" borderId="212" xfId="177" applyNumberFormat="1" applyFont="1" applyFill="1" applyBorder="1" applyAlignment="1" applyProtection="1">
      <alignment horizontal="left" wrapText="1" indent="1"/>
    </xf>
    <xf numFmtId="0" fontId="66" fillId="26" borderId="212" xfId="0" applyFont="1" applyFill="1" applyBorder="1" applyAlignment="1" applyProtection="1">
      <alignment horizontal="center"/>
    </xf>
    <xf numFmtId="171" fontId="93" fillId="0" borderId="327" xfId="177" applyNumberFormat="1" applyFont="1" applyBorder="1" applyAlignment="1" applyProtection="1">
      <alignment horizontal="center" vertical="center"/>
      <protection locked="0"/>
    </xf>
    <xf numFmtId="0" fontId="94" fillId="34" borderId="368" xfId="181" applyFont="1" applyFill="1" applyBorder="1" applyAlignment="1" applyProtection="1">
      <alignment horizontal="left" vertical="top"/>
    </xf>
    <xf numFmtId="49" fontId="78" fillId="0" borderId="43" xfId="181" applyNumberFormat="1" applyFont="1" applyFill="1" applyBorder="1" applyProtection="1">
      <protection locked="0"/>
    </xf>
    <xf numFmtId="49" fontId="93" fillId="0" borderId="43" xfId="181" applyNumberFormat="1" applyFont="1" applyBorder="1" applyAlignment="1" applyProtection="1">
      <alignment horizontal="center"/>
      <protection locked="0"/>
    </xf>
    <xf numFmtId="49" fontId="93" fillId="0" borderId="43" xfId="181" applyNumberFormat="1" applyFont="1" applyBorder="1" applyAlignment="1" applyProtection="1">
      <alignment horizontal="center" vertical="center"/>
      <protection locked="0"/>
    </xf>
    <xf numFmtId="49" fontId="78" fillId="0" borderId="43" xfId="181" applyNumberFormat="1" applyFont="1" applyFill="1" applyBorder="1" applyAlignment="1" applyProtection="1">
      <alignment horizontal="center" vertical="center"/>
      <protection locked="0"/>
    </xf>
    <xf numFmtId="49" fontId="93" fillId="0" borderId="43" xfId="181" applyNumberFormat="1" applyFont="1" applyFill="1" applyBorder="1" applyAlignment="1" applyProtection="1">
      <alignment horizontal="center" vertical="center"/>
      <protection locked="0"/>
    </xf>
    <xf numFmtId="0" fontId="78" fillId="26" borderId="43" xfId="0" applyFont="1" applyFill="1" applyBorder="1" applyAlignment="1" applyProtection="1">
      <alignment horizontal="center" vertical="center" wrapText="1"/>
      <protection locked="0"/>
    </xf>
    <xf numFmtId="0" fontId="93" fillId="34" borderId="3" xfId="181" applyFont="1" applyFill="1" applyBorder="1" applyAlignment="1" applyProtection="1">
      <alignment horizontal="right" vertical="top"/>
    </xf>
    <xf numFmtId="0" fontId="78" fillId="34" borderId="8" xfId="181" applyFont="1" applyFill="1" applyBorder="1" applyAlignment="1" applyProtection="1">
      <alignment horizontal="right" vertical="top"/>
    </xf>
    <xf numFmtId="0" fontId="93" fillId="34" borderId="8" xfId="181" applyFont="1" applyFill="1" applyBorder="1" applyAlignment="1" applyProtection="1">
      <alignment horizontal="right" vertical="top"/>
    </xf>
    <xf numFmtId="171" fontId="93" fillId="0" borderId="327" xfId="177" applyNumberFormat="1" applyFont="1" applyFill="1" applyBorder="1" applyAlignment="1" applyProtection="1">
      <alignment horizontal="center" vertical="center"/>
      <protection locked="0"/>
    </xf>
    <xf numFmtId="0" fontId="70" fillId="26" borderId="78" xfId="0" applyFont="1" applyFill="1" applyBorder="1" applyAlignment="1" applyProtection="1">
      <alignment wrapText="1"/>
    </xf>
    <xf numFmtId="171" fontId="50" fillId="34" borderId="364" xfId="0" applyNumberFormat="1" applyFont="1" applyFill="1" applyBorder="1" applyProtection="1"/>
    <xf numFmtId="0" fontId="66" fillId="34" borderId="66" xfId="0" applyFont="1" applyFill="1" applyBorder="1" applyAlignment="1" applyProtection="1">
      <alignment wrapText="1"/>
    </xf>
    <xf numFmtId="0" fontId="57" fillId="0" borderId="61" xfId="86" applyFont="1" applyFill="1" applyBorder="1" applyAlignment="1" applyProtection="1">
      <protection locked="0"/>
    </xf>
    <xf numFmtId="171" fontId="50" fillId="34" borderId="156" xfId="177" applyNumberFormat="1" applyFont="1" applyFill="1" applyBorder="1" applyProtection="1"/>
    <xf numFmtId="171" fontId="50" fillId="34" borderId="61" xfId="0" applyNumberFormat="1" applyFont="1" applyFill="1" applyBorder="1" applyProtection="1"/>
    <xf numFmtId="171" fontId="78" fillId="34" borderId="237" xfId="245" applyNumberFormat="1" applyFont="1" applyFill="1" applyBorder="1" applyProtection="1"/>
    <xf numFmtId="0" fontId="70" fillId="26" borderId="258" xfId="0" applyFont="1" applyFill="1" applyBorder="1" applyProtection="1"/>
    <xf numFmtId="0" fontId="57" fillId="0" borderId="240" xfId="86" applyFont="1" applyFill="1" applyBorder="1" applyAlignment="1" applyProtection="1">
      <protection locked="0"/>
    </xf>
    <xf numFmtId="171" fontId="78" fillId="26" borderId="327" xfId="245" applyNumberFormat="1" applyFont="1" applyFill="1" applyBorder="1" applyProtection="1"/>
    <xf numFmtId="38" fontId="50" fillId="26" borderId="364" xfId="0" applyNumberFormat="1" applyFont="1" applyFill="1" applyBorder="1" applyProtection="1"/>
    <xf numFmtId="0" fontId="66" fillId="34" borderId="75" xfId="0" applyFont="1" applyFill="1" applyBorder="1" applyProtection="1"/>
    <xf numFmtId="0" fontId="66" fillId="34" borderId="258" xfId="0" applyFont="1" applyFill="1" applyBorder="1" applyProtection="1"/>
    <xf numFmtId="0" fontId="66" fillId="34" borderId="258" xfId="0" quotePrefix="1" applyFont="1" applyFill="1" applyBorder="1" applyProtection="1"/>
    <xf numFmtId="0" fontId="97" fillId="26" borderId="258" xfId="0" applyFont="1" applyFill="1" applyBorder="1" applyProtection="1"/>
    <xf numFmtId="171" fontId="78" fillId="26" borderId="240" xfId="245" applyNumberFormat="1" applyFont="1" applyFill="1" applyBorder="1" applyProtection="1"/>
    <xf numFmtId="171" fontId="78" fillId="26" borderId="248" xfId="245" applyNumberFormat="1" applyFont="1" applyFill="1" applyBorder="1" applyProtection="1"/>
    <xf numFmtId="0" fontId="57" fillId="0" borderId="355" xfId="86" applyFont="1" applyFill="1" applyBorder="1" applyAlignment="1" applyProtection="1">
      <protection locked="0"/>
    </xf>
    <xf numFmtId="171" fontId="50" fillId="28" borderId="357" xfId="249" applyNumberFormat="1" applyFont="1" applyFill="1" applyBorder="1" applyProtection="1"/>
    <xf numFmtId="171" fontId="78" fillId="34" borderId="236" xfId="245" applyNumberFormat="1" applyFont="1" applyFill="1" applyBorder="1" applyProtection="1"/>
    <xf numFmtId="171" fontId="50" fillId="0" borderId="236" xfId="247" applyNumberFormat="1" applyFont="1" applyFill="1" applyBorder="1" applyProtection="1">
      <protection locked="0"/>
    </xf>
    <xf numFmtId="0" fontId="50" fillId="26" borderId="66" xfId="0" applyFont="1" applyFill="1" applyBorder="1" applyProtection="1"/>
    <xf numFmtId="171" fontId="50" fillId="0" borderId="364" xfId="0" applyNumberFormat="1" applyFont="1" applyFill="1" applyBorder="1" applyProtection="1">
      <protection locked="0"/>
    </xf>
    <xf numFmtId="38" fontId="50" fillId="0" borderId="71" xfId="0" applyNumberFormat="1" applyFont="1" applyFill="1" applyBorder="1" applyProtection="1">
      <protection locked="0"/>
    </xf>
    <xf numFmtId="171" fontId="78" fillId="0" borderId="237" xfId="245" applyNumberFormat="1" applyFont="1" applyFill="1" applyBorder="1" applyProtection="1">
      <protection locked="0"/>
    </xf>
    <xf numFmtId="0" fontId="26" fillId="34" borderId="0" xfId="0" applyFont="1" applyFill="1" applyProtection="1"/>
    <xf numFmtId="0" fontId="143" fillId="26" borderId="75" xfId="0" applyFont="1" applyFill="1" applyBorder="1" applyAlignment="1" applyProtection="1">
      <alignment wrapText="1"/>
    </xf>
    <xf numFmtId="0" fontId="50" fillId="0" borderId="75" xfId="0" quotePrefix="1" applyNumberFormat="1" applyFont="1" applyFill="1" applyBorder="1" applyAlignment="1" applyProtection="1">
      <alignment horizontal="left"/>
      <protection locked="0"/>
    </xf>
    <xf numFmtId="0" fontId="140" fillId="34" borderId="43" xfId="0" applyFont="1" applyFill="1" applyBorder="1" applyAlignment="1" applyProtection="1">
      <alignment horizontal="left" wrapText="1"/>
    </xf>
    <xf numFmtId="171" fontId="0" fillId="34" borderId="0" xfId="0" applyNumberFormat="1" applyFill="1" applyProtection="1"/>
    <xf numFmtId="171" fontId="93" fillId="0" borderId="15" xfId="177" applyNumberFormat="1" applyFont="1" applyBorder="1" applyAlignment="1" applyProtection="1">
      <alignment horizontal="center" vertical="center"/>
      <protection locked="0"/>
    </xf>
    <xf numFmtId="171" fontId="93" fillId="0" borderId="77" xfId="177" applyNumberFormat="1" applyFont="1" applyBorder="1" applyAlignment="1" applyProtection="1">
      <alignment horizontal="center" vertical="center"/>
      <protection locked="0"/>
    </xf>
    <xf numFmtId="171" fontId="50" fillId="0" borderId="97" xfId="177" applyNumberFormat="1" applyFont="1" applyFill="1" applyBorder="1" applyProtection="1">
      <protection locked="0"/>
    </xf>
    <xf numFmtId="171" fontId="50" fillId="34" borderId="2" xfId="177" applyNumberFormat="1" applyFont="1" applyFill="1" applyBorder="1" applyProtection="1"/>
    <xf numFmtId="171" fontId="50" fillId="0" borderId="2" xfId="177" applyNumberFormat="1" applyFont="1" applyFill="1" applyBorder="1" applyProtection="1">
      <protection locked="0"/>
    </xf>
    <xf numFmtId="0" fontId="78" fillId="0" borderId="61" xfId="175" applyFont="1" applyFill="1" applyBorder="1" applyProtection="1">
      <protection locked="0"/>
    </xf>
    <xf numFmtId="171" fontId="78" fillId="0" borderId="73" xfId="177" applyNumberFormat="1" applyFont="1" applyFill="1" applyBorder="1" applyProtection="1">
      <protection locked="0"/>
    </xf>
    <xf numFmtId="0" fontId="78" fillId="34" borderId="364" xfId="175" quotePrefix="1" applyFont="1" applyFill="1" applyBorder="1" applyAlignment="1" applyProtection="1">
      <alignment wrapText="1"/>
    </xf>
    <xf numFmtId="0" fontId="97" fillId="34" borderId="151" xfId="181" applyFont="1" applyFill="1" applyBorder="1" applyProtection="1"/>
    <xf numFmtId="0" fontId="78" fillId="34" borderId="374" xfId="181" applyFont="1" applyFill="1" applyBorder="1" applyAlignment="1" applyProtection="1">
      <alignment vertical="center"/>
    </xf>
    <xf numFmtId="0" fontId="70" fillId="34" borderId="78" xfId="181" applyFont="1" applyFill="1" applyBorder="1" applyProtection="1"/>
    <xf numFmtId="0" fontId="93" fillId="34" borderId="58" xfId="181" applyFont="1" applyFill="1" applyBorder="1" applyAlignment="1" applyProtection="1">
      <alignment vertical="center"/>
    </xf>
    <xf numFmtId="0" fontId="78" fillId="34" borderId="232" xfId="181" applyFont="1" applyFill="1" applyBorder="1" applyAlignment="1" applyProtection="1">
      <alignment vertical="center"/>
    </xf>
    <xf numFmtId="0" fontId="93" fillId="34" borderId="78" xfId="181" quotePrefix="1" applyFont="1" applyFill="1" applyBorder="1" applyAlignment="1" applyProtection="1">
      <alignment vertical="center"/>
    </xf>
    <xf numFmtId="171" fontId="93" fillId="0" borderId="52" xfId="177" applyNumberFormat="1" applyFont="1" applyFill="1" applyBorder="1" applyAlignment="1" applyProtection="1">
      <alignment horizontal="center" vertical="center"/>
      <protection locked="0"/>
    </xf>
    <xf numFmtId="171" fontId="93" fillId="0" borderId="77" xfId="177" applyNumberFormat="1" applyFont="1" applyFill="1" applyBorder="1" applyAlignment="1" applyProtection="1">
      <alignment horizontal="center" vertical="center"/>
      <protection locked="0"/>
    </xf>
    <xf numFmtId="0" fontId="94" fillId="34" borderId="11" xfId="181" applyFont="1" applyFill="1" applyBorder="1" applyAlignment="1" applyProtection="1">
      <alignment horizontal="left" wrapText="1"/>
    </xf>
    <xf numFmtId="49" fontId="93" fillId="0" borderId="65" xfId="181" applyNumberFormat="1" applyFont="1" applyFill="1" applyBorder="1" applyAlignment="1" applyProtection="1">
      <alignment horizontal="center"/>
      <protection locked="0"/>
    </xf>
    <xf numFmtId="171" fontId="93" fillId="0" borderId="364" xfId="177" applyNumberFormat="1" applyFont="1" applyFill="1" applyBorder="1" applyAlignment="1" applyProtection="1">
      <alignment horizontal="center" vertical="center"/>
      <protection locked="0"/>
    </xf>
    <xf numFmtId="0" fontId="70" fillId="34" borderId="232" xfId="181" applyFont="1" applyFill="1" applyBorder="1" applyProtection="1"/>
    <xf numFmtId="171" fontId="93" fillId="0" borderId="364" xfId="177" applyNumberFormat="1" applyFont="1" applyFill="1" applyBorder="1" applyAlignment="1" applyProtection="1">
      <alignment horizontal="center"/>
      <protection locked="0"/>
    </xf>
    <xf numFmtId="171" fontId="93" fillId="0" borderId="77" xfId="177" applyNumberFormat="1" applyFont="1" applyFill="1" applyBorder="1" applyAlignment="1" applyProtection="1">
      <alignment horizontal="center"/>
      <protection locked="0"/>
    </xf>
    <xf numFmtId="171" fontId="93" fillId="34" borderId="71" xfId="177" applyNumberFormat="1" applyFont="1" applyFill="1" applyBorder="1" applyAlignment="1" applyProtection="1">
      <alignment horizontal="center" vertical="center"/>
    </xf>
    <xf numFmtId="171" fontId="93" fillId="34" borderId="71" xfId="177" applyNumberFormat="1" applyFont="1" applyFill="1" applyBorder="1" applyProtection="1"/>
    <xf numFmtId="171" fontId="93" fillId="34" borderId="43" xfId="177" applyNumberFormat="1" applyFont="1" applyFill="1" applyBorder="1" applyProtection="1"/>
    <xf numFmtId="171" fontId="93" fillId="34" borderId="43" xfId="177" applyNumberFormat="1" applyFont="1" applyFill="1" applyBorder="1" applyAlignment="1" applyProtection="1">
      <alignment horizontal="center"/>
    </xf>
    <xf numFmtId="171" fontId="78" fillId="34" borderId="52" xfId="177" applyNumberFormat="1" applyFont="1" applyFill="1" applyBorder="1" applyProtection="1"/>
    <xf numFmtId="171" fontId="78" fillId="34" borderId="71" xfId="177" applyNumberFormat="1" applyFont="1" applyFill="1" applyBorder="1" applyProtection="1"/>
    <xf numFmtId="171" fontId="93" fillId="34" borderId="52" xfId="177" applyNumberFormat="1" applyFont="1" applyFill="1" applyBorder="1" applyAlignment="1" applyProtection="1">
      <alignment horizontal="center" vertical="center"/>
    </xf>
    <xf numFmtId="171" fontId="93" fillId="34" borderId="77" xfId="177" applyNumberFormat="1" applyFont="1" applyFill="1" applyBorder="1" applyAlignment="1" applyProtection="1">
      <alignment horizontal="center" vertical="center"/>
    </xf>
    <xf numFmtId="167" fontId="78" fillId="34" borderId="38" xfId="230" applyFont="1" applyFill="1" applyBorder="1" applyProtection="1"/>
    <xf numFmtId="167" fontId="78" fillId="34" borderId="11" xfId="230" quotePrefix="1" applyFont="1" applyFill="1" applyBorder="1" applyProtection="1"/>
    <xf numFmtId="167" fontId="78" fillId="0" borderId="64" xfId="230" quotePrefix="1" applyFont="1" applyFill="1" applyBorder="1" applyProtection="1">
      <protection locked="0"/>
    </xf>
    <xf numFmtId="167" fontId="78" fillId="34" borderId="63" xfId="230" applyFont="1" applyFill="1" applyBorder="1" applyProtection="1">
      <protection locked="0"/>
    </xf>
    <xf numFmtId="0" fontId="50" fillId="0" borderId="233" xfId="0" applyFont="1" applyFill="1" applyBorder="1" applyAlignment="1" applyProtection="1">
      <alignment wrapText="1"/>
      <protection locked="0"/>
    </xf>
    <xf numFmtId="171" fontId="50" fillId="34" borderId="364" xfId="177" applyNumberFormat="1" applyFont="1" applyFill="1" applyBorder="1" applyProtection="1"/>
    <xf numFmtId="0" fontId="50" fillId="29" borderId="0" xfId="0" applyFont="1" applyFill="1" applyBorder="1" applyAlignment="1" applyProtection="1">
      <alignment wrapText="1"/>
    </xf>
    <xf numFmtId="0" fontId="50" fillId="0" borderId="323" xfId="0" applyFont="1" applyFill="1" applyBorder="1" applyAlignment="1" applyProtection="1">
      <alignment wrapText="1"/>
      <protection locked="0"/>
    </xf>
    <xf numFmtId="0" fontId="50" fillId="29" borderId="0" xfId="0" applyFont="1" applyFill="1" applyBorder="1" applyAlignment="1" applyProtection="1">
      <alignment horizontal="left" wrapText="1" indent="1"/>
    </xf>
    <xf numFmtId="0" fontId="66" fillId="29" borderId="371" xfId="0" applyFont="1" applyFill="1" applyBorder="1" applyAlignment="1" applyProtection="1">
      <alignment horizontal="left" wrapText="1" indent="1"/>
    </xf>
    <xf numFmtId="171" fontId="50" fillId="34" borderId="240" xfId="177" applyNumberFormat="1" applyFont="1" applyFill="1" applyBorder="1" applyProtection="1"/>
    <xf numFmtId="0" fontId="50" fillId="29" borderId="315" xfId="0" applyFont="1" applyFill="1" applyBorder="1" applyAlignment="1" applyProtection="1">
      <alignment wrapText="1"/>
    </xf>
    <xf numFmtId="171" fontId="50" fillId="33" borderId="233" xfId="177" applyNumberFormat="1" applyFont="1" applyFill="1" applyBorder="1" applyProtection="1"/>
    <xf numFmtId="0" fontId="50" fillId="0" borderId="371" xfId="0" applyFont="1" applyFill="1" applyBorder="1" applyAlignment="1" applyProtection="1">
      <alignment wrapText="1"/>
      <protection locked="0"/>
    </xf>
    <xf numFmtId="171" fontId="88" fillId="0" borderId="364" xfId="177" applyNumberFormat="1" applyFont="1" applyFill="1" applyBorder="1" applyProtection="1">
      <protection locked="0"/>
    </xf>
    <xf numFmtId="171" fontId="88" fillId="33" borderId="364" xfId="177" applyNumberFormat="1" applyFont="1" applyFill="1" applyBorder="1" applyProtection="1"/>
    <xf numFmtId="171" fontId="88" fillId="28" borderId="364" xfId="177" applyNumberFormat="1" applyFont="1" applyFill="1" applyBorder="1" applyProtection="1"/>
    <xf numFmtId="171" fontId="50" fillId="34" borderId="61" xfId="177" applyNumberFormat="1" applyFont="1" applyFill="1" applyBorder="1" applyProtection="1">
      <protection locked="0"/>
    </xf>
    <xf numFmtId="171" fontId="50" fillId="34" borderId="364" xfId="177" applyNumberFormat="1" applyFont="1" applyFill="1" applyBorder="1" applyProtection="1">
      <protection locked="0"/>
    </xf>
    <xf numFmtId="171" fontId="50" fillId="34" borderId="71" xfId="177" applyNumberFormat="1" applyFont="1" applyFill="1" applyBorder="1" applyProtection="1">
      <protection locked="0"/>
    </xf>
    <xf numFmtId="171" fontId="88" fillId="0" borderId="212" xfId="177" applyNumberFormat="1" applyFont="1" applyFill="1" applyBorder="1" applyProtection="1">
      <protection locked="0"/>
    </xf>
    <xf numFmtId="171" fontId="88" fillId="0" borderId="299" xfId="177" applyNumberFormat="1" applyFont="1" applyFill="1" applyBorder="1" applyProtection="1">
      <protection locked="0"/>
    </xf>
    <xf numFmtId="171" fontId="50" fillId="28" borderId="298" xfId="176" applyNumberFormat="1" applyFill="1" applyBorder="1" applyProtection="1"/>
    <xf numFmtId="0" fontId="50" fillId="29" borderId="31" xfId="0" applyFont="1" applyFill="1" applyBorder="1" applyAlignment="1" applyProtection="1">
      <alignment wrapText="1"/>
    </xf>
    <xf numFmtId="171" fontId="88" fillId="28" borderId="298" xfId="176" applyNumberFormat="1" applyFont="1" applyFill="1" applyBorder="1" applyProtection="1"/>
    <xf numFmtId="171" fontId="50" fillId="34" borderId="364" xfId="176" applyNumberFormat="1" applyFill="1" applyBorder="1" applyProtection="1"/>
    <xf numFmtId="0" fontId="66" fillId="26" borderId="371" xfId="0" applyFont="1" applyFill="1" applyBorder="1" applyAlignment="1" applyProtection="1">
      <alignment horizontal="center"/>
    </xf>
    <xf numFmtId="171" fontId="50" fillId="34" borderId="329" xfId="176" applyNumberFormat="1" applyFill="1" applyBorder="1" applyProtection="1"/>
    <xf numFmtId="171" fontId="50" fillId="34" borderId="239" xfId="176" applyNumberFormat="1" applyFill="1" applyBorder="1" applyProtection="1"/>
    <xf numFmtId="171" fontId="50" fillId="28" borderId="239" xfId="177" applyNumberFormat="1" applyFont="1" applyFill="1" applyBorder="1" applyProtection="1"/>
    <xf numFmtId="171" fontId="50" fillId="28" borderId="229" xfId="177" applyNumberFormat="1" applyFont="1" applyFill="1" applyBorder="1" applyProtection="1"/>
    <xf numFmtId="171" fontId="88" fillId="28" borderId="299" xfId="177" applyNumberFormat="1" applyFont="1" applyFill="1" applyBorder="1" applyProtection="1"/>
    <xf numFmtId="171" fontId="88" fillId="28" borderId="239" xfId="177" applyNumberFormat="1" applyFont="1" applyFill="1" applyBorder="1" applyProtection="1"/>
    <xf numFmtId="171" fontId="50" fillId="30" borderId="371" xfId="177" applyNumberFormat="1" applyFont="1" applyFill="1" applyBorder="1" applyProtection="1"/>
    <xf numFmtId="171" fontId="66" fillId="29" borderId="299" xfId="177" applyNumberFormat="1" applyFont="1" applyFill="1" applyBorder="1" applyAlignment="1" applyProtection="1">
      <alignment horizontal="left" wrapText="1" indent="1"/>
    </xf>
    <xf numFmtId="171" fontId="66" fillId="30" borderId="239" xfId="177" applyNumberFormat="1" applyFont="1" applyFill="1" applyBorder="1" applyProtection="1"/>
    <xf numFmtId="171" fontId="66" fillId="30" borderId="371" xfId="177" applyNumberFormat="1" applyFont="1" applyFill="1" applyBorder="1" applyProtection="1"/>
    <xf numFmtId="171" fontId="50" fillId="28" borderId="229" xfId="176" applyNumberFormat="1" applyFont="1" applyFill="1" applyBorder="1" applyProtection="1"/>
    <xf numFmtId="171" fontId="88" fillId="28" borderId="229" xfId="176" applyNumberFormat="1" applyFont="1" applyFill="1" applyBorder="1" applyProtection="1"/>
    <xf numFmtId="171" fontId="50" fillId="35" borderId="329" xfId="177" applyNumberFormat="1" applyFont="1" applyFill="1" applyBorder="1" applyProtection="1"/>
    <xf numFmtId="171" fontId="88" fillId="28" borderId="229" xfId="177" applyNumberFormat="1" applyFont="1" applyFill="1" applyBorder="1" applyProtection="1"/>
    <xf numFmtId="171" fontId="66" fillId="28" borderId="371" xfId="177" applyNumberFormat="1" applyFont="1" applyFill="1" applyBorder="1" applyProtection="1"/>
    <xf numFmtId="0" fontId="78" fillId="34" borderId="183" xfId="0" applyFont="1" applyFill="1" applyBorder="1" applyAlignment="1" applyProtection="1"/>
    <xf numFmtId="0" fontId="66" fillId="26" borderId="344" xfId="0" applyFont="1" applyFill="1" applyBorder="1" applyAlignment="1" applyProtection="1">
      <alignment horizontal="center"/>
    </xf>
    <xf numFmtId="0" fontId="66" fillId="29" borderId="344" xfId="0" applyFont="1" applyFill="1" applyBorder="1" applyAlignment="1" applyProtection="1">
      <alignment wrapText="1"/>
    </xf>
    <xf numFmtId="0" fontId="66" fillId="29" borderId="344" xfId="0" applyFont="1" applyFill="1" applyBorder="1" applyAlignment="1" applyProtection="1">
      <alignment horizontal="left" wrapText="1" indent="1"/>
    </xf>
    <xf numFmtId="0" fontId="66" fillId="29" borderId="344" xfId="0" applyFont="1" applyFill="1" applyBorder="1" applyProtection="1"/>
    <xf numFmtId="0" fontId="66" fillId="26" borderId="348" xfId="0" applyFont="1" applyFill="1" applyBorder="1" applyProtection="1"/>
    <xf numFmtId="171" fontId="50" fillId="34" borderId="61" xfId="177" applyNumberFormat="1" applyFont="1" applyFill="1" applyBorder="1" applyProtection="1"/>
    <xf numFmtId="0" fontId="50" fillId="29" borderId="151" xfId="0" applyFont="1" applyFill="1" applyBorder="1" applyAlignment="1" applyProtection="1">
      <alignment horizontal="left" wrapText="1" indent="1"/>
    </xf>
    <xf numFmtId="171" fontId="50" fillId="0" borderId="212" xfId="177" applyNumberFormat="1" applyFont="1" applyFill="1" applyBorder="1" applyProtection="1">
      <protection locked="0"/>
    </xf>
    <xf numFmtId="171" fontId="88" fillId="28" borderId="240" xfId="177" applyNumberFormat="1" applyFont="1" applyFill="1" applyBorder="1" applyProtection="1"/>
    <xf numFmtId="173" fontId="50" fillId="0" borderId="235" xfId="177" applyNumberFormat="1" applyFont="1" applyFill="1" applyBorder="1" applyProtection="1">
      <protection locked="0"/>
    </xf>
    <xf numFmtId="171" fontId="50" fillId="28" borderId="249" xfId="177" applyNumberFormat="1" applyFont="1" applyFill="1" applyBorder="1" applyProtection="1"/>
    <xf numFmtId="0" fontId="50" fillId="0" borderId="249" xfId="0" applyFont="1" applyFill="1" applyBorder="1" applyAlignment="1" applyProtection="1">
      <alignment wrapText="1"/>
      <protection locked="0"/>
    </xf>
    <xf numFmtId="171" fontId="50" fillId="34" borderId="212" xfId="177" applyNumberFormat="1" applyFont="1" applyFill="1" applyBorder="1" applyProtection="1"/>
    <xf numFmtId="171" fontId="50" fillId="33" borderId="255" xfId="176" applyNumberFormat="1" applyFont="1" applyFill="1" applyBorder="1" applyProtection="1"/>
    <xf numFmtId="171" fontId="50" fillId="33" borderId="364" xfId="176" applyNumberFormat="1" applyFont="1" applyFill="1" applyBorder="1" applyProtection="1"/>
    <xf numFmtId="171" fontId="50" fillId="28" borderId="299" xfId="176" applyNumberFormat="1" applyFont="1" applyFill="1" applyBorder="1" applyProtection="1"/>
    <xf numFmtId="0" fontId="66" fillId="29" borderId="339" xfId="0" applyFont="1" applyFill="1" applyBorder="1" applyAlignment="1" applyProtection="1">
      <alignment horizontal="left" wrapText="1" indent="1"/>
    </xf>
    <xf numFmtId="0" fontId="66" fillId="29" borderId="228" xfId="0" applyFont="1" applyFill="1" applyBorder="1" applyAlignment="1" applyProtection="1">
      <alignment horizontal="left" wrapText="1" indent="1"/>
    </xf>
    <xf numFmtId="171" fontId="50" fillId="28" borderId="239" xfId="176" applyNumberFormat="1" applyFont="1" applyFill="1" applyBorder="1" applyProtection="1"/>
    <xf numFmtId="171" fontId="50" fillId="33" borderId="240" xfId="177" applyNumberFormat="1" applyFont="1" applyFill="1" applyBorder="1" applyProtection="1"/>
    <xf numFmtId="171" fontId="50" fillId="30" borderId="248" xfId="177" applyNumberFormat="1" applyFont="1" applyFill="1" applyBorder="1" applyProtection="1"/>
    <xf numFmtId="0" fontId="50" fillId="0" borderId="378" xfId="0" applyFont="1" applyFill="1" applyBorder="1" applyAlignment="1" applyProtection="1">
      <alignment wrapText="1"/>
      <protection locked="0"/>
    </xf>
    <xf numFmtId="0" fontId="50" fillId="29" borderId="312" xfId="0" applyFont="1" applyFill="1" applyBorder="1" applyAlignment="1" applyProtection="1">
      <alignment horizontal="left" wrapText="1" indent="1"/>
    </xf>
    <xf numFmtId="0" fontId="78" fillId="34" borderId="145" xfId="244" applyFont="1" applyFill="1" applyBorder="1" applyProtection="1"/>
    <xf numFmtId="0" fontId="78" fillId="34" borderId="146" xfId="244" applyFont="1" applyFill="1" applyBorder="1" applyProtection="1"/>
    <xf numFmtId="0" fontId="78" fillId="34" borderId="181" xfId="244" applyFont="1" applyFill="1" applyBorder="1" applyProtection="1"/>
    <xf numFmtId="0" fontId="78" fillId="34" borderId="158" xfId="244" applyFont="1" applyFill="1" applyBorder="1" applyAlignment="1" applyProtection="1">
      <alignment horizontal="center" vertical="top" wrapText="1"/>
    </xf>
    <xf numFmtId="0" fontId="78" fillId="34" borderId="181" xfId="244" applyFont="1" applyFill="1" applyBorder="1" applyAlignment="1" applyProtection="1">
      <alignment horizontal="center" vertical="top" wrapText="1"/>
    </xf>
    <xf numFmtId="0" fontId="78" fillId="34" borderId="181" xfId="244" applyFont="1" applyFill="1" applyBorder="1" applyAlignment="1" applyProtection="1">
      <alignment horizontal="center" wrapText="1"/>
    </xf>
    <xf numFmtId="0" fontId="78" fillId="34" borderId="183" xfId="244" applyFont="1" applyFill="1" applyBorder="1" applyAlignment="1" applyProtection="1">
      <alignment horizontal="center" wrapText="1"/>
    </xf>
    <xf numFmtId="0" fontId="66" fillId="26" borderId="157" xfId="0" applyFont="1" applyFill="1" applyBorder="1" applyAlignment="1" applyProtection="1">
      <alignment horizontal="center" vertical="center" wrapText="1"/>
    </xf>
    <xf numFmtId="171" fontId="50" fillId="0" borderId="212" xfId="176" applyNumberFormat="1" applyFill="1" applyBorder="1" applyProtection="1">
      <protection locked="0"/>
    </xf>
    <xf numFmtId="0" fontId="0" fillId="0" borderId="235" xfId="0" applyBorder="1" applyProtection="1">
      <protection locked="0"/>
    </xf>
    <xf numFmtId="167" fontId="78" fillId="34" borderId="186" xfId="230" applyFont="1" applyFill="1" applyBorder="1" applyProtection="1"/>
    <xf numFmtId="171" fontId="50" fillId="34" borderId="0" xfId="177" applyNumberFormat="1" applyFont="1" applyFill="1" applyBorder="1" applyProtection="1"/>
    <xf numFmtId="0" fontId="70" fillId="34" borderId="0" xfId="0" applyFont="1" applyFill="1" applyBorder="1" applyAlignment="1">
      <alignment horizontal="left"/>
    </xf>
    <xf numFmtId="0" fontId="50" fillId="34" borderId="0" xfId="0" applyFont="1" applyFill="1" applyAlignment="1">
      <alignment wrapText="1"/>
    </xf>
    <xf numFmtId="0" fontId="50" fillId="34" borderId="0" xfId="0" applyFont="1" applyFill="1" applyAlignment="1">
      <alignment horizontal="left"/>
    </xf>
    <xf numFmtId="0" fontId="50" fillId="34" borderId="0" xfId="0" applyFont="1" applyFill="1" applyAlignment="1"/>
    <xf numFmtId="0" fontId="70" fillId="34" borderId="290" xfId="0" applyFont="1" applyFill="1" applyBorder="1" applyAlignment="1" applyProtection="1"/>
    <xf numFmtId="0" fontId="0" fillId="0" borderId="290" xfId="0" applyFont="1" applyBorder="1" applyAlignment="1"/>
    <xf numFmtId="0" fontId="70" fillId="34" borderId="0" xfId="0" applyFont="1" applyFill="1" applyAlignment="1" applyProtection="1">
      <alignment horizontal="left"/>
    </xf>
    <xf numFmtId="0" fontId="70" fillId="34" borderId="0" xfId="0" applyFont="1" applyFill="1" applyAlignment="1">
      <alignment horizontal="left"/>
    </xf>
    <xf numFmtId="0" fontId="78" fillId="34" borderId="0" xfId="0" quotePrefix="1" applyFont="1" applyFill="1" applyAlignment="1">
      <alignment horizontal="center"/>
    </xf>
    <xf numFmtId="0" fontId="50" fillId="34" borderId="0" xfId="0" applyFont="1" applyFill="1" applyAlignment="1">
      <alignment wrapText="1"/>
    </xf>
    <xf numFmtId="0" fontId="50" fillId="34" borderId="0" xfId="0" applyFont="1" applyFill="1" applyAlignment="1">
      <alignment horizontal="left"/>
    </xf>
    <xf numFmtId="0" fontId="50" fillId="34" borderId="0" xfId="0" applyFont="1" applyFill="1" applyAlignment="1"/>
    <xf numFmtId="0" fontId="50" fillId="34" borderId="0" xfId="0" applyFont="1" applyFill="1" applyAlignment="1">
      <alignment horizontal="left" wrapText="1"/>
    </xf>
    <xf numFmtId="0" fontId="78" fillId="34" borderId="0" xfId="0" applyFont="1" applyFill="1" applyBorder="1" applyAlignment="1">
      <alignment horizontal="left"/>
    </xf>
    <xf numFmtId="0" fontId="78" fillId="34" borderId="0" xfId="0" quotePrefix="1" applyFont="1" applyFill="1" applyAlignment="1">
      <alignment horizontal="center"/>
    </xf>
    <xf numFmtId="0" fontId="78" fillId="34" borderId="0" xfId="0" quotePrefix="1" applyFont="1" applyFill="1" applyBorder="1" applyAlignment="1">
      <alignment horizontal="center"/>
    </xf>
    <xf numFmtId="0" fontId="70" fillId="34" borderId="0" xfId="0" applyFont="1" applyFill="1" applyAlignment="1">
      <alignment horizontal="left"/>
    </xf>
    <xf numFmtId="0" fontId="50" fillId="34" borderId="0" xfId="0" applyFont="1" applyFill="1" applyBorder="1" applyAlignment="1" applyProtection="1">
      <alignment horizontal="center"/>
    </xf>
    <xf numFmtId="0" fontId="66" fillId="34" borderId="0" xfId="0" applyFont="1" applyFill="1" applyBorder="1" applyAlignment="1" applyProtection="1"/>
    <xf numFmtId="0" fontId="27" fillId="34" borderId="0" xfId="0" applyFont="1" applyFill="1" applyBorder="1" applyAlignment="1">
      <alignment horizontal="center"/>
    </xf>
    <xf numFmtId="0" fontId="144" fillId="0" borderId="0" xfId="0" applyFont="1"/>
    <xf numFmtId="0" fontId="69" fillId="0" borderId="0" xfId="0" applyFont="1"/>
    <xf numFmtId="0" fontId="69" fillId="0" borderId="0" xfId="0" applyFont="1" applyAlignment="1">
      <alignment wrapText="1"/>
    </xf>
    <xf numFmtId="0" fontId="0" fillId="39" borderId="0" xfId="0" applyFill="1"/>
    <xf numFmtId="0" fontId="89" fillId="39" borderId="323" xfId="0" quotePrefix="1" applyFont="1" applyFill="1" applyBorder="1" applyAlignment="1" applyProtection="1">
      <alignment horizontal="left" wrapText="1"/>
      <protection locked="0"/>
    </xf>
    <xf numFmtId="0" fontId="70" fillId="34" borderId="371" xfId="0" quotePrefix="1" applyFont="1" applyFill="1" applyBorder="1" applyAlignment="1" applyProtection="1">
      <alignment horizontal="centerContinuous"/>
    </xf>
    <xf numFmtId="49" fontId="70" fillId="34" borderId="379" xfId="0" applyNumberFormat="1" applyFont="1" applyFill="1" applyBorder="1" applyAlignment="1" applyProtection="1">
      <alignment horizontal="left"/>
    </xf>
    <xf numFmtId="49" fontId="70" fillId="34" borderId="380" xfId="0" applyNumberFormat="1" applyFont="1" applyFill="1" applyBorder="1" applyAlignment="1" applyProtection="1">
      <alignment horizontal="left"/>
    </xf>
    <xf numFmtId="0" fontId="0" fillId="39" borderId="378" xfId="0" applyFill="1" applyBorder="1"/>
    <xf numFmtId="0" fontId="0" fillId="39" borderId="378" xfId="0" applyFill="1" applyBorder="1" applyProtection="1">
      <protection locked="0"/>
    </xf>
    <xf numFmtId="0" fontId="70" fillId="39" borderId="339" xfId="0" applyFont="1" applyFill="1" applyBorder="1" applyAlignment="1" applyProtection="1">
      <alignment horizontal="centerContinuous"/>
      <protection locked="0"/>
    </xf>
    <xf numFmtId="0" fontId="70" fillId="39" borderId="323" xfId="0" applyFont="1" applyFill="1" applyBorder="1" applyAlignment="1" applyProtection="1">
      <alignment horizontal="centerContinuous"/>
      <protection locked="0"/>
    </xf>
    <xf numFmtId="38" fontId="50" fillId="0" borderId="381" xfId="0" applyNumberFormat="1" applyFont="1" applyFill="1" applyBorder="1" applyProtection="1">
      <protection locked="0"/>
    </xf>
    <xf numFmtId="171" fontId="50" fillId="33" borderId="378" xfId="177" applyNumberFormat="1" applyFont="1" applyFill="1" applyBorder="1" applyAlignment="1" applyProtection="1">
      <alignment horizontal="right"/>
    </xf>
    <xf numFmtId="0" fontId="86" fillId="34" borderId="381" xfId="0" applyFont="1" applyFill="1" applyBorder="1" applyAlignment="1" applyProtection="1">
      <alignment horizontal="left"/>
    </xf>
    <xf numFmtId="0" fontId="78" fillId="34" borderId="382" xfId="0" applyFont="1" applyFill="1" applyBorder="1" applyProtection="1"/>
    <xf numFmtId="0" fontId="78" fillId="0" borderId="364" xfId="244" applyFont="1" applyFill="1" applyBorder="1" applyProtection="1">
      <protection locked="0"/>
    </xf>
    <xf numFmtId="171" fontId="78" fillId="34" borderId="364" xfId="177" applyNumberFormat="1" applyFont="1" applyFill="1" applyBorder="1" applyProtection="1"/>
    <xf numFmtId="0" fontId="70" fillId="34" borderId="383" xfId="244" applyFont="1" applyFill="1" applyBorder="1" applyProtection="1"/>
    <xf numFmtId="0" fontId="78" fillId="34" borderId="305" xfId="244" applyFont="1" applyFill="1" applyBorder="1" applyProtection="1"/>
    <xf numFmtId="0" fontId="78" fillId="0" borderId="375" xfId="244" applyFont="1" applyFill="1" applyBorder="1" applyProtection="1">
      <protection locked="0"/>
    </xf>
    <xf numFmtId="171" fontId="78" fillId="0" borderId="375" xfId="177" applyNumberFormat="1" applyFont="1" applyBorder="1" applyAlignment="1" applyProtection="1">
      <alignment horizontal="center"/>
      <protection locked="0"/>
    </xf>
    <xf numFmtId="171" fontId="78" fillId="35" borderId="375" xfId="177" applyNumberFormat="1" applyFont="1" applyFill="1" applyBorder="1" applyProtection="1"/>
    <xf numFmtId="171" fontId="78" fillId="0" borderId="375" xfId="177" applyNumberFormat="1" applyFont="1" applyBorder="1" applyProtection="1">
      <protection locked="0"/>
    </xf>
    <xf numFmtId="171" fontId="78" fillId="0" borderId="384" xfId="177" applyNumberFormat="1" applyFont="1" applyBorder="1" applyAlignment="1" applyProtection="1">
      <alignment horizontal="center"/>
      <protection locked="0"/>
    </xf>
    <xf numFmtId="0" fontId="106" fillId="26" borderId="255" xfId="0" applyFont="1" applyFill="1" applyBorder="1" applyAlignment="1" applyProtection="1">
      <alignment wrapText="1"/>
    </xf>
    <xf numFmtId="0" fontId="78" fillId="34" borderId="327" xfId="0" quotePrefix="1" applyFont="1" applyFill="1" applyBorder="1" applyProtection="1"/>
    <xf numFmtId="171" fontId="50" fillId="33" borderId="233" xfId="177" applyNumberFormat="1" applyFont="1" applyFill="1" applyBorder="1" applyAlignment="1" applyProtection="1">
      <alignment horizontal="right" vertical="center" wrapText="1"/>
    </xf>
    <xf numFmtId="171" fontId="66" fillId="0" borderId="233" xfId="177" applyNumberFormat="1" applyFont="1" applyFill="1" applyBorder="1" applyAlignment="1" applyProtection="1">
      <alignment horizontal="right" vertical="center" wrapText="1"/>
      <protection locked="0"/>
    </xf>
    <xf numFmtId="171" fontId="66" fillId="28" borderId="232" xfId="177" applyNumberFormat="1" applyFont="1" applyFill="1" applyBorder="1" applyAlignment="1" applyProtection="1">
      <alignment horizontal="right"/>
    </xf>
    <xf numFmtId="171" fontId="78" fillId="34" borderId="227" xfId="177" quotePrefix="1" applyNumberFormat="1" applyFont="1" applyFill="1" applyBorder="1" applyProtection="1"/>
    <xf numFmtId="171" fontId="66" fillId="0" borderId="240" xfId="177" applyNumberFormat="1" applyFont="1" applyFill="1" applyBorder="1" applyAlignment="1" applyProtection="1">
      <alignment horizontal="right" vertical="center" wrapText="1"/>
      <protection locked="0"/>
    </xf>
    <xf numFmtId="171" fontId="66" fillId="28" borderId="227" xfId="177" applyNumberFormat="1" applyFont="1" applyFill="1" applyBorder="1" applyAlignment="1" applyProtection="1">
      <alignment horizontal="right"/>
    </xf>
    <xf numFmtId="171" fontId="66" fillId="0" borderId="248" xfId="177" applyNumberFormat="1" applyFont="1" applyFill="1" applyBorder="1" applyAlignment="1" applyProtection="1">
      <alignment horizontal="right" vertical="center" wrapText="1"/>
      <protection locked="0"/>
    </xf>
    <xf numFmtId="0" fontId="50" fillId="34" borderId="229" xfId="0" applyFont="1" applyFill="1" applyBorder="1" applyProtection="1"/>
    <xf numFmtId="171" fontId="78" fillId="34" borderId="251" xfId="177" quotePrefix="1" applyNumberFormat="1" applyFont="1" applyFill="1" applyBorder="1" applyProtection="1"/>
    <xf numFmtId="38" fontId="50" fillId="0" borderId="256" xfId="0" applyNumberFormat="1" applyFont="1" applyFill="1" applyBorder="1" applyProtection="1">
      <protection locked="0"/>
    </xf>
    <xf numFmtId="171" fontId="78" fillId="0" borderId="385" xfId="177" applyNumberFormat="1" applyFont="1" applyBorder="1" applyProtection="1">
      <protection locked="0"/>
    </xf>
    <xf numFmtId="171" fontId="78" fillId="0" borderId="385" xfId="177" applyNumberFormat="1" applyFont="1" applyBorder="1" applyAlignment="1" applyProtection="1">
      <alignment horizontal="center"/>
      <protection locked="0"/>
    </xf>
    <xf numFmtId="171" fontId="78" fillId="33" borderId="378" xfId="177" applyNumberFormat="1" applyFont="1" applyFill="1" applyBorder="1" applyProtection="1"/>
    <xf numFmtId="0" fontId="78" fillId="34" borderId="258" xfId="0" applyFont="1" applyFill="1" applyBorder="1" applyAlignment="1" applyProtection="1">
      <alignment horizontal="left" vertical="center"/>
    </xf>
    <xf numFmtId="0" fontId="78" fillId="34" borderId="258" xfId="0" applyFont="1" applyFill="1" applyBorder="1" applyProtection="1"/>
    <xf numFmtId="171" fontId="78" fillId="0" borderId="233" xfId="177" applyNumberFormat="1" applyFont="1" applyBorder="1" applyProtection="1">
      <protection locked="0"/>
    </xf>
    <xf numFmtId="171" fontId="78" fillId="0" borderId="232" xfId="177" applyNumberFormat="1" applyFont="1" applyBorder="1" applyAlignment="1" applyProtection="1">
      <alignment horizontal="center"/>
      <protection locked="0"/>
    </xf>
    <xf numFmtId="171" fontId="78" fillId="0" borderId="235" xfId="177" applyNumberFormat="1" applyFont="1" applyBorder="1" applyProtection="1">
      <protection locked="0"/>
    </xf>
    <xf numFmtId="171" fontId="78" fillId="0" borderId="227" xfId="177" applyNumberFormat="1" applyFont="1" applyBorder="1" applyAlignment="1" applyProtection="1">
      <alignment horizontal="center"/>
      <protection locked="0"/>
    </xf>
    <xf numFmtId="171" fontId="78" fillId="0" borderId="248" xfId="177" applyNumberFormat="1" applyFont="1" applyBorder="1" applyProtection="1">
      <protection locked="0"/>
    </xf>
    <xf numFmtId="171" fontId="92" fillId="0" borderId="385" xfId="177" applyNumberFormat="1" applyFont="1" applyFill="1" applyBorder="1" applyProtection="1">
      <protection locked="0"/>
    </xf>
    <xf numFmtId="171" fontId="92" fillId="35" borderId="233" xfId="177" applyNumberFormat="1" applyFont="1" applyFill="1" applyBorder="1" applyProtection="1"/>
    <xf numFmtId="171" fontId="92" fillId="0" borderId="15" xfId="177" applyNumberFormat="1" applyFont="1" applyFill="1" applyBorder="1" applyProtection="1">
      <protection locked="0"/>
    </xf>
    <xf numFmtId="171" fontId="88" fillId="0" borderId="385" xfId="177" applyNumberFormat="1" applyFont="1" applyFill="1" applyBorder="1" applyAlignment="1" applyProtection="1">
      <alignment horizontal="right"/>
    </xf>
    <xf numFmtId="0" fontId="86" fillId="34" borderId="228" xfId="0" applyFont="1" applyFill="1" applyBorder="1" applyAlignment="1" applyProtection="1">
      <alignment horizontal="left"/>
      <protection locked="0"/>
    </xf>
    <xf numFmtId="0" fontId="66" fillId="0" borderId="0" xfId="0" applyFont="1"/>
    <xf numFmtId="171" fontId="66" fillId="39" borderId="181" xfId="177" applyNumberFormat="1" applyFont="1" applyFill="1" applyBorder="1" applyAlignment="1" applyProtection="1">
      <alignment horizontal="center" wrapText="1"/>
      <protection locked="0"/>
    </xf>
    <xf numFmtId="171" fontId="95" fillId="28" borderId="232" xfId="177" applyNumberFormat="1" applyFont="1" applyFill="1" applyBorder="1" applyAlignment="1" applyProtection="1">
      <alignment horizontal="right"/>
    </xf>
    <xf numFmtId="0" fontId="71" fillId="0" borderId="249" xfId="0" applyFont="1" applyFill="1" applyBorder="1" applyAlignment="1" applyProtection="1">
      <alignment horizontal="left"/>
      <protection locked="0"/>
    </xf>
    <xf numFmtId="171" fontId="66" fillId="0" borderId="248" xfId="177" applyNumberFormat="1" applyFont="1" applyFill="1" applyBorder="1" applyAlignment="1" applyProtection="1">
      <alignment horizontal="right"/>
      <protection locked="0"/>
    </xf>
    <xf numFmtId="0" fontId="77" fillId="26" borderId="382" xfId="0" applyNumberFormat="1" applyFont="1" applyFill="1" applyBorder="1" applyAlignment="1" applyProtection="1">
      <alignment horizontal="left"/>
    </xf>
    <xf numFmtId="0" fontId="23" fillId="26" borderId="329" xfId="0" applyNumberFormat="1" applyFont="1" applyFill="1" applyBorder="1" applyAlignment="1" applyProtection="1">
      <alignment horizontal="left"/>
    </xf>
    <xf numFmtId="171" fontId="70" fillId="0" borderId="130" xfId="177" applyNumberFormat="1" applyFont="1" applyFill="1" applyBorder="1" applyAlignment="1" applyProtection="1">
      <alignment horizontal="left"/>
      <protection locked="0"/>
    </xf>
    <xf numFmtId="171" fontId="70" fillId="0" borderId="189" xfId="177" applyNumberFormat="1" applyFont="1" applyFill="1" applyBorder="1" applyAlignment="1" applyProtection="1">
      <alignment horizontal="left"/>
      <protection locked="0"/>
    </xf>
    <xf numFmtId="0" fontId="70" fillId="0" borderId="129" xfId="0" applyFont="1" applyFill="1" applyBorder="1" applyAlignment="1" applyProtection="1">
      <alignment horizontal="left" wrapText="1"/>
      <protection locked="0"/>
    </xf>
    <xf numFmtId="0" fontId="70" fillId="0" borderId="113" xfId="0" applyNumberFormat="1" applyFont="1" applyFill="1" applyBorder="1" applyAlignment="1" applyProtection="1">
      <alignment horizontal="left"/>
      <protection locked="0"/>
    </xf>
    <xf numFmtId="0" fontId="70" fillId="0" borderId="129" xfId="0" applyNumberFormat="1" applyFont="1" applyFill="1" applyBorder="1" applyAlignment="1" applyProtection="1">
      <alignment horizontal="left"/>
      <protection locked="0"/>
    </xf>
    <xf numFmtId="0" fontId="78" fillId="0" borderId="61" xfId="0" applyNumberFormat="1" applyFont="1" applyFill="1" applyBorder="1" applyAlignment="1" applyProtection="1">
      <alignment horizontal="left"/>
      <protection locked="0"/>
    </xf>
    <xf numFmtId="171" fontId="78" fillId="26" borderId="364" xfId="177" applyNumberFormat="1" applyFont="1" applyFill="1" applyBorder="1" applyProtection="1"/>
    <xf numFmtId="171" fontId="78" fillId="26" borderId="71" xfId="177" applyNumberFormat="1" applyFont="1" applyFill="1" applyBorder="1" applyProtection="1"/>
    <xf numFmtId="0" fontId="70" fillId="0" borderId="381" xfId="0" applyNumberFormat="1" applyFont="1" applyFill="1" applyBorder="1" applyAlignment="1" applyProtection="1">
      <alignment horizontal="left"/>
      <protection locked="0"/>
    </xf>
    <xf numFmtId="171" fontId="70" fillId="35" borderId="378" xfId="177" applyNumberFormat="1" applyFont="1" applyFill="1" applyBorder="1" applyAlignment="1" applyProtection="1">
      <alignment horizontal="left"/>
      <protection locked="0"/>
    </xf>
    <xf numFmtId="0" fontId="88" fillId="0" borderId="58" xfId="0" quotePrefix="1" applyNumberFormat="1" applyFont="1" applyFill="1" applyBorder="1" applyAlignment="1" applyProtection="1">
      <alignment horizontal="left"/>
      <protection locked="0"/>
    </xf>
    <xf numFmtId="171" fontId="78" fillId="0" borderId="385" xfId="177" applyNumberFormat="1" applyFont="1" applyFill="1" applyBorder="1" applyAlignment="1" applyProtection="1">
      <alignment horizontal="center"/>
      <protection locked="0"/>
    </xf>
    <xf numFmtId="171" fontId="50" fillId="0" borderId="240" xfId="177" applyNumberFormat="1" applyFont="1" applyFill="1" applyBorder="1" applyAlignment="1" applyProtection="1">
      <alignment horizontal="right"/>
    </xf>
    <xf numFmtId="171" fontId="50" fillId="0" borderId="240" xfId="177" applyNumberFormat="1" applyFont="1" applyFill="1" applyBorder="1" applyAlignment="1" applyProtection="1">
      <alignment horizontal="right" vertical="center" wrapText="1"/>
      <protection locked="0"/>
    </xf>
    <xf numFmtId="171" fontId="50" fillId="34" borderId="244" xfId="177" applyNumberFormat="1" applyFont="1" applyFill="1" applyBorder="1" applyAlignment="1" applyProtection="1">
      <alignment horizontal="center" vertical="center" wrapText="1"/>
    </xf>
    <xf numFmtId="38" fontId="78" fillId="0" borderId="375" xfId="0" applyNumberFormat="1" applyFont="1" applyFill="1" applyBorder="1" applyProtection="1">
      <protection locked="0"/>
    </xf>
    <xf numFmtId="0" fontId="66" fillId="0" borderId="375" xfId="0" applyFont="1" applyFill="1" applyBorder="1" applyAlignment="1" applyProtection="1">
      <alignment horizontal="right" vertical="center" wrapText="1"/>
      <protection locked="0"/>
    </xf>
    <xf numFmtId="171" fontId="50" fillId="0" borderId="375" xfId="177" applyNumberFormat="1" applyFont="1" applyFill="1" applyBorder="1" applyAlignment="1" applyProtection="1">
      <alignment horizontal="center" vertical="center" wrapText="1"/>
      <protection locked="0"/>
    </xf>
    <xf numFmtId="171" fontId="50" fillId="28" borderId="375" xfId="177" applyNumberFormat="1" applyFont="1" applyFill="1" applyBorder="1" applyAlignment="1" applyProtection="1">
      <alignment horizontal="right"/>
    </xf>
    <xf numFmtId="0" fontId="84" fillId="26" borderId="364" xfId="0" applyFont="1" applyFill="1" applyBorder="1" applyAlignment="1">
      <alignment horizontal="left" vertical="center"/>
    </xf>
    <xf numFmtId="0" fontId="66" fillId="0" borderId="299" xfId="0" applyFont="1" applyFill="1" applyBorder="1" applyAlignment="1" applyProtection="1">
      <alignment horizontal="center" vertical="center"/>
      <protection locked="0"/>
    </xf>
    <xf numFmtId="0" fontId="66" fillId="26" borderId="385" xfId="0" applyFont="1" applyFill="1" applyBorder="1" applyAlignment="1">
      <alignment horizontal="center" vertical="center" wrapText="1"/>
    </xf>
    <xf numFmtId="0" fontId="78" fillId="34" borderId="383" xfId="0" applyFont="1" applyFill="1" applyBorder="1" applyAlignment="1">
      <alignment horizontal="left"/>
    </xf>
    <xf numFmtId="0" fontId="66" fillId="0" borderId="376" xfId="0" applyFont="1" applyFill="1" applyBorder="1" applyAlignment="1" applyProtection="1">
      <alignment horizontal="center" vertical="center"/>
      <protection locked="0"/>
    </xf>
    <xf numFmtId="166" fontId="50" fillId="34" borderId="255" xfId="177" applyNumberFormat="1" applyFont="1" applyFill="1" applyBorder="1" applyProtection="1"/>
    <xf numFmtId="166" fontId="50" fillId="34" borderId="244" xfId="177" quotePrefix="1" applyNumberFormat="1" applyFont="1" applyFill="1" applyBorder="1" applyAlignment="1" applyProtection="1">
      <alignment horizontal="right"/>
    </xf>
    <xf numFmtId="0" fontId="84" fillId="26" borderId="61" xfId="0" applyFont="1" applyFill="1" applyBorder="1" applyAlignment="1">
      <alignment horizontal="left" vertical="center"/>
    </xf>
    <xf numFmtId="0" fontId="66" fillId="34" borderId="383" xfId="0" applyFont="1" applyFill="1" applyBorder="1" applyProtection="1"/>
    <xf numFmtId="38" fontId="50" fillId="0" borderId="375" xfId="0" applyNumberFormat="1" applyFont="1" applyFill="1" applyBorder="1" applyProtection="1">
      <protection locked="0"/>
    </xf>
    <xf numFmtId="0" fontId="70" fillId="26" borderId="299" xfId="0" applyFont="1" applyFill="1" applyBorder="1"/>
    <xf numFmtId="38" fontId="50" fillId="0" borderId="385" xfId="0" applyNumberFormat="1" applyFont="1" applyFill="1" applyBorder="1" applyProtection="1">
      <protection locked="0"/>
    </xf>
    <xf numFmtId="38" fontId="50" fillId="0" borderId="299" xfId="0" applyNumberFormat="1" applyFont="1" applyFill="1" applyBorder="1" applyProtection="1">
      <protection locked="0"/>
    </xf>
    <xf numFmtId="0" fontId="70" fillId="26" borderId="376" xfId="0" applyFont="1" applyFill="1" applyBorder="1"/>
    <xf numFmtId="38" fontId="50" fillId="0" borderId="376" xfId="0" applyNumberFormat="1" applyFont="1" applyFill="1" applyBorder="1" applyProtection="1">
      <protection locked="0"/>
    </xf>
    <xf numFmtId="0" fontId="66" fillId="0" borderId="235" xfId="0" applyFont="1" applyFill="1" applyBorder="1" applyAlignment="1" applyProtection="1">
      <alignment horizontal="center" vertical="center" wrapText="1"/>
      <protection locked="0"/>
    </xf>
    <xf numFmtId="171" fontId="50" fillId="34" borderId="244" xfId="177" quotePrefix="1" applyNumberFormat="1" applyFont="1" applyFill="1" applyBorder="1" applyAlignment="1" applyProtection="1">
      <alignment horizontal="right"/>
    </xf>
    <xf numFmtId="171" fontId="50" fillId="34" borderId="244" xfId="177" applyNumberFormat="1" applyFont="1" applyFill="1" applyBorder="1" applyAlignment="1" applyProtection="1">
      <alignment horizontal="right"/>
    </xf>
    <xf numFmtId="0" fontId="66" fillId="26" borderId="364" xfId="0" applyFont="1" applyFill="1" applyBorder="1"/>
    <xf numFmtId="0" fontId="70" fillId="26" borderId="376" xfId="0" applyFont="1" applyFill="1" applyBorder="1" applyAlignment="1">
      <alignment horizontal="left"/>
    </xf>
    <xf numFmtId="0" fontId="70" fillId="26" borderId="299" xfId="0" applyFont="1" applyFill="1" applyBorder="1" applyAlignment="1">
      <alignment horizontal="left"/>
    </xf>
    <xf numFmtId="0" fontId="85" fillId="0" borderId="385" xfId="0" quotePrefix="1" applyFont="1" applyFill="1" applyBorder="1" applyProtection="1"/>
    <xf numFmtId="0" fontId="70" fillId="26" borderId="260" xfId="0" applyFont="1" applyFill="1" applyBorder="1"/>
    <xf numFmtId="0" fontId="85" fillId="0" borderId="259" xfId="0" quotePrefix="1" applyFont="1" applyFill="1" applyBorder="1" applyProtection="1"/>
    <xf numFmtId="0" fontId="70" fillId="34" borderId="383" xfId="0" applyFont="1" applyFill="1" applyBorder="1" applyProtection="1"/>
    <xf numFmtId="0" fontId="85" fillId="0" borderId="375" xfId="0" quotePrefix="1" applyFont="1" applyFill="1" applyBorder="1" applyProtection="1"/>
    <xf numFmtId="171" fontId="50" fillId="34" borderId="255" xfId="177" applyNumberFormat="1" applyFont="1" applyFill="1" applyBorder="1" applyAlignment="1" applyProtection="1">
      <alignment horizontal="right"/>
    </xf>
    <xf numFmtId="166" fontId="50" fillId="0" borderId="241" xfId="177" quotePrefix="1" applyNumberFormat="1" applyFont="1" applyFill="1" applyBorder="1" applyAlignment="1" applyProtection="1">
      <alignment horizontal="right"/>
      <protection locked="0"/>
    </xf>
    <xf numFmtId="38" fontId="79" fillId="0" borderId="385" xfId="0" applyNumberFormat="1" applyFont="1" applyFill="1" applyBorder="1" applyProtection="1">
      <protection locked="0"/>
    </xf>
    <xf numFmtId="38" fontId="79" fillId="0" borderId="364" xfId="0" applyNumberFormat="1" applyFont="1" applyFill="1" applyBorder="1" applyProtection="1">
      <protection locked="0"/>
    </xf>
    <xf numFmtId="38" fontId="79" fillId="0" borderId="375" xfId="0" applyNumberFormat="1" applyFont="1" applyFill="1" applyBorder="1" applyProtection="1">
      <protection locked="0"/>
    </xf>
    <xf numFmtId="0" fontId="118" fillId="34" borderId="78" xfId="0" quotePrefix="1" applyFont="1" applyFill="1" applyBorder="1" applyProtection="1"/>
    <xf numFmtId="171" fontId="50" fillId="34" borderId="375" xfId="177" applyNumberFormat="1" applyFont="1" applyFill="1" applyBorder="1" applyAlignment="1" applyProtection="1">
      <alignment horizontal="center" vertical="center" wrapText="1"/>
    </xf>
    <xf numFmtId="0" fontId="66" fillId="39" borderId="181" xfId="0" applyFont="1" applyFill="1" applyBorder="1" applyAlignment="1" applyProtection="1">
      <alignment horizontal="center" wrapText="1"/>
      <protection locked="0"/>
    </xf>
    <xf numFmtId="0" fontId="50" fillId="0" borderId="0" xfId="0" applyFont="1"/>
    <xf numFmtId="0" fontId="50" fillId="0" borderId="0" xfId="0" applyFont="1" applyBorder="1"/>
    <xf numFmtId="0" fontId="50" fillId="0" borderId="375" xfId="0" applyFont="1" applyFill="1" applyBorder="1"/>
    <xf numFmtId="0" fontId="50" fillId="0" borderId="211" xfId="0" applyFont="1" applyFill="1" applyBorder="1"/>
    <xf numFmtId="0" fontId="50" fillId="0" borderId="112" xfId="0" applyFont="1" applyFill="1" applyBorder="1"/>
    <xf numFmtId="0" fontId="50" fillId="26" borderId="0" xfId="0" applyFont="1" applyFill="1"/>
    <xf numFmtId="0" fontId="50" fillId="0" borderId="10" xfId="0" applyFont="1" applyFill="1" applyBorder="1"/>
    <xf numFmtId="0" fontId="50" fillId="0" borderId="2" xfId="0" applyFont="1" applyFill="1" applyBorder="1"/>
    <xf numFmtId="0" fontId="66" fillId="39" borderId="181" xfId="0" applyFont="1" applyFill="1" applyBorder="1" applyAlignment="1" applyProtection="1">
      <alignment horizontal="center" vertical="center" wrapText="1"/>
      <protection locked="0"/>
    </xf>
    <xf numFmtId="0" fontId="66" fillId="34" borderId="0" xfId="0" applyFont="1" applyFill="1" applyBorder="1" applyAlignment="1" applyProtection="1">
      <alignment horizontal="center"/>
    </xf>
    <xf numFmtId="0" fontId="78" fillId="0" borderId="387" xfId="0" applyFont="1" applyFill="1" applyBorder="1" applyProtection="1">
      <protection locked="0"/>
    </xf>
    <xf numFmtId="0" fontId="78" fillId="0" borderId="387" xfId="0" applyFont="1" applyFill="1" applyBorder="1" applyAlignment="1" applyProtection="1">
      <alignment horizontal="center"/>
      <protection locked="0"/>
    </xf>
    <xf numFmtId="167" fontId="66" fillId="34" borderId="0" xfId="15" applyFont="1" applyFill="1" applyAlignment="1" applyProtection="1">
      <alignment horizontal="center"/>
    </xf>
    <xf numFmtId="171" fontId="50" fillId="28" borderId="364" xfId="177" applyNumberFormat="1" applyFont="1" applyFill="1" applyBorder="1" applyProtection="1"/>
    <xf numFmtId="171" fontId="50" fillId="0" borderId="248" xfId="177" applyNumberFormat="1" applyFont="1" applyFill="1" applyBorder="1" applyProtection="1">
      <protection locked="0"/>
    </xf>
    <xf numFmtId="167" fontId="121" fillId="34" borderId="0" xfId="179" quotePrefix="1" applyNumberFormat="1" applyFont="1" applyFill="1" applyAlignment="1" applyProtection="1">
      <alignment horizontal="center"/>
    </xf>
    <xf numFmtId="171" fontId="50" fillId="0" borderId="270" xfId="176" applyNumberFormat="1" applyFont="1" applyFill="1" applyBorder="1" applyAlignment="1" applyProtection="1">
      <alignment horizontal="center" vertical="center" wrapText="1"/>
      <protection locked="0"/>
    </xf>
    <xf numFmtId="0" fontId="70" fillId="34" borderId="0" xfId="0" applyNumberFormat="1" applyFont="1" applyFill="1" applyAlignment="1" applyProtection="1">
      <alignment horizontal="center"/>
    </xf>
    <xf numFmtId="0" fontId="78" fillId="34" borderId="390" xfId="0" applyNumberFormat="1" applyFont="1" applyFill="1" applyBorder="1" applyProtection="1"/>
    <xf numFmtId="0" fontId="78" fillId="34" borderId="390" xfId="180" applyNumberFormat="1" applyFont="1" applyFill="1" applyBorder="1" applyAlignment="1" applyProtection="1">
      <alignment horizontal="center"/>
    </xf>
    <xf numFmtId="0" fontId="78" fillId="34" borderId="390" xfId="180" applyNumberFormat="1" applyFont="1" applyFill="1" applyBorder="1" applyProtection="1"/>
    <xf numFmtId="0" fontId="0" fillId="34" borderId="95" xfId="0" applyFill="1" applyBorder="1" applyAlignment="1">
      <alignment horizontal="center"/>
    </xf>
    <xf numFmtId="0" fontId="27" fillId="34" borderId="0" xfId="0" applyFont="1" applyFill="1" applyBorder="1" applyAlignment="1" applyProtection="1"/>
    <xf numFmtId="0" fontId="78" fillId="34" borderId="0" xfId="0" applyNumberFormat="1" applyFont="1" applyFill="1" applyBorder="1" applyAlignment="1" applyProtection="1">
      <alignment horizontal="center"/>
    </xf>
    <xf numFmtId="0" fontId="0" fillId="34" borderId="0" xfId="0" applyFill="1" applyBorder="1" applyAlignment="1"/>
    <xf numFmtId="0" fontId="78" fillId="34" borderId="0" xfId="180" applyNumberFormat="1" applyFont="1" applyFill="1" applyBorder="1" applyProtection="1">
      <protection locked="0"/>
    </xf>
    <xf numFmtId="0" fontId="78" fillId="34" borderId="0" xfId="0" applyNumberFormat="1" applyFont="1" applyFill="1" applyBorder="1" applyProtection="1">
      <protection locked="0"/>
    </xf>
    <xf numFmtId="180" fontId="70" fillId="34" borderId="0" xfId="180" applyNumberFormat="1" applyFont="1" applyFill="1" applyBorder="1" applyAlignment="1" applyProtection="1">
      <alignment horizontal="center"/>
      <protection locked="0"/>
    </xf>
    <xf numFmtId="0" fontId="0" fillId="34" borderId="0" xfId="0" applyNumberFormat="1" applyFill="1" applyProtection="1"/>
    <xf numFmtId="0" fontId="78" fillId="0" borderId="393" xfId="180" applyNumberFormat="1" applyFont="1" applyFill="1" applyBorder="1" applyProtection="1">
      <protection locked="0"/>
    </xf>
    <xf numFmtId="0" fontId="0" fillId="34" borderId="390" xfId="0" applyFill="1" applyBorder="1" applyAlignment="1" applyProtection="1">
      <protection locked="0"/>
    </xf>
    <xf numFmtId="0" fontId="70" fillId="39" borderId="115" xfId="0" quotePrefix="1" applyFont="1" applyFill="1" applyBorder="1" applyAlignment="1" applyProtection="1">
      <alignment horizontal="center"/>
      <protection locked="0"/>
    </xf>
    <xf numFmtId="0" fontId="70" fillId="39" borderId="115" xfId="0" applyFont="1" applyFill="1" applyBorder="1" applyAlignment="1" applyProtection="1">
      <alignment horizontal="center"/>
      <protection locked="0"/>
    </xf>
    <xf numFmtId="0" fontId="70" fillId="39" borderId="181" xfId="0" applyFont="1" applyFill="1" applyBorder="1" applyAlignment="1" applyProtection="1">
      <alignment horizontal="center"/>
    </xf>
    <xf numFmtId="0" fontId="70" fillId="39" borderId="49" xfId="0" applyFont="1" applyFill="1" applyBorder="1" applyAlignment="1" applyProtection="1">
      <alignment horizontal="center"/>
    </xf>
    <xf numFmtId="0" fontId="70" fillId="39" borderId="43" xfId="0" applyFont="1" applyFill="1" applyBorder="1" applyAlignment="1" applyProtection="1">
      <alignment horizontal="center"/>
      <protection locked="0"/>
    </xf>
    <xf numFmtId="0" fontId="78" fillId="34" borderId="398" xfId="0" applyFont="1" applyFill="1" applyBorder="1" applyAlignment="1" applyProtection="1">
      <alignment horizontal="left" vertical="center"/>
    </xf>
    <xf numFmtId="0" fontId="78" fillId="0" borderId="388" xfId="244" applyFont="1" applyFill="1" applyBorder="1" applyProtection="1">
      <protection locked="0"/>
    </xf>
    <xf numFmtId="0" fontId="78" fillId="34" borderId="400" xfId="0" quotePrefix="1" applyFont="1" applyFill="1" applyBorder="1" applyProtection="1"/>
    <xf numFmtId="0" fontId="78" fillId="34" borderId="395" xfId="244" applyFont="1" applyFill="1" applyBorder="1" applyProtection="1">
      <protection locked="0"/>
    </xf>
    <xf numFmtId="0" fontId="78" fillId="34" borderId="227" xfId="0" applyFont="1" applyFill="1" applyBorder="1" applyProtection="1"/>
    <xf numFmtId="0" fontId="78" fillId="0" borderId="385" xfId="244" applyFont="1" applyFill="1" applyBorder="1" applyProtection="1">
      <protection locked="0"/>
    </xf>
    <xf numFmtId="171" fontId="78" fillId="34" borderId="311" xfId="177" applyNumberFormat="1" applyFont="1" applyFill="1" applyBorder="1" applyProtection="1"/>
    <xf numFmtId="171" fontId="78" fillId="34" borderId="366" xfId="177" applyNumberFormat="1" applyFont="1" applyFill="1" applyBorder="1" applyProtection="1"/>
    <xf numFmtId="0" fontId="70" fillId="34" borderId="304" xfId="0" applyFont="1" applyFill="1" applyBorder="1" applyAlignment="1" applyProtection="1">
      <alignment horizontal="left"/>
    </xf>
    <xf numFmtId="0" fontId="70" fillId="34" borderId="0" xfId="0" quotePrefix="1" applyFont="1" applyFill="1" applyBorder="1" applyProtection="1"/>
    <xf numFmtId="0" fontId="78" fillId="34" borderId="399" xfId="0" applyFont="1" applyFill="1" applyBorder="1" applyAlignment="1" applyProtection="1">
      <alignment horizontal="left"/>
    </xf>
    <xf numFmtId="171" fontId="78" fillId="0" borderId="401" xfId="177" applyNumberFormat="1" applyFont="1" applyFill="1" applyBorder="1" applyProtection="1">
      <protection locked="0"/>
    </xf>
    <xf numFmtId="171" fontId="78" fillId="33" borderId="97" xfId="177" applyNumberFormat="1" applyFont="1" applyFill="1" applyBorder="1" applyProtection="1"/>
    <xf numFmtId="0" fontId="97" fillId="34" borderId="13" xfId="0" applyFont="1" applyFill="1" applyBorder="1" applyProtection="1"/>
    <xf numFmtId="0" fontId="97" fillId="34" borderId="95" xfId="0" applyFont="1" applyFill="1" applyBorder="1" applyProtection="1"/>
    <xf numFmtId="171" fontId="78" fillId="0" borderId="400" xfId="177" applyNumberFormat="1" applyFont="1" applyFill="1" applyBorder="1" applyProtection="1">
      <protection locked="0"/>
    </xf>
    <xf numFmtId="171" fontId="78" fillId="0" borderId="373" xfId="177" applyNumberFormat="1" applyFont="1" applyFill="1" applyBorder="1" applyProtection="1">
      <protection locked="0"/>
    </xf>
    <xf numFmtId="0" fontId="106" fillId="26" borderId="385" xfId="0" applyFont="1" applyFill="1" applyBorder="1" applyAlignment="1" applyProtection="1">
      <alignment wrapText="1"/>
    </xf>
    <xf numFmtId="171" fontId="50" fillId="33" borderId="339" xfId="177" applyNumberFormat="1" applyFont="1" applyFill="1" applyBorder="1" applyAlignment="1" applyProtection="1">
      <alignment horizontal="right"/>
    </xf>
    <xf numFmtId="171" fontId="50" fillId="33" borderId="339" xfId="177" applyNumberFormat="1" applyFont="1" applyFill="1" applyBorder="1" applyAlignment="1" applyProtection="1">
      <alignment horizontal="right"/>
      <protection locked="0"/>
    </xf>
    <xf numFmtId="171" fontId="50" fillId="34" borderId="339" xfId="177" applyNumberFormat="1" applyFont="1" applyFill="1" applyBorder="1" applyAlignment="1" applyProtection="1">
      <alignment horizontal="right"/>
    </xf>
    <xf numFmtId="171" fontId="50" fillId="34" borderId="297" xfId="177" applyNumberFormat="1" applyFont="1" applyFill="1" applyBorder="1" applyAlignment="1" applyProtection="1">
      <alignment horizontal="right"/>
    </xf>
    <xf numFmtId="171" fontId="50" fillId="35" borderId="306" xfId="177" applyNumberFormat="1" applyFont="1" applyFill="1" applyBorder="1" applyAlignment="1" applyProtection="1">
      <alignment horizontal="right"/>
    </xf>
    <xf numFmtId="171" fontId="50" fillId="33" borderId="395" xfId="177" applyNumberFormat="1" applyFont="1" applyFill="1" applyBorder="1" applyAlignment="1" applyProtection="1">
      <alignment horizontal="right"/>
    </xf>
    <xf numFmtId="171" fontId="50" fillId="0" borderId="395" xfId="177" applyNumberFormat="1" applyFont="1" applyFill="1" applyBorder="1" applyAlignment="1" applyProtection="1">
      <alignment horizontal="right"/>
      <protection locked="0"/>
    </xf>
    <xf numFmtId="171" fontId="50" fillId="33" borderId="240" xfId="177" applyNumberFormat="1" applyFont="1" applyFill="1" applyBorder="1" applyAlignment="1" applyProtection="1">
      <alignment horizontal="right"/>
    </xf>
    <xf numFmtId="171" fontId="50" fillId="0" borderId="403" xfId="177" applyNumberFormat="1" applyFont="1" applyFill="1" applyBorder="1" applyAlignment="1" applyProtection="1">
      <alignment horizontal="right"/>
      <protection locked="0"/>
    </xf>
    <xf numFmtId="171" fontId="50" fillId="0" borderId="248" xfId="177" applyNumberFormat="1" applyFont="1" applyFill="1" applyBorder="1" applyAlignment="1" applyProtection="1">
      <alignment horizontal="right"/>
      <protection locked="0"/>
    </xf>
    <xf numFmtId="0" fontId="118" fillId="34" borderId="151" xfId="0" applyFont="1" applyFill="1" applyBorder="1" applyAlignment="1" applyProtection="1">
      <alignment horizontal="left" vertical="center"/>
    </xf>
    <xf numFmtId="0" fontId="70" fillId="0" borderId="385" xfId="0" applyFont="1" applyFill="1" applyBorder="1" applyAlignment="1" applyProtection="1">
      <alignment horizontal="center" vertical="center"/>
    </xf>
    <xf numFmtId="171" fontId="66" fillId="34" borderId="385" xfId="177" applyNumberFormat="1" applyFont="1" applyFill="1" applyBorder="1" applyAlignment="1" applyProtection="1">
      <alignment horizontal="right" wrapText="1"/>
      <protection locked="0"/>
    </xf>
    <xf numFmtId="171" fontId="50" fillId="34" borderId="385" xfId="177" applyNumberFormat="1" applyFont="1" applyFill="1" applyBorder="1" applyAlignment="1" applyProtection="1">
      <alignment horizontal="right"/>
    </xf>
    <xf numFmtId="0" fontId="70" fillId="26" borderId="61" xfId="0" applyFont="1" applyFill="1" applyBorder="1" applyProtection="1"/>
    <xf numFmtId="38" fontId="50" fillId="0" borderId="364" xfId="0" applyNumberFormat="1" applyFont="1" applyFill="1" applyBorder="1" applyProtection="1">
      <protection locked="0"/>
    </xf>
    <xf numFmtId="0" fontId="70" fillId="39" borderId="115" xfId="0" applyFont="1" applyFill="1" applyBorder="1" applyAlignment="1" applyProtection="1">
      <alignment horizontal="center" wrapText="1"/>
      <protection locked="0"/>
    </xf>
    <xf numFmtId="3" fontId="28" fillId="39" borderId="116" xfId="0" applyNumberFormat="1" applyFont="1" applyFill="1" applyBorder="1" applyAlignment="1" applyProtection="1">
      <alignment horizontal="center"/>
      <protection locked="0"/>
    </xf>
    <xf numFmtId="0" fontId="78" fillId="34" borderId="395" xfId="175" applyFont="1" applyFill="1" applyBorder="1" applyProtection="1"/>
    <xf numFmtId="0" fontId="66" fillId="0" borderId="395" xfId="175" applyFont="1" applyFill="1" applyBorder="1" applyProtection="1">
      <protection locked="0"/>
    </xf>
    <xf numFmtId="171" fontId="50" fillId="0" borderId="397" xfId="177" applyNumberFormat="1" applyFont="1" applyFill="1" applyBorder="1" applyProtection="1">
      <protection locked="0"/>
    </xf>
    <xf numFmtId="171" fontId="50" fillId="0" borderId="387" xfId="177" applyNumberFormat="1" applyFont="1" applyFill="1" applyBorder="1" applyProtection="1">
      <protection locked="0"/>
    </xf>
    <xf numFmtId="171" fontId="50" fillId="34" borderId="397" xfId="177" applyNumberFormat="1" applyFont="1" applyFill="1" applyBorder="1" applyProtection="1"/>
    <xf numFmtId="0" fontId="66" fillId="26" borderId="385" xfId="0" applyFont="1" applyFill="1" applyBorder="1" applyProtection="1"/>
    <xf numFmtId="0" fontId="85" fillId="26" borderId="364" xfId="0" quotePrefix="1" applyFont="1" applyFill="1" applyBorder="1" applyProtection="1"/>
    <xf numFmtId="0" fontId="66" fillId="26" borderId="212" xfId="0" applyFont="1" applyFill="1" applyBorder="1" applyProtection="1"/>
    <xf numFmtId="171" fontId="66" fillId="34" borderId="395" xfId="177" applyNumberFormat="1" applyFont="1" applyFill="1" applyBorder="1" applyAlignment="1" applyProtection="1">
      <alignment horizontal="right" wrapText="1"/>
      <protection locked="0"/>
    </xf>
    <xf numFmtId="171" fontId="50" fillId="34" borderId="395" xfId="177" quotePrefix="1" applyNumberFormat="1" applyFont="1" applyFill="1" applyBorder="1" applyAlignment="1" applyProtection="1">
      <alignment horizontal="right"/>
      <protection locked="0"/>
    </xf>
    <xf numFmtId="166" fontId="50" fillId="34" borderId="395" xfId="177" quotePrefix="1" applyNumberFormat="1" applyFont="1" applyFill="1" applyBorder="1" applyAlignment="1" applyProtection="1">
      <alignment horizontal="right"/>
    </xf>
    <xf numFmtId="171" fontId="50" fillId="34" borderId="395" xfId="177" applyNumberFormat="1" applyFont="1" applyFill="1" applyBorder="1" applyAlignment="1" applyProtection="1">
      <alignment horizontal="right"/>
    </xf>
    <xf numFmtId="171" fontId="50" fillId="34" borderId="405" xfId="177" quotePrefix="1" applyNumberFormat="1" applyFont="1" applyFill="1" applyBorder="1" applyAlignment="1" applyProtection="1">
      <alignment horizontal="right"/>
      <protection locked="0"/>
    </xf>
    <xf numFmtId="0" fontId="50" fillId="0" borderId="75" xfId="0" applyFont="1" applyFill="1" applyBorder="1" applyAlignment="1" applyProtection="1">
      <alignment horizontal="left"/>
      <protection locked="0"/>
    </xf>
    <xf numFmtId="49" fontId="50" fillId="0" borderId="387" xfId="0" applyNumberFormat="1" applyFont="1" applyFill="1" applyBorder="1" applyAlignment="1" applyProtection="1">
      <alignment horizontal="center"/>
      <protection locked="0"/>
    </xf>
    <xf numFmtId="171" fontId="50" fillId="0" borderId="387" xfId="177" applyNumberFormat="1" applyFont="1" applyFill="1" applyBorder="1" applyAlignment="1" applyProtection="1">
      <alignment horizontal="center"/>
      <protection locked="0"/>
    </xf>
    <xf numFmtId="0" fontId="70" fillId="26" borderId="75" xfId="0" applyFont="1" applyFill="1" applyBorder="1" applyAlignment="1" applyProtection="1">
      <alignment horizontal="left" wrapText="1"/>
    </xf>
    <xf numFmtId="0" fontId="70" fillId="26" borderId="387" xfId="0" applyFont="1" applyFill="1" applyBorder="1" applyAlignment="1" applyProtection="1">
      <alignment horizontal="center" wrapText="1"/>
    </xf>
    <xf numFmtId="171" fontId="78" fillId="35" borderId="387" xfId="177" applyNumberFormat="1" applyFont="1" applyFill="1" applyBorder="1" applyProtection="1"/>
    <xf numFmtId="171" fontId="93" fillId="35" borderId="387" xfId="177" applyNumberFormat="1" applyFont="1" applyFill="1" applyBorder="1" applyProtection="1"/>
    <xf numFmtId="171" fontId="78" fillId="0" borderId="387" xfId="177" applyNumberFormat="1" applyFont="1" applyFill="1" applyBorder="1" applyAlignment="1" applyProtection="1">
      <alignment horizontal="center"/>
      <protection locked="0"/>
    </xf>
    <xf numFmtId="171" fontId="94" fillId="28" borderId="387" xfId="177" applyNumberFormat="1" applyFont="1" applyFill="1" applyBorder="1" applyProtection="1"/>
    <xf numFmtId="0" fontId="50" fillId="0" borderId="66" xfId="0" applyFont="1" applyFill="1" applyBorder="1" applyAlignment="1" applyProtection="1">
      <alignment horizontal="left"/>
      <protection locked="0"/>
    </xf>
    <xf numFmtId="0" fontId="50" fillId="0" borderId="66" xfId="0" applyFont="1" applyFill="1" applyBorder="1" applyProtection="1">
      <protection locked="0"/>
    </xf>
    <xf numFmtId="0" fontId="0" fillId="0" borderId="312" xfId="0" applyFont="1" applyFill="1" applyBorder="1" applyAlignment="1" applyProtection="1">
      <alignment horizontal="left"/>
      <protection locked="0"/>
    </xf>
    <xf numFmtId="49" fontId="50" fillId="0" borderId="240" xfId="0" applyNumberFormat="1" applyFont="1" applyFill="1" applyBorder="1" applyAlignment="1" applyProtection="1">
      <alignment horizontal="center"/>
      <protection locked="0"/>
    </xf>
    <xf numFmtId="171" fontId="50" fillId="0" borderId="240" xfId="177" applyNumberFormat="1" applyFont="1" applyFill="1" applyBorder="1" applyAlignment="1" applyProtection="1">
      <alignment horizontal="center"/>
      <protection locked="0"/>
    </xf>
    <xf numFmtId="171" fontId="50" fillId="0" borderId="407" xfId="177" applyNumberFormat="1" applyFont="1" applyFill="1" applyBorder="1" applyAlignment="1" applyProtection="1">
      <alignment horizontal="right" vertical="center" wrapText="1"/>
      <protection locked="0"/>
    </xf>
    <xf numFmtId="0" fontId="66" fillId="26" borderId="397" xfId="0" applyFont="1" applyFill="1" applyBorder="1" applyAlignment="1" applyProtection="1">
      <alignment horizontal="center" vertical="center" wrapText="1"/>
    </xf>
    <xf numFmtId="0" fontId="66" fillId="26" borderId="397" xfId="0" applyFont="1" applyFill="1" applyBorder="1" applyProtection="1"/>
    <xf numFmtId="171" fontId="66" fillId="0" borderId="397" xfId="177" applyNumberFormat="1" applyFont="1" applyFill="1" applyBorder="1" applyProtection="1">
      <protection locked="0"/>
    </xf>
    <xf numFmtId="171" fontId="66" fillId="30" borderId="408" xfId="177" applyNumberFormat="1" applyFont="1" applyFill="1" applyBorder="1" applyProtection="1"/>
    <xf numFmtId="0" fontId="85" fillId="26" borderId="405" xfId="0" quotePrefix="1" applyFont="1" applyFill="1" applyBorder="1" applyProtection="1"/>
    <xf numFmtId="171" fontId="50" fillId="33" borderId="408" xfId="177" applyNumberFormat="1" applyFont="1" applyFill="1" applyBorder="1" applyProtection="1"/>
    <xf numFmtId="171" fontId="50" fillId="0" borderId="397" xfId="177" applyNumberFormat="1" applyFont="1" applyFill="1" applyBorder="1" applyAlignment="1" applyProtection="1">
      <alignment horizontal="right"/>
      <protection locked="0"/>
    </xf>
    <xf numFmtId="171" fontId="50" fillId="33" borderId="408" xfId="177" applyNumberFormat="1" applyFont="1" applyFill="1" applyBorder="1" applyAlignment="1" applyProtection="1">
      <alignment horizontal="right"/>
    </xf>
    <xf numFmtId="0" fontId="66" fillId="26" borderId="367" xfId="0" applyFont="1" applyFill="1" applyBorder="1" applyAlignment="1" applyProtection="1">
      <alignment horizontal="center" vertical="center" wrapText="1"/>
    </xf>
    <xf numFmtId="171" fontId="66" fillId="28" borderId="407" xfId="177" applyNumberFormat="1" applyFont="1" applyFill="1" applyBorder="1" applyAlignment="1" applyProtection="1">
      <alignment horizontal="right"/>
    </xf>
    <xf numFmtId="0" fontId="85" fillId="26" borderId="397" xfId="0" quotePrefix="1" applyFont="1" applyFill="1" applyBorder="1" applyProtection="1"/>
    <xf numFmtId="171" fontId="66" fillId="28" borderId="408" xfId="177" applyNumberFormat="1" applyFont="1" applyFill="1" applyBorder="1" applyAlignment="1" applyProtection="1">
      <alignment horizontal="right"/>
    </xf>
    <xf numFmtId="0" fontId="142" fillId="26" borderId="397" xfId="0" applyFont="1" applyFill="1" applyBorder="1" applyAlignment="1" applyProtection="1">
      <alignment horizontal="center"/>
    </xf>
    <xf numFmtId="171" fontId="88" fillId="0" borderId="212" xfId="177" applyNumberFormat="1" applyFont="1" applyFill="1" applyBorder="1" applyAlignment="1" applyProtection="1">
      <alignment horizontal="right"/>
      <protection locked="0"/>
    </xf>
    <xf numFmtId="0" fontId="50" fillId="29" borderId="396" xfId="0" applyFont="1" applyFill="1" applyBorder="1" applyAlignment="1" applyProtection="1">
      <alignment horizontal="left" wrapText="1" indent="1"/>
    </xf>
    <xf numFmtId="0" fontId="50" fillId="29" borderId="236" xfId="0" applyFont="1" applyFill="1" applyBorder="1" applyAlignment="1" applyProtection="1">
      <alignment horizontal="left" wrapText="1" indent="1"/>
    </xf>
    <xf numFmtId="0" fontId="50" fillId="0" borderId="387" xfId="0" applyFont="1" applyFill="1" applyBorder="1" applyAlignment="1" applyProtection="1">
      <alignment wrapText="1"/>
      <protection locked="0"/>
    </xf>
    <xf numFmtId="171" fontId="50" fillId="33" borderId="404" xfId="177" applyNumberFormat="1" applyFont="1" applyFill="1" applyBorder="1" applyProtection="1"/>
    <xf numFmtId="171" fontId="50" fillId="28" borderId="404" xfId="177" applyNumberFormat="1" applyFont="1" applyFill="1" applyBorder="1" applyProtection="1"/>
    <xf numFmtId="0" fontId="50" fillId="0" borderId="402" xfId="0" applyFont="1" applyFill="1" applyBorder="1" applyAlignment="1" applyProtection="1">
      <alignment wrapText="1"/>
      <protection locked="0"/>
    </xf>
    <xf numFmtId="0" fontId="66" fillId="29" borderId="411" xfId="0" applyFont="1" applyFill="1" applyBorder="1" applyAlignment="1" applyProtection="1">
      <alignment horizontal="left" wrapText="1"/>
    </xf>
    <xf numFmtId="171" fontId="50" fillId="35" borderId="252" xfId="177" applyNumberFormat="1" applyFont="1" applyFill="1" applyBorder="1" applyProtection="1"/>
    <xf numFmtId="171" fontId="50" fillId="0" borderId="410" xfId="177" applyNumberFormat="1" applyFont="1" applyFill="1" applyBorder="1" applyProtection="1">
      <protection locked="0"/>
    </xf>
    <xf numFmtId="171" fontId="50" fillId="0" borderId="385" xfId="177" applyNumberFormat="1" applyFont="1" applyFill="1" applyBorder="1" applyProtection="1">
      <protection locked="0"/>
    </xf>
    <xf numFmtId="171" fontId="50" fillId="28" borderId="410" xfId="177" applyNumberFormat="1" applyFont="1" applyFill="1" applyBorder="1" applyProtection="1"/>
    <xf numFmtId="0" fontId="50" fillId="0" borderId="404" xfId="0" applyFont="1" applyFill="1" applyBorder="1" applyAlignment="1" applyProtection="1">
      <alignment wrapText="1"/>
      <protection locked="0"/>
    </xf>
    <xf numFmtId="171" fontId="50" fillId="0" borderId="404" xfId="177" applyNumberFormat="1" applyFont="1" applyFill="1" applyBorder="1" applyAlignment="1" applyProtection="1">
      <alignment wrapText="1"/>
      <protection locked="0"/>
    </xf>
    <xf numFmtId="0" fontId="50" fillId="29" borderId="74" xfId="0" applyFont="1" applyFill="1" applyBorder="1" applyAlignment="1" applyProtection="1">
      <alignment horizontal="left" wrapText="1" indent="1"/>
    </xf>
    <xf numFmtId="171" fontId="50" fillId="0" borderId="364" xfId="177" applyNumberFormat="1" applyFont="1" applyFill="1" applyBorder="1" applyAlignment="1" applyProtection="1">
      <alignment wrapText="1"/>
      <protection locked="0"/>
    </xf>
    <xf numFmtId="0" fontId="50" fillId="0" borderId="394" xfId="0" applyFont="1" applyFill="1" applyBorder="1" applyAlignment="1" applyProtection="1">
      <alignment wrapText="1"/>
      <protection locked="0"/>
    </xf>
    <xf numFmtId="0" fontId="66" fillId="26" borderId="408" xfId="0" applyFont="1" applyFill="1" applyBorder="1" applyAlignment="1" applyProtection="1">
      <alignment horizontal="center"/>
    </xf>
    <xf numFmtId="0" fontId="50" fillId="29" borderId="405" xfId="0" applyFont="1" applyFill="1" applyBorder="1" applyProtection="1"/>
    <xf numFmtId="171" fontId="50" fillId="35" borderId="408" xfId="177" applyNumberFormat="1" applyFont="1" applyFill="1" applyBorder="1" applyProtection="1"/>
    <xf numFmtId="171" fontId="50" fillId="30" borderId="408" xfId="177" applyNumberFormat="1" applyFont="1" applyFill="1" applyBorder="1" applyProtection="1"/>
    <xf numFmtId="171" fontId="50" fillId="28" borderId="409" xfId="176" applyNumberFormat="1" applyFill="1" applyBorder="1" applyProtection="1"/>
    <xf numFmtId="171" fontId="88" fillId="0" borderId="396" xfId="177" applyNumberFormat="1" applyFont="1" applyFill="1" applyBorder="1" applyProtection="1">
      <protection locked="0"/>
    </xf>
    <xf numFmtId="171" fontId="88" fillId="28" borderId="385" xfId="177" applyNumberFormat="1" applyFont="1" applyFill="1" applyBorder="1" applyProtection="1"/>
    <xf numFmtId="0" fontId="66" fillId="26" borderId="32" xfId="0" applyFont="1" applyFill="1" applyBorder="1" applyAlignment="1" applyProtection="1">
      <alignment horizontal="center" vertical="center" wrapText="1"/>
    </xf>
    <xf numFmtId="171" fontId="50" fillId="34" borderId="405" xfId="176" applyNumberFormat="1" applyFill="1" applyBorder="1" applyProtection="1"/>
    <xf numFmtId="171" fontId="50" fillId="34" borderId="69" xfId="176" applyNumberFormat="1" applyFont="1" applyFill="1" applyBorder="1" applyProtection="1"/>
    <xf numFmtId="171" fontId="66" fillId="30" borderId="69" xfId="177" applyNumberFormat="1" applyFont="1" applyFill="1" applyBorder="1" applyProtection="1"/>
    <xf numFmtId="0" fontId="66" fillId="29" borderId="408" xfId="0" applyFont="1" applyFill="1" applyBorder="1" applyAlignment="1" applyProtection="1">
      <alignment horizontal="left" wrapText="1" indent="1"/>
    </xf>
    <xf numFmtId="0" fontId="66" fillId="29" borderId="413" xfId="0" applyFont="1" applyFill="1" applyBorder="1" applyAlignment="1" applyProtection="1">
      <alignment horizontal="left" wrapText="1" indent="1"/>
    </xf>
    <xf numFmtId="171" fontId="50" fillId="0" borderId="405" xfId="177" applyNumberFormat="1" applyFont="1" applyFill="1" applyBorder="1" applyProtection="1">
      <protection locked="0"/>
    </xf>
    <xf numFmtId="171" fontId="66" fillId="28" borderId="408" xfId="177" applyNumberFormat="1" applyFont="1" applyFill="1" applyBorder="1" applyProtection="1"/>
    <xf numFmtId="171" fontId="50" fillId="34" borderId="405" xfId="176" applyNumberFormat="1" applyFont="1" applyFill="1" applyBorder="1" applyProtection="1"/>
    <xf numFmtId="171" fontId="66" fillId="0" borderId="405" xfId="177" applyNumberFormat="1" applyFont="1" applyFill="1" applyBorder="1" applyProtection="1">
      <protection locked="0"/>
    </xf>
    <xf numFmtId="171" fontId="88" fillId="34" borderId="412" xfId="177" applyNumberFormat="1" applyFont="1" applyFill="1" applyBorder="1" applyProtection="1"/>
    <xf numFmtId="0" fontId="66" fillId="26" borderId="405" xfId="0" applyFont="1" applyFill="1" applyBorder="1" applyAlignment="1" applyProtection="1">
      <alignment horizontal="center"/>
    </xf>
    <xf numFmtId="171" fontId="50" fillId="34" borderId="212" xfId="177" applyNumberFormat="1" applyFont="1" applyFill="1" applyBorder="1" applyAlignment="1" applyProtection="1">
      <alignment wrapText="1"/>
    </xf>
    <xf numFmtId="171" fontId="66" fillId="29" borderId="413" xfId="177" applyNumberFormat="1" applyFont="1" applyFill="1" applyBorder="1" applyAlignment="1" applyProtection="1">
      <alignment wrapText="1"/>
    </xf>
    <xf numFmtId="171" fontId="66" fillId="34" borderId="405" xfId="177" applyNumberFormat="1" applyFont="1" applyFill="1" applyBorder="1" applyProtection="1"/>
    <xf numFmtId="171" fontId="50" fillId="34" borderId="405" xfId="177" applyNumberFormat="1" applyFont="1" applyFill="1" applyBorder="1" applyProtection="1"/>
    <xf numFmtId="171" fontId="50" fillId="26" borderId="212" xfId="177" applyNumberFormat="1" applyFont="1" applyFill="1" applyBorder="1" applyAlignment="1" applyProtection="1">
      <alignment wrapText="1"/>
    </xf>
    <xf numFmtId="171" fontId="50" fillId="26" borderId="412" xfId="177" applyNumberFormat="1" applyFont="1" applyFill="1" applyBorder="1" applyAlignment="1" applyProtection="1">
      <alignment wrapText="1"/>
    </xf>
    <xf numFmtId="171" fontId="66" fillId="26" borderId="413" xfId="177" applyNumberFormat="1" applyFont="1" applyFill="1" applyBorder="1" applyAlignment="1" applyProtection="1">
      <alignment horizontal="left" wrapText="1"/>
    </xf>
    <xf numFmtId="0" fontId="66" fillId="26" borderId="413" xfId="0" applyNumberFormat="1" applyFont="1" applyFill="1" applyBorder="1" applyAlignment="1" applyProtection="1">
      <alignment horizontal="left"/>
    </xf>
    <xf numFmtId="171" fontId="66" fillId="35" borderId="413" xfId="177" applyNumberFormat="1" applyFont="1" applyFill="1" applyBorder="1" applyProtection="1"/>
    <xf numFmtId="0" fontId="66" fillId="26" borderId="409" xfId="0" applyFont="1" applyFill="1" applyBorder="1" applyAlignment="1" applyProtection="1">
      <alignment wrapText="1"/>
    </xf>
    <xf numFmtId="171" fontId="88" fillId="34" borderId="385" xfId="177" applyNumberFormat="1" applyFont="1" applyFill="1" applyBorder="1" applyProtection="1"/>
    <xf numFmtId="171" fontId="88" fillId="34" borderId="404" xfId="177" applyNumberFormat="1" applyFont="1" applyFill="1" applyBorder="1" applyProtection="1"/>
    <xf numFmtId="0" fontId="66" fillId="34" borderId="414" xfId="175" applyFont="1" applyFill="1" applyBorder="1" applyProtection="1"/>
    <xf numFmtId="0" fontId="66" fillId="26" borderId="411" xfId="0" applyFont="1" applyFill="1" applyBorder="1" applyAlignment="1" applyProtection="1">
      <alignment horizontal="center"/>
    </xf>
    <xf numFmtId="0" fontId="66" fillId="29" borderId="411" xfId="0" applyFont="1" applyFill="1" applyBorder="1" applyAlignment="1" applyProtection="1">
      <alignment wrapText="1"/>
    </xf>
    <xf numFmtId="0" fontId="50" fillId="29" borderId="74" xfId="0" applyFont="1" applyFill="1" applyBorder="1" applyAlignment="1" applyProtection="1">
      <alignment wrapText="1"/>
    </xf>
    <xf numFmtId="0" fontId="50" fillId="29" borderId="31" xfId="0" applyFont="1" applyFill="1" applyBorder="1" applyAlignment="1" applyProtection="1">
      <alignment horizontal="left" wrapText="1" indent="1"/>
    </xf>
    <xf numFmtId="0" fontId="66" fillId="29" borderId="74" xfId="0" applyFont="1" applyFill="1" applyBorder="1" applyAlignment="1" applyProtection="1">
      <alignment horizontal="left" wrapText="1" indent="1"/>
    </xf>
    <xf numFmtId="0" fontId="66" fillId="29" borderId="315" xfId="0" applyFont="1" applyFill="1" applyBorder="1" applyAlignment="1" applyProtection="1">
      <alignment horizontal="left"/>
    </xf>
    <xf numFmtId="0" fontId="66" fillId="29" borderId="411" xfId="0" applyFont="1" applyFill="1" applyBorder="1" applyAlignment="1" applyProtection="1">
      <alignment horizontal="left" wrapText="1" indent="1"/>
    </xf>
    <xf numFmtId="0" fontId="50" fillId="29" borderId="315" xfId="0" applyFont="1" applyFill="1" applyBorder="1" applyProtection="1"/>
    <xf numFmtId="0" fontId="66" fillId="29" borderId="411" xfId="0" applyFont="1" applyFill="1" applyBorder="1" applyProtection="1"/>
    <xf numFmtId="0" fontId="66" fillId="29" borderId="75" xfId="0" applyFont="1" applyFill="1" applyBorder="1" applyAlignment="1" applyProtection="1">
      <alignment horizontal="left"/>
    </xf>
    <xf numFmtId="0" fontId="50" fillId="26" borderId="31" xfId="0" applyFont="1" applyFill="1" applyBorder="1" applyAlignment="1" applyProtection="1">
      <alignment horizontal="left"/>
    </xf>
    <xf numFmtId="0" fontId="66" fillId="26" borderId="75" xfId="0" applyFont="1" applyFill="1" applyBorder="1" applyAlignment="1" applyProtection="1">
      <alignment horizontal="left"/>
    </xf>
    <xf numFmtId="0" fontId="66" fillId="26" borderId="62" xfId="0" applyFont="1" applyFill="1" applyBorder="1" applyAlignment="1" applyProtection="1">
      <alignment horizontal="left"/>
    </xf>
    <xf numFmtId="0" fontId="50" fillId="34" borderId="0" xfId="0" applyFont="1" applyFill="1" applyAlignment="1">
      <alignment wrapText="1"/>
    </xf>
    <xf numFmtId="0" fontId="50" fillId="34" borderId="0" xfId="0" applyFont="1" applyFill="1" applyAlignment="1">
      <alignment horizontal="left"/>
    </xf>
    <xf numFmtId="0" fontId="66" fillId="34" borderId="290" xfId="0" applyFont="1" applyFill="1" applyBorder="1" applyAlignment="1" applyProtection="1"/>
    <xf numFmtId="0" fontId="78" fillId="34" borderId="0" xfId="0" applyFont="1" applyFill="1" applyBorder="1" applyAlignment="1" applyProtection="1">
      <alignment horizontal="center"/>
    </xf>
    <xf numFmtId="0" fontId="78" fillId="34" borderId="0" xfId="0" applyFont="1" applyFill="1" applyAlignment="1" applyProtection="1">
      <alignment horizontal="center"/>
    </xf>
    <xf numFmtId="0" fontId="70" fillId="34" borderId="0" xfId="0" applyFont="1" applyFill="1" applyBorder="1" applyAlignment="1" applyProtection="1">
      <alignment horizontal="left"/>
    </xf>
    <xf numFmtId="0" fontId="78" fillId="34" borderId="94" xfId="0" applyFont="1" applyFill="1" applyBorder="1" applyAlignment="1" applyProtection="1">
      <alignment horizontal="center"/>
    </xf>
    <xf numFmtId="0" fontId="70" fillId="34" borderId="0" xfId="0" applyFont="1" applyFill="1" applyAlignment="1" applyProtection="1"/>
    <xf numFmtId="0" fontId="70" fillId="34" borderId="0" xfId="0" quotePrefix="1" applyFont="1" applyFill="1" applyBorder="1" applyAlignment="1" applyProtection="1">
      <alignment horizontal="left"/>
    </xf>
    <xf numFmtId="0" fontId="102" fillId="34" borderId="0" xfId="0" applyFont="1" applyFill="1" applyBorder="1" applyAlignment="1" applyProtection="1">
      <alignment horizontal="center"/>
    </xf>
    <xf numFmtId="0" fontId="50" fillId="0" borderId="0" xfId="252"/>
    <xf numFmtId="0" fontId="70" fillId="34" borderId="0" xfId="0" applyFont="1" applyFill="1" applyAlignment="1" applyProtection="1">
      <alignment horizontal="center"/>
    </xf>
    <xf numFmtId="0" fontId="78" fillId="34" borderId="0" xfId="0" applyFont="1" applyFill="1" applyAlignment="1" applyProtection="1">
      <alignment horizontal="center"/>
    </xf>
    <xf numFmtId="0" fontId="78" fillId="34" borderId="0" xfId="0" quotePrefix="1" applyFont="1" applyFill="1" applyAlignment="1" applyProtection="1">
      <alignment horizontal="center"/>
    </xf>
    <xf numFmtId="0" fontId="70" fillId="34" borderId="0" xfId="0" quotePrefix="1" applyFont="1" applyFill="1" applyBorder="1" applyAlignment="1" applyProtection="1">
      <alignment horizontal="left"/>
    </xf>
    <xf numFmtId="0" fontId="124" fillId="34" borderId="182" xfId="0" applyFont="1" applyFill="1" applyBorder="1" applyAlignment="1" applyProtection="1">
      <alignment horizontal="center"/>
    </xf>
    <xf numFmtId="0" fontId="66" fillId="34" borderId="290" xfId="0" applyFont="1" applyFill="1" applyBorder="1" applyAlignment="1"/>
    <xf numFmtId="0" fontId="84" fillId="34" borderId="0" xfId="0" applyFont="1" applyFill="1" applyBorder="1"/>
    <xf numFmtId="0" fontId="66" fillId="34" borderId="0" xfId="0" quotePrefix="1" applyFont="1" applyFill="1" applyBorder="1" applyAlignment="1">
      <alignment horizontal="left"/>
    </xf>
    <xf numFmtId="0" fontId="99" fillId="34" borderId="0" xfId="0" applyFont="1" applyFill="1" applyAlignment="1" applyProtection="1">
      <alignment horizontal="right"/>
    </xf>
    <xf numFmtId="0" fontId="70" fillId="34" borderId="290" xfId="0" applyFont="1" applyFill="1" applyBorder="1" applyAlignment="1"/>
    <xf numFmtId="0" fontId="78" fillId="34" borderId="251" xfId="0" applyFont="1" applyFill="1" applyBorder="1" applyAlignment="1">
      <alignment horizontal="center"/>
    </xf>
    <xf numFmtId="0" fontId="109" fillId="34" borderId="232" xfId="179" applyFont="1" applyFill="1" applyBorder="1"/>
    <xf numFmtId="0" fontId="109" fillId="34" borderId="0" xfId="179" applyFont="1" applyFill="1"/>
    <xf numFmtId="0" fontId="109" fillId="34" borderId="0" xfId="179" quotePrefix="1" applyFont="1" applyFill="1"/>
    <xf numFmtId="0" fontId="109" fillId="34" borderId="237" xfId="179" quotePrefix="1" applyFont="1" applyFill="1" applyBorder="1"/>
    <xf numFmtId="0" fontId="109" fillId="34" borderId="236" xfId="179" applyFont="1" applyFill="1" applyBorder="1" applyAlignment="1">
      <alignment horizontal="left"/>
    </xf>
    <xf numFmtId="0" fontId="78" fillId="34" borderId="195" xfId="180" applyNumberFormat="1" applyFont="1" applyFill="1" applyBorder="1" applyProtection="1"/>
    <xf numFmtId="171" fontId="70" fillId="0" borderId="96" xfId="177" quotePrefix="1" applyNumberFormat="1" applyFont="1" applyFill="1" applyBorder="1" applyAlignment="1" applyProtection="1">
      <alignment horizontal="center" vertical="top"/>
      <protection locked="0"/>
    </xf>
    <xf numFmtId="0" fontId="68" fillId="39" borderId="378" xfId="0" applyFont="1" applyFill="1" applyBorder="1" applyAlignment="1" applyProtection="1">
      <alignment wrapText="1"/>
      <protection locked="0"/>
    </xf>
    <xf numFmtId="172" fontId="78" fillId="35" borderId="358" xfId="217" applyNumberFormat="1" applyFont="1" applyFill="1" applyBorder="1" applyProtection="1"/>
    <xf numFmtId="171" fontId="78" fillId="40" borderId="362" xfId="177" applyNumberFormat="1" applyFont="1" applyFill="1" applyBorder="1" applyProtection="1"/>
    <xf numFmtId="171" fontId="78" fillId="33" borderId="323" xfId="177" applyNumberFormat="1" applyFont="1" applyFill="1" applyBorder="1" applyProtection="1"/>
    <xf numFmtId="0" fontId="78" fillId="0" borderId="388" xfId="0" applyFont="1" applyFill="1" applyBorder="1" applyProtection="1">
      <protection locked="0"/>
    </xf>
    <xf numFmtId="0" fontId="78" fillId="0" borderId="394" xfId="0" applyFont="1" applyFill="1" applyBorder="1" applyProtection="1">
      <protection locked="0"/>
    </xf>
    <xf numFmtId="0" fontId="78" fillId="34" borderId="58" xfId="0" quotePrefix="1" applyFont="1" applyFill="1" applyBorder="1" applyAlignment="1" applyProtection="1">
      <alignment horizontal="left"/>
    </xf>
    <xf numFmtId="0" fontId="95" fillId="34" borderId="0" xfId="0" applyFont="1" applyFill="1" applyAlignment="1">
      <alignment horizontal="right"/>
    </xf>
    <xf numFmtId="171" fontId="78" fillId="0" borderId="115" xfId="177" quotePrefix="1" applyNumberFormat="1" applyFont="1" applyFill="1" applyBorder="1" applyAlignment="1" applyProtection="1">
      <alignment horizontal="center" vertical="top"/>
      <protection locked="0"/>
    </xf>
    <xf numFmtId="0" fontId="70" fillId="34" borderId="115" xfId="0" applyFont="1" applyFill="1" applyBorder="1" applyAlignment="1" applyProtection="1">
      <alignment horizontal="center" vertical="top" wrapText="1"/>
    </xf>
    <xf numFmtId="0" fontId="70" fillId="34" borderId="115" xfId="0" applyFont="1" applyFill="1" applyBorder="1" applyAlignment="1" applyProtection="1">
      <alignment horizontal="center" vertical="top"/>
    </xf>
    <xf numFmtId="0" fontId="70" fillId="34" borderId="115" xfId="0" applyFont="1" applyFill="1" applyBorder="1" applyAlignment="1" applyProtection="1">
      <alignment vertical="top"/>
    </xf>
    <xf numFmtId="0" fontId="70" fillId="34" borderId="263" xfId="70" applyFont="1" applyFill="1" applyBorder="1" applyAlignment="1">
      <alignment vertical="center"/>
    </xf>
    <xf numFmtId="0" fontId="78" fillId="34" borderId="29" xfId="70" applyFont="1" applyFill="1" applyBorder="1"/>
    <xf numFmtId="0" fontId="70" fillId="34" borderId="326" xfId="70" applyFont="1" applyFill="1" applyBorder="1" applyAlignment="1">
      <alignment vertical="center" wrapText="1"/>
    </xf>
    <xf numFmtId="0" fontId="70" fillId="34" borderId="301" xfId="70" applyFont="1" applyFill="1" applyBorder="1" applyAlignment="1">
      <alignment wrapText="1"/>
    </xf>
    <xf numFmtId="0" fontId="78" fillId="34" borderId="263" xfId="70" applyFont="1" applyFill="1" applyBorder="1"/>
    <xf numFmtId="0" fontId="78" fillId="34" borderId="113" xfId="0" applyFont="1" applyFill="1" applyBorder="1" applyProtection="1"/>
    <xf numFmtId="0" fontId="78" fillId="34" borderId="115" xfId="0" applyFont="1" applyFill="1" applyBorder="1" applyAlignment="1" applyProtection="1">
      <alignment horizontal="center"/>
    </xf>
    <xf numFmtId="3" fontId="78" fillId="34" borderId="116" xfId="0" applyNumberFormat="1" applyFont="1" applyFill="1" applyBorder="1" applyProtection="1"/>
    <xf numFmtId="0" fontId="70" fillId="34" borderId="114" xfId="0" applyFont="1" applyFill="1" applyBorder="1" applyAlignment="1" applyProtection="1">
      <alignment horizontal="center"/>
    </xf>
    <xf numFmtId="3" fontId="70" fillId="34" borderId="114" xfId="0" quotePrefix="1" applyNumberFormat="1" applyFont="1" applyFill="1" applyBorder="1" applyAlignment="1" applyProtection="1">
      <alignment horizontal="center" wrapText="1"/>
    </xf>
    <xf numFmtId="1" fontId="70" fillId="34" borderId="139" xfId="0" quotePrefix="1" applyNumberFormat="1" applyFont="1" applyFill="1" applyBorder="1" applyAlignment="1" applyProtection="1">
      <alignment horizontal="right"/>
    </xf>
    <xf numFmtId="1" fontId="70" fillId="34" borderId="140" xfId="0" quotePrefix="1" applyNumberFormat="1" applyFont="1" applyFill="1" applyBorder="1" applyAlignment="1" applyProtection="1">
      <alignment horizontal="center"/>
    </xf>
    <xf numFmtId="0" fontId="70" fillId="34" borderId="10" xfId="0" applyFont="1" applyFill="1" applyBorder="1" applyAlignment="1" applyProtection="1">
      <alignment horizontal="center"/>
    </xf>
    <xf numFmtId="0" fontId="78" fillId="34" borderId="10" xfId="0" applyFont="1" applyFill="1" applyBorder="1" applyAlignment="1" applyProtection="1">
      <alignment horizontal="center"/>
    </xf>
    <xf numFmtId="0" fontId="78" fillId="34" borderId="10" xfId="0" quotePrefix="1" applyFont="1" applyFill="1" applyBorder="1" applyAlignment="1" applyProtection="1">
      <alignment horizontal="center"/>
    </xf>
    <xf numFmtId="3" fontId="78" fillId="34" borderId="95" xfId="0" quotePrefix="1" applyNumberFormat="1" applyFont="1" applyFill="1" applyBorder="1" applyAlignment="1" applyProtection="1">
      <alignment horizontal="center"/>
    </xf>
    <xf numFmtId="3" fontId="78" fillId="34" borderId="10" xfId="0" quotePrefix="1" applyNumberFormat="1" applyFont="1" applyFill="1" applyBorder="1" applyAlignment="1" applyProtection="1">
      <alignment horizontal="centerContinuous"/>
    </xf>
    <xf numFmtId="3" fontId="78" fillId="34" borderId="97" xfId="0" quotePrefix="1" applyNumberFormat="1" applyFont="1" applyFill="1" applyBorder="1" applyAlignment="1" applyProtection="1">
      <alignment horizontal="center"/>
    </xf>
    <xf numFmtId="0" fontId="70" fillId="34" borderId="116" xfId="0" quotePrefix="1" applyFont="1" applyFill="1" applyBorder="1" applyAlignment="1" applyProtection="1">
      <alignment horizontal="center"/>
    </xf>
    <xf numFmtId="0" fontId="70" fillId="34" borderId="63" xfId="0" applyFont="1" applyFill="1" applyBorder="1" applyAlignment="1" applyProtection="1">
      <alignment horizontal="center"/>
    </xf>
    <xf numFmtId="0" fontId="87" fillId="34" borderId="49" xfId="0" applyFont="1" applyFill="1" applyBorder="1" applyProtection="1"/>
    <xf numFmtId="0" fontId="78" fillId="34" borderId="140" xfId="0" applyFont="1" applyFill="1" applyBorder="1" applyAlignment="1" applyProtection="1">
      <alignment horizontal="center"/>
    </xf>
    <xf numFmtId="0" fontId="78" fillId="34" borderId="64" xfId="0" applyFont="1" applyFill="1" applyBorder="1" applyProtection="1"/>
    <xf numFmtId="0" fontId="78" fillId="34" borderId="6" xfId="0" applyFont="1" applyFill="1" applyBorder="1" applyAlignment="1" applyProtection="1">
      <alignment horizontal="center"/>
    </xf>
    <xf numFmtId="0" fontId="78" fillId="34" borderId="43" xfId="0" quotePrefix="1" applyFont="1" applyFill="1" applyBorder="1" applyAlignment="1" applyProtection="1">
      <alignment horizontal="left"/>
    </xf>
    <xf numFmtId="0" fontId="78" fillId="0" borderId="43" xfId="0" applyFont="1" applyBorder="1" applyAlignment="1" applyProtection="1">
      <alignment horizontal="center"/>
      <protection locked="0"/>
    </xf>
    <xf numFmtId="0" fontId="70" fillId="34" borderId="64" xfId="0" applyFont="1" applyFill="1" applyBorder="1" applyAlignment="1" applyProtection="1">
      <alignment horizontal="center"/>
    </xf>
    <xf numFmtId="0" fontId="87" fillId="34" borderId="43" xfId="0" applyFont="1" applyFill="1" applyBorder="1" applyProtection="1"/>
    <xf numFmtId="0" fontId="70" fillId="34" borderId="65" xfId="0" applyFont="1" applyFill="1" applyBorder="1" applyAlignment="1" applyProtection="1">
      <alignment horizontal="center"/>
    </xf>
    <xf numFmtId="0" fontId="78" fillId="0" borderId="6" xfId="0" applyFont="1" applyBorder="1" applyAlignment="1" applyProtection="1">
      <alignment horizontal="center"/>
      <protection locked="0"/>
    </xf>
    <xf numFmtId="0" fontId="78" fillId="34" borderId="86" xfId="0" applyFont="1" applyFill="1" applyBorder="1" applyProtection="1"/>
    <xf numFmtId="0" fontId="78" fillId="34" borderId="46" xfId="0" applyFont="1" applyFill="1" applyBorder="1" applyProtection="1"/>
    <xf numFmtId="0" fontId="78" fillId="34" borderId="210" xfId="0" applyFont="1" applyFill="1" applyBorder="1" applyAlignment="1" applyProtection="1">
      <alignment horizontal="center"/>
    </xf>
    <xf numFmtId="0" fontId="78" fillId="34" borderId="49" xfId="0" quotePrefix="1" applyFont="1" applyFill="1" applyBorder="1" applyAlignment="1" applyProtection="1">
      <alignment horizontal="left"/>
    </xf>
    <xf numFmtId="0" fontId="78" fillId="34" borderId="199" xfId="0" applyFont="1" applyFill="1" applyBorder="1" applyProtection="1"/>
    <xf numFmtId="0" fontId="78" fillId="34" borderId="56" xfId="0" applyFont="1" applyFill="1" applyBorder="1" applyAlignment="1" applyProtection="1">
      <alignment horizontal="center"/>
    </xf>
    <xf numFmtId="0" fontId="78" fillId="34" borderId="53" xfId="0" quotePrefix="1" applyFont="1" applyFill="1" applyBorder="1" applyProtection="1"/>
    <xf numFmtId="0" fontId="78" fillId="34" borderId="59" xfId="0" applyFont="1" applyFill="1" applyBorder="1" applyAlignment="1" applyProtection="1">
      <alignment horizontal="center"/>
    </xf>
    <xf numFmtId="0" fontId="70" fillId="34" borderId="137" xfId="0" quotePrefix="1" applyFont="1" applyFill="1" applyBorder="1" applyAlignment="1" applyProtection="1">
      <alignment horizontal="left"/>
    </xf>
    <xf numFmtId="0" fontId="78" fillId="34" borderId="137" xfId="0" applyFont="1" applyFill="1" applyBorder="1" applyAlignment="1" applyProtection="1">
      <alignment horizontal="center"/>
    </xf>
    <xf numFmtId="0" fontId="78" fillId="34" borderId="137" xfId="0" applyFont="1" applyFill="1" applyBorder="1" applyProtection="1"/>
    <xf numFmtId="3" fontId="78" fillId="34" borderId="137" xfId="0" applyNumberFormat="1" applyFont="1" applyFill="1" applyBorder="1" applyProtection="1"/>
    <xf numFmtId="3" fontId="78" fillId="34" borderId="0" xfId="0" applyNumberFormat="1" applyFont="1" applyFill="1" applyBorder="1" applyProtection="1"/>
    <xf numFmtId="0" fontId="78" fillId="34" borderId="0" xfId="0" quotePrefix="1" applyFont="1" applyFill="1" applyBorder="1" applyAlignment="1" applyProtection="1">
      <alignment horizontal="left" wrapText="1"/>
    </xf>
    <xf numFmtId="0" fontId="78" fillId="34" borderId="0" xfId="0" applyFont="1" applyFill="1" applyBorder="1" applyAlignment="1" applyProtection="1">
      <alignment wrapText="1"/>
    </xf>
    <xf numFmtId="0" fontId="70" fillId="34" borderId="0" xfId="0" applyFont="1" applyFill="1" applyBorder="1" applyAlignment="1" applyProtection="1">
      <alignment horizontal="center"/>
    </xf>
    <xf numFmtId="3" fontId="78" fillId="34" borderId="0" xfId="0" quotePrefix="1" applyNumberFormat="1" applyFont="1" applyFill="1" applyBorder="1" applyAlignment="1" applyProtection="1">
      <alignment horizontal="centerContinuous"/>
    </xf>
    <xf numFmtId="0" fontId="66" fillId="34" borderId="0" xfId="0" applyFont="1" applyFill="1" applyAlignment="1" applyProtection="1"/>
    <xf numFmtId="0" fontId="70" fillId="34" borderId="142" xfId="0" applyFont="1" applyFill="1" applyBorder="1" applyAlignment="1" applyProtection="1">
      <alignment horizontal="center"/>
    </xf>
    <xf numFmtId="0" fontId="70" fillId="34" borderId="141" xfId="0" applyFont="1" applyFill="1" applyBorder="1" applyAlignment="1" applyProtection="1">
      <alignment horizontal="center" wrapText="1"/>
    </xf>
    <xf numFmtId="0" fontId="70" fillId="34" borderId="138" xfId="0" applyFont="1" applyFill="1" applyBorder="1" applyProtection="1"/>
    <xf numFmtId="0" fontId="70" fillId="34" borderId="140" xfId="0" applyFont="1" applyFill="1" applyBorder="1" applyAlignment="1" applyProtection="1">
      <alignment horizontal="center"/>
    </xf>
    <xf numFmtId="0" fontId="70" fillId="34" borderId="139" xfId="0" applyFont="1" applyFill="1" applyBorder="1" applyAlignment="1" applyProtection="1">
      <alignment horizontal="center" wrapText="1"/>
    </xf>
    <xf numFmtId="0" fontId="70" fillId="34" borderId="140" xfId="0" applyFont="1" applyFill="1" applyBorder="1" applyAlignment="1" applyProtection="1">
      <alignment horizontal="center" wrapText="1"/>
    </xf>
    <xf numFmtId="0" fontId="78" fillId="34" borderId="140" xfId="0" quotePrefix="1" applyFont="1" applyFill="1" applyBorder="1" applyAlignment="1" applyProtection="1">
      <alignment horizontal="center"/>
    </xf>
    <xf numFmtId="0" fontId="78" fillId="34" borderId="139" xfId="0" quotePrefix="1" applyFont="1" applyFill="1" applyBorder="1" applyAlignment="1" applyProtection="1">
      <alignment horizontal="center" wrapText="1"/>
    </xf>
    <xf numFmtId="0" fontId="78" fillId="34" borderId="140" xfId="0" quotePrefix="1" applyFont="1" applyFill="1" applyBorder="1" applyAlignment="1" applyProtection="1">
      <alignment horizontal="center" wrapText="1"/>
    </xf>
    <xf numFmtId="0" fontId="70" fillId="34" borderId="131" xfId="0" applyFont="1" applyFill="1" applyBorder="1" applyAlignment="1" applyProtection="1">
      <alignment horizontal="left"/>
    </xf>
    <xf numFmtId="0" fontId="70" fillId="34" borderId="132" xfId="0" applyFont="1" applyFill="1" applyBorder="1" applyProtection="1"/>
    <xf numFmtId="0" fontId="70" fillId="34" borderId="120" xfId="0" applyFont="1" applyFill="1" applyBorder="1" applyAlignment="1" applyProtection="1">
      <alignment horizontal="right"/>
    </xf>
    <xf numFmtId="0" fontId="78" fillId="34" borderId="131" xfId="0" quotePrefix="1" applyFont="1" applyFill="1" applyBorder="1" applyAlignment="1" applyProtection="1">
      <alignment horizontal="right"/>
    </xf>
    <xf numFmtId="0" fontId="78" fillId="34" borderId="132" xfId="0" applyFont="1" applyFill="1" applyBorder="1" applyAlignment="1" applyProtection="1"/>
    <xf numFmtId="0" fontId="78" fillId="34" borderId="132" xfId="0" quotePrefix="1" applyFont="1" applyFill="1" applyBorder="1" applyAlignment="1" applyProtection="1">
      <alignment horizontal="center"/>
    </xf>
    <xf numFmtId="0" fontId="78" fillId="34" borderId="133" xfId="0" applyFont="1" applyFill="1" applyBorder="1" applyAlignment="1" applyProtection="1"/>
    <xf numFmtId="0" fontId="78" fillId="34" borderId="120" xfId="0" applyFont="1" applyFill="1" applyBorder="1" applyAlignment="1" applyProtection="1">
      <alignment horizontal="right"/>
    </xf>
    <xf numFmtId="0" fontId="78" fillId="34" borderId="0" xfId="0" applyFont="1" applyFill="1" applyBorder="1" applyAlignment="1" applyProtection="1">
      <alignment vertical="top"/>
    </xf>
    <xf numFmtId="0" fontId="78" fillId="34" borderId="2" xfId="0" applyFont="1" applyFill="1" applyBorder="1" applyAlignment="1" applyProtection="1"/>
    <xf numFmtId="0" fontId="78" fillId="34" borderId="155" xfId="0" applyFont="1" applyFill="1" applyBorder="1" applyAlignment="1" applyProtection="1">
      <alignment horizontal="right"/>
    </xf>
    <xf numFmtId="0" fontId="78" fillId="34" borderId="61" xfId="0" applyFont="1" applyFill="1" applyBorder="1" applyAlignment="1" applyProtection="1">
      <alignment horizontal="right"/>
    </xf>
    <xf numFmtId="0" fontId="78" fillId="0" borderId="120" xfId="0" quotePrefix="1" applyFont="1" applyBorder="1" applyAlignment="1" applyProtection="1">
      <alignment horizontal="right"/>
    </xf>
    <xf numFmtId="0" fontId="78" fillId="0" borderId="96" xfId="0" applyFont="1" applyBorder="1" applyProtection="1"/>
    <xf numFmtId="0" fontId="70" fillId="34" borderId="0" xfId="0" applyFont="1" applyFill="1" applyAlignment="1" applyProtection="1">
      <alignment horizontal="centerContinuous"/>
    </xf>
    <xf numFmtId="3" fontId="78" fillId="34" borderId="0" xfId="0" applyNumberFormat="1" applyFont="1" applyFill="1" applyAlignment="1" applyProtection="1">
      <alignment horizontal="centerContinuous"/>
    </xf>
    <xf numFmtId="0" fontId="70" fillId="34" borderId="92" xfId="0" applyFont="1" applyFill="1" applyBorder="1" applyProtection="1"/>
    <xf numFmtId="0" fontId="70" fillId="34" borderId="6" xfId="0" applyFont="1" applyFill="1" applyBorder="1" applyAlignment="1" applyProtection="1">
      <alignment horizontal="center"/>
    </xf>
    <xf numFmtId="1" fontId="70" fillId="34" borderId="156" xfId="0" quotePrefix="1" applyNumberFormat="1" applyFont="1" applyFill="1" applyBorder="1" applyAlignment="1" applyProtection="1">
      <alignment horizontal="center"/>
    </xf>
    <xf numFmtId="1" fontId="70" fillId="34" borderId="157" xfId="0" quotePrefix="1" applyNumberFormat="1" applyFont="1" applyFill="1" applyBorder="1" applyAlignment="1" applyProtection="1">
      <alignment horizontal="center"/>
    </xf>
    <xf numFmtId="0" fontId="70" fillId="34" borderId="114" xfId="0" applyFont="1" applyFill="1" applyBorder="1" applyProtection="1"/>
    <xf numFmtId="165" fontId="70" fillId="34" borderId="115" xfId="215" applyFont="1" applyFill="1" applyBorder="1" applyAlignment="1" applyProtection="1">
      <alignment horizontal="center" wrapText="1"/>
    </xf>
    <xf numFmtId="0" fontId="78" fillId="34" borderId="49" xfId="0" applyFont="1" applyFill="1" applyBorder="1" applyAlignment="1" applyProtection="1">
      <alignment horizontal="center"/>
    </xf>
    <xf numFmtId="3" fontId="78" fillId="34" borderId="49" xfId="0" applyNumberFormat="1" applyFont="1" applyFill="1" applyBorder="1" applyProtection="1"/>
    <xf numFmtId="3" fontId="78" fillId="34" borderId="72" xfId="0" applyNumberFormat="1" applyFont="1" applyFill="1" applyBorder="1" applyProtection="1"/>
    <xf numFmtId="0" fontId="70" fillId="34" borderId="79" xfId="0" quotePrefix="1" applyFont="1" applyFill="1" applyBorder="1" applyAlignment="1" applyProtection="1">
      <alignment horizontal="left"/>
    </xf>
    <xf numFmtId="0" fontId="92" fillId="34" borderId="3" xfId="0" applyFont="1" applyFill="1" applyBorder="1" applyProtection="1"/>
    <xf numFmtId="0" fontId="78" fillId="34" borderId="45" xfId="0" quotePrefix="1" applyFont="1" applyFill="1" applyBorder="1" applyAlignment="1" applyProtection="1">
      <alignment horizontal="center"/>
    </xf>
    <xf numFmtId="0" fontId="78" fillId="34" borderId="18" xfId="0" applyFont="1" applyFill="1" applyBorder="1" applyProtection="1"/>
    <xf numFmtId="0" fontId="78" fillId="34" borderId="8" xfId="0" applyFont="1" applyFill="1" applyBorder="1" applyProtection="1"/>
    <xf numFmtId="0" fontId="78" fillId="34" borderId="43" xfId="0" quotePrefix="1" applyFont="1" applyFill="1" applyBorder="1" applyAlignment="1" applyProtection="1">
      <alignment horizontal="center"/>
    </xf>
    <xf numFmtId="0" fontId="78" fillId="34" borderId="18" xfId="0" applyFont="1" applyFill="1" applyBorder="1" applyAlignment="1" applyProtection="1">
      <alignment horizontal="right"/>
    </xf>
    <xf numFmtId="0" fontId="78" fillId="34" borderId="38" xfId="0" applyFont="1" applyFill="1" applyBorder="1" applyAlignment="1" applyProtection="1">
      <alignment horizontal="right"/>
    </xf>
    <xf numFmtId="0" fontId="78" fillId="34" borderId="11" xfId="0" quotePrefix="1" applyFont="1" applyFill="1" applyBorder="1" applyAlignment="1" applyProtection="1">
      <alignment horizontal="left"/>
    </xf>
    <xf numFmtId="0" fontId="70" fillId="34" borderId="66" xfId="0" quotePrefix="1" applyFont="1" applyFill="1" applyBorder="1" applyAlignment="1" applyProtection="1">
      <alignment horizontal="left"/>
    </xf>
    <xf numFmtId="0" fontId="78" fillId="34" borderId="43" xfId="0" applyFont="1" applyFill="1" applyBorder="1" applyAlignment="1" applyProtection="1">
      <alignment horizontal="center"/>
    </xf>
    <xf numFmtId="0" fontId="78" fillId="34" borderId="151" xfId="0" applyFont="1" applyFill="1" applyBorder="1" applyAlignment="1" applyProtection="1">
      <alignment horizontal="right"/>
    </xf>
    <xf numFmtId="0" fontId="78" fillId="34" borderId="233" xfId="0" applyFont="1" applyFill="1" applyBorder="1" applyAlignment="1" applyProtection="1">
      <alignment horizontal="center"/>
    </xf>
    <xf numFmtId="0" fontId="78" fillId="34" borderId="338" xfId="0" applyFont="1" applyFill="1" applyBorder="1" applyProtection="1"/>
    <xf numFmtId="0" fontId="78" fillId="34" borderId="99" xfId="0" applyFont="1" applyFill="1" applyBorder="1" applyAlignment="1" applyProtection="1">
      <alignment horizontal="right"/>
    </xf>
    <xf numFmtId="0" fontId="78" fillId="34" borderId="255" xfId="0" quotePrefix="1" applyFont="1" applyFill="1" applyBorder="1" applyAlignment="1" applyProtection="1">
      <alignment horizontal="center"/>
    </xf>
    <xf numFmtId="0" fontId="78" fillId="34" borderId="8" xfId="0" applyFont="1" applyFill="1" applyBorder="1" applyAlignment="1" applyProtection="1">
      <alignment horizontal="right"/>
    </xf>
    <xf numFmtId="0" fontId="78" fillId="34" borderId="8" xfId="0" applyFont="1" applyFill="1" applyBorder="1" applyAlignment="1" applyProtection="1">
      <alignment horizontal="left"/>
    </xf>
    <xf numFmtId="0" fontId="78" fillId="34" borderId="3" xfId="0" applyFont="1" applyFill="1" applyBorder="1" applyAlignment="1" applyProtection="1">
      <alignment horizontal="left"/>
    </xf>
    <xf numFmtId="0" fontId="92" fillId="34" borderId="43" xfId="0" applyFont="1" applyFill="1" applyBorder="1" applyAlignment="1" applyProtection="1">
      <alignment horizontal="center"/>
    </xf>
    <xf numFmtId="0" fontId="70" fillId="34" borderId="14" xfId="0" quotePrefix="1" applyFont="1" applyFill="1" applyBorder="1" applyAlignment="1" applyProtection="1">
      <alignment horizontal="left"/>
    </xf>
    <xf numFmtId="0" fontId="78" fillId="34" borderId="19" xfId="0" applyFont="1" applyFill="1" applyBorder="1" applyAlignment="1" applyProtection="1">
      <alignment horizontal="right"/>
    </xf>
    <xf numFmtId="0" fontId="78" fillId="34" borderId="44" xfId="0" quotePrefix="1" applyFont="1" applyFill="1" applyBorder="1" applyAlignment="1" applyProtection="1">
      <alignment horizontal="center"/>
    </xf>
    <xf numFmtId="0" fontId="70" fillId="34" borderId="3" xfId="0" quotePrefix="1" applyFont="1" applyFill="1" applyBorder="1" applyAlignment="1" applyProtection="1">
      <alignment horizontal="left"/>
    </xf>
    <xf numFmtId="0" fontId="78" fillId="34" borderId="37" xfId="0" applyFont="1" applyFill="1" applyBorder="1" applyProtection="1"/>
    <xf numFmtId="0" fontId="78" fillId="34" borderId="17" xfId="0" quotePrefix="1" applyFont="1" applyFill="1" applyBorder="1" applyAlignment="1" applyProtection="1">
      <alignment horizontal="left"/>
    </xf>
    <xf numFmtId="0" fontId="78" fillId="34" borderId="17" xfId="0" applyFont="1" applyFill="1" applyBorder="1" applyProtection="1"/>
    <xf numFmtId="0" fontId="78" fillId="34" borderId="55" xfId="0" quotePrefix="1" applyFont="1" applyFill="1" applyBorder="1" applyAlignment="1" applyProtection="1">
      <alignment horizontal="center"/>
    </xf>
    <xf numFmtId="3" fontId="78" fillId="0" borderId="10" xfId="177" applyNumberFormat="1" applyFont="1" applyFill="1" applyBorder="1" applyProtection="1">
      <protection locked="0"/>
    </xf>
    <xf numFmtId="3" fontId="78" fillId="0" borderId="115" xfId="177" applyNumberFormat="1" applyFont="1" applyFill="1" applyBorder="1" applyProtection="1">
      <protection locked="0"/>
    </xf>
    <xf numFmtId="173" fontId="78" fillId="0" borderId="115" xfId="177" quotePrefix="1" applyNumberFormat="1" applyFont="1" applyFill="1" applyBorder="1" applyAlignment="1" applyProtection="1">
      <alignment horizontal="right"/>
      <protection locked="0"/>
    </xf>
    <xf numFmtId="173" fontId="78" fillId="0" borderId="118" xfId="177" quotePrefix="1" applyNumberFormat="1" applyFont="1" applyFill="1" applyBorder="1" applyAlignment="1" applyProtection="1">
      <alignment horizontal="right"/>
      <protection locked="0"/>
    </xf>
    <xf numFmtId="3" fontId="78" fillId="0" borderId="205" xfId="0" applyNumberFormat="1" applyFont="1" applyFill="1" applyBorder="1" applyProtection="1">
      <protection locked="0"/>
    </xf>
    <xf numFmtId="37" fontId="78" fillId="0" borderId="205" xfId="0" applyNumberFormat="1" applyFont="1" applyFill="1" applyBorder="1" applyProtection="1">
      <protection locked="0"/>
    </xf>
    <xf numFmtId="172" fontId="78" fillId="35" borderId="10" xfId="217" quotePrefix="1" applyNumberFormat="1" applyFont="1" applyFill="1" applyBorder="1" applyAlignment="1" applyProtection="1">
      <alignment horizontal="right"/>
    </xf>
    <xf numFmtId="37" fontId="78" fillId="0" borderId="115" xfId="177" quotePrefix="1" applyNumberFormat="1" applyFont="1" applyFill="1" applyBorder="1" applyAlignment="1" applyProtection="1">
      <alignment horizontal="right"/>
      <protection locked="0"/>
    </xf>
    <xf numFmtId="37" fontId="78" fillId="0" borderId="118" xfId="177" quotePrefix="1" applyNumberFormat="1" applyFont="1" applyFill="1" applyBorder="1" applyAlignment="1" applyProtection="1">
      <alignment horizontal="right"/>
      <protection locked="0"/>
    </xf>
    <xf numFmtId="171" fontId="78" fillId="35" borderId="10" xfId="177" quotePrefix="1" applyNumberFormat="1" applyFont="1" applyFill="1" applyBorder="1" applyAlignment="1" applyProtection="1">
      <alignment horizontal="right"/>
    </xf>
    <xf numFmtId="171" fontId="78" fillId="35" borderId="33" xfId="177" quotePrefix="1" applyNumberFormat="1" applyFont="1" applyFill="1" applyBorder="1" applyAlignment="1" applyProtection="1">
      <alignment horizontal="right"/>
    </xf>
    <xf numFmtId="37" fontId="78" fillId="0" borderId="115" xfId="0" applyNumberFormat="1" applyFont="1" applyFill="1" applyBorder="1" applyProtection="1">
      <protection locked="0"/>
    </xf>
    <xf numFmtId="37" fontId="78" fillId="0" borderId="118" xfId="0" applyNumberFormat="1" applyFont="1" applyFill="1" applyBorder="1" applyProtection="1">
      <protection locked="0"/>
    </xf>
    <xf numFmtId="9" fontId="78" fillId="0" borderId="115" xfId="217" quotePrefix="1" applyFont="1" applyFill="1" applyBorder="1" applyAlignment="1" applyProtection="1">
      <alignment horizontal="right"/>
      <protection locked="0"/>
    </xf>
    <xf numFmtId="9" fontId="78" fillId="0" borderId="118" xfId="217" quotePrefix="1" applyFont="1" applyFill="1" applyBorder="1" applyAlignment="1" applyProtection="1">
      <alignment horizontal="right"/>
      <protection locked="0"/>
    </xf>
    <xf numFmtId="37" fontId="78" fillId="0" borderId="115" xfId="177" applyNumberFormat="1" applyFont="1" applyFill="1" applyBorder="1" applyProtection="1">
      <protection locked="0"/>
    </xf>
    <xf numFmtId="172" fontId="78" fillId="0" borderId="115" xfId="217" quotePrefix="1" applyNumberFormat="1" applyFont="1" applyFill="1" applyBorder="1" applyAlignment="1" applyProtection="1">
      <alignment horizontal="right"/>
      <protection locked="0"/>
    </xf>
    <xf numFmtId="9" fontId="78" fillId="0" borderId="10" xfId="217" quotePrefix="1" applyFont="1" applyFill="1" applyBorder="1" applyAlignment="1" applyProtection="1">
      <alignment horizontal="right"/>
      <protection locked="0"/>
    </xf>
    <xf numFmtId="9" fontId="78" fillId="0" borderId="33" xfId="217" quotePrefix="1" applyFont="1" applyFill="1" applyBorder="1" applyAlignment="1" applyProtection="1">
      <alignment horizontal="right"/>
      <protection locked="0"/>
    </xf>
    <xf numFmtId="171" fontId="78" fillId="0" borderId="10" xfId="177" applyNumberFormat="1" applyFont="1" applyFill="1" applyBorder="1" applyProtection="1">
      <protection locked="0"/>
    </xf>
    <xf numFmtId="171" fontId="78" fillId="0" borderId="28" xfId="177" applyNumberFormat="1" applyFont="1" applyFill="1" applyBorder="1" applyProtection="1">
      <protection locked="0"/>
    </xf>
    <xf numFmtId="0" fontId="94" fillId="34" borderId="113" xfId="0" applyFont="1" applyFill="1" applyBorder="1" applyAlignment="1">
      <alignment horizontal="left" vertical="center" indent="1"/>
    </xf>
    <xf numFmtId="0" fontId="94" fillId="34" borderId="115" xfId="0" applyFont="1" applyFill="1" applyBorder="1" applyAlignment="1">
      <alignment horizontal="center" vertical="center" wrapText="1"/>
    </xf>
    <xf numFmtId="0" fontId="70" fillId="34" borderId="113" xfId="0" applyFont="1" applyFill="1" applyBorder="1"/>
    <xf numFmtId="0" fontId="70" fillId="34" borderId="115" xfId="0" applyFont="1" applyFill="1" applyBorder="1" applyAlignment="1">
      <alignment wrapText="1"/>
    </xf>
    <xf numFmtId="165" fontId="70" fillId="34" borderId="115" xfId="215" applyFont="1" applyFill="1" applyBorder="1" applyAlignment="1">
      <alignment horizontal="center" wrapText="1"/>
    </xf>
    <xf numFmtId="0" fontId="147" fillId="34" borderId="43" xfId="0" applyFont="1" applyFill="1" applyBorder="1" applyAlignment="1">
      <alignment horizontal="left" vertical="center" wrapText="1"/>
    </xf>
    <xf numFmtId="0" fontId="93" fillId="34" borderId="43" xfId="0" applyFont="1" applyFill="1" applyBorder="1" applyAlignment="1">
      <alignment horizontal="left" vertical="center" wrapText="1" indent="1"/>
    </xf>
    <xf numFmtId="0" fontId="93" fillId="34" borderId="43" xfId="0" applyFont="1" applyFill="1" applyBorder="1" applyAlignment="1">
      <alignment horizontal="left" vertical="center" wrapText="1"/>
    </xf>
    <xf numFmtId="171" fontId="93" fillId="34" borderId="43" xfId="0" applyNumberFormat="1" applyFont="1" applyFill="1" applyBorder="1" applyAlignment="1">
      <alignment horizontal="left" vertical="center" wrapText="1" indent="1"/>
    </xf>
    <xf numFmtId="0" fontId="93" fillId="34" borderId="43" xfId="0" applyFont="1" applyFill="1" applyBorder="1" applyAlignment="1">
      <alignment horizontal="left" vertical="center" wrapText="1" indent="3"/>
    </xf>
    <xf numFmtId="171" fontId="93" fillId="31" borderId="43" xfId="177" applyNumberFormat="1" applyFont="1" applyFill="1" applyBorder="1" applyAlignment="1" applyProtection="1">
      <alignment horizontal="left" vertical="center" wrapText="1" indent="1"/>
      <protection locked="0"/>
    </xf>
    <xf numFmtId="0" fontId="93" fillId="34" borderId="255" xfId="0" applyFont="1" applyFill="1" applyBorder="1" applyAlignment="1">
      <alignment horizontal="left" vertical="center" wrapText="1"/>
    </xf>
    <xf numFmtId="171" fontId="93" fillId="31" borderId="298" xfId="177" applyNumberFormat="1" applyFont="1" applyFill="1" applyBorder="1" applyAlignment="1" applyProtection="1">
      <alignment horizontal="left" vertical="center" wrapText="1" indent="1"/>
      <protection locked="0"/>
    </xf>
    <xf numFmtId="0" fontId="94" fillId="33" borderId="43" xfId="0" applyFont="1" applyFill="1" applyBorder="1" applyAlignment="1">
      <alignment horizontal="left" vertical="center" wrapText="1"/>
    </xf>
    <xf numFmtId="171" fontId="70" fillId="33" borderId="255" xfId="177" applyNumberFormat="1" applyFont="1" applyFill="1" applyBorder="1" applyAlignment="1">
      <alignment wrapText="1"/>
    </xf>
    <xf numFmtId="0" fontId="93" fillId="34" borderId="43" xfId="0" applyFont="1" applyFill="1" applyBorder="1" applyAlignment="1">
      <alignment horizontal="left" vertical="center" indent="1"/>
    </xf>
    <xf numFmtId="171" fontId="93" fillId="34" borderId="43" xfId="177" applyNumberFormat="1" applyFont="1" applyFill="1" applyBorder="1" applyAlignment="1">
      <alignment horizontal="left" vertical="center" wrapText="1" indent="1"/>
    </xf>
    <xf numFmtId="0" fontId="93" fillId="34" borderId="233" xfId="0" applyFont="1" applyFill="1" applyBorder="1" applyAlignment="1">
      <alignment horizontal="left" vertical="center" wrapText="1"/>
    </xf>
    <xf numFmtId="171" fontId="93" fillId="31" borderId="299" xfId="177" applyNumberFormat="1" applyFont="1" applyFill="1" applyBorder="1" applyAlignment="1" applyProtection="1">
      <alignment horizontal="left" vertical="center" wrapText="1" indent="1"/>
      <protection locked="0"/>
    </xf>
    <xf numFmtId="0" fontId="94" fillId="33" borderId="240" xfId="0" applyFont="1" applyFill="1" applyBorder="1" applyAlignment="1">
      <alignment horizontal="left" vertical="center" wrapText="1"/>
    </xf>
    <xf numFmtId="171" fontId="70" fillId="33" borderId="249" xfId="177" applyNumberFormat="1" applyFont="1" applyFill="1" applyBorder="1"/>
    <xf numFmtId="0" fontId="94" fillId="35" borderId="113" xfId="0" applyFont="1" applyFill="1" applyBorder="1" applyAlignment="1">
      <alignment horizontal="left"/>
    </xf>
    <xf numFmtId="171" fontId="70" fillId="35" borderId="115" xfId="177" applyNumberFormat="1" applyFont="1" applyFill="1" applyBorder="1" applyAlignment="1">
      <alignment wrapText="1"/>
    </xf>
    <xf numFmtId="0" fontId="66" fillId="34" borderId="230" xfId="0" applyFont="1" applyFill="1" applyBorder="1" applyProtection="1"/>
    <xf numFmtId="0" fontId="78" fillId="0" borderId="0" xfId="0" applyFont="1" applyProtection="1">
      <protection locked="0"/>
    </xf>
    <xf numFmtId="171" fontId="78" fillId="0" borderId="55" xfId="177" applyNumberFormat="1" applyFont="1" applyFill="1" applyBorder="1" applyProtection="1">
      <protection locked="0"/>
    </xf>
    <xf numFmtId="171" fontId="78" fillId="0" borderId="134" xfId="177" applyNumberFormat="1" applyFont="1" applyFill="1" applyBorder="1" applyProtection="1">
      <protection locked="0"/>
    </xf>
    <xf numFmtId="0" fontId="50" fillId="29" borderId="0" xfId="0" applyFont="1" applyFill="1" applyBorder="1" applyProtection="1"/>
    <xf numFmtId="0" fontId="50" fillId="34" borderId="0" xfId="0" applyFont="1" applyFill="1" applyAlignment="1">
      <alignment horizontal="right"/>
    </xf>
    <xf numFmtId="171" fontId="66" fillId="28" borderId="409" xfId="177" applyNumberFormat="1" applyFont="1" applyFill="1" applyBorder="1" applyProtection="1"/>
    <xf numFmtId="0" fontId="66" fillId="26" borderId="151" xfId="0" quotePrefix="1" applyFont="1" applyFill="1" applyBorder="1" applyProtection="1"/>
    <xf numFmtId="0" fontId="95" fillId="34" borderId="151" xfId="0" applyFont="1" applyFill="1" applyBorder="1" applyProtection="1"/>
    <xf numFmtId="171" fontId="50" fillId="34" borderId="237" xfId="245" applyNumberFormat="1" applyFont="1" applyFill="1" applyBorder="1" applyProtection="1"/>
    <xf numFmtId="171" fontId="50" fillId="26" borderId="236" xfId="245" applyNumberFormat="1" applyFont="1" applyFill="1" applyBorder="1" applyProtection="1"/>
    <xf numFmtId="0" fontId="106" fillId="34" borderId="78" xfId="0" applyFont="1" applyFill="1" applyBorder="1" applyAlignment="1" applyProtection="1">
      <alignment wrapText="1"/>
    </xf>
    <xf numFmtId="0" fontId="119" fillId="34" borderId="78" xfId="0" applyFont="1" applyFill="1" applyBorder="1" applyAlignment="1" applyProtection="1">
      <alignment horizontal="left"/>
    </xf>
    <xf numFmtId="0" fontId="119" fillId="34" borderId="66" xfId="0" quotePrefix="1" applyFont="1" applyFill="1" applyBorder="1" applyProtection="1"/>
    <xf numFmtId="0" fontId="119" fillId="34" borderId="258" xfId="0" quotePrefix="1" applyFont="1" applyFill="1" applyBorder="1" applyProtection="1"/>
    <xf numFmtId="0" fontId="119" fillId="34" borderId="78" xfId="0" applyFont="1" applyFill="1" applyBorder="1" applyAlignment="1" applyProtection="1">
      <alignment horizontal="left" wrapText="1"/>
    </xf>
    <xf numFmtId="0" fontId="119" fillId="34" borderId="78" xfId="0" applyFont="1" applyFill="1" applyBorder="1" applyProtection="1"/>
    <xf numFmtId="0" fontId="119" fillId="34" borderId="266" xfId="0" applyFont="1" applyFill="1" applyBorder="1" applyProtection="1"/>
    <xf numFmtId="0" fontId="119" fillId="34" borderId="151" xfId="0" applyFont="1" applyFill="1" applyBorder="1" applyProtection="1"/>
    <xf numFmtId="0" fontId="50" fillId="34" borderId="376" xfId="0" applyFont="1" applyFill="1" applyBorder="1" applyAlignment="1">
      <alignment horizontal="left"/>
    </xf>
    <xf numFmtId="174" fontId="70" fillId="34" borderId="95" xfId="0" applyNumberFormat="1" applyFont="1" applyFill="1" applyBorder="1" applyProtection="1"/>
    <xf numFmtId="171" fontId="94" fillId="28" borderId="240" xfId="177" applyNumberFormat="1" applyFont="1" applyFill="1" applyBorder="1" applyProtection="1"/>
    <xf numFmtId="171" fontId="93" fillId="35" borderId="182" xfId="177" applyNumberFormat="1" applyFont="1" applyFill="1" applyBorder="1" applyProtection="1"/>
    <xf numFmtId="171" fontId="78" fillId="35" borderId="182" xfId="177" applyNumberFormat="1" applyFont="1" applyFill="1" applyBorder="1" applyProtection="1"/>
    <xf numFmtId="171" fontId="94" fillId="28" borderId="28" xfId="177" applyNumberFormat="1" applyFont="1" applyFill="1" applyBorder="1" applyProtection="1"/>
    <xf numFmtId="0" fontId="95" fillId="34" borderId="0" xfId="0" applyFont="1" applyFill="1" applyAlignment="1" applyProtection="1">
      <alignment horizontal="center"/>
    </xf>
    <xf numFmtId="171" fontId="88" fillId="0" borderId="96" xfId="177" applyNumberFormat="1" applyFont="1" applyBorder="1" applyProtection="1">
      <protection locked="0"/>
    </xf>
    <xf numFmtId="171" fontId="50" fillId="0" borderId="43" xfId="177" quotePrefix="1" applyNumberFormat="1" applyFont="1" applyBorder="1" applyAlignment="1" applyProtection="1">
      <alignment horizontal="center"/>
      <protection locked="0"/>
    </xf>
    <xf numFmtId="171" fontId="50" fillId="0" borderId="178" xfId="177" quotePrefix="1" applyNumberFormat="1" applyFont="1" applyFill="1" applyBorder="1" applyAlignment="1" applyProtection="1">
      <alignment horizontal="center"/>
      <protection locked="0"/>
    </xf>
    <xf numFmtId="171" fontId="50" fillId="0" borderId="178" xfId="177" quotePrefix="1" applyNumberFormat="1" applyFont="1" applyBorder="1" applyAlignment="1" applyProtection="1">
      <alignment horizontal="center"/>
      <protection locked="0"/>
    </xf>
    <xf numFmtId="171" fontId="50" fillId="0" borderId="219" xfId="177" quotePrefix="1" applyNumberFormat="1" applyFont="1" applyBorder="1" applyAlignment="1" applyProtection="1">
      <alignment horizontal="center"/>
      <protection locked="0"/>
    </xf>
    <xf numFmtId="171" fontId="50" fillId="0" borderId="120" xfId="177" quotePrefix="1" applyNumberFormat="1" applyFont="1" applyFill="1" applyBorder="1" applyAlignment="1" applyProtection="1">
      <alignment horizontal="center"/>
      <protection locked="0"/>
    </xf>
    <xf numFmtId="171" fontId="50" fillId="0" borderId="120" xfId="177" quotePrefix="1" applyNumberFormat="1" applyFont="1" applyBorder="1" applyAlignment="1" applyProtection="1">
      <alignment horizontal="center"/>
      <protection locked="0"/>
    </xf>
    <xf numFmtId="171" fontId="50" fillId="0" borderId="178" xfId="177" applyNumberFormat="1" applyFont="1" applyBorder="1" applyProtection="1">
      <protection locked="0"/>
    </xf>
    <xf numFmtId="171" fontId="50" fillId="0" borderId="219" xfId="177" applyNumberFormat="1" applyFont="1" applyBorder="1" applyProtection="1">
      <protection locked="0"/>
    </xf>
    <xf numFmtId="0" fontId="124" fillId="34" borderId="123" xfId="0" applyFont="1" applyFill="1" applyBorder="1" applyAlignment="1" applyProtection="1">
      <alignment horizontal="center" vertical="top" wrapText="1"/>
    </xf>
    <xf numFmtId="0" fontId="70" fillId="34" borderId="123" xfId="0" applyFont="1" applyFill="1" applyBorder="1" applyAlignment="1" applyProtection="1">
      <alignment horizontal="center" vertical="top" wrapText="1"/>
    </xf>
    <xf numFmtId="0" fontId="70" fillId="34" borderId="124" xfId="0" applyFont="1" applyFill="1" applyBorder="1" applyAlignment="1" applyProtection="1">
      <alignment horizontal="center" vertical="top" wrapText="1"/>
    </xf>
    <xf numFmtId="0" fontId="124" fillId="34" borderId="115" xfId="0" applyFont="1" applyFill="1" applyBorder="1" applyAlignment="1" applyProtection="1">
      <alignment vertical="center" wrapText="1"/>
    </xf>
    <xf numFmtId="0" fontId="124" fillId="34" borderId="165" xfId="0" applyFont="1" applyFill="1" applyBorder="1" applyAlignment="1" applyProtection="1">
      <alignment horizontal="center" vertical="top" wrapText="1"/>
    </xf>
    <xf numFmtId="0" fontId="70" fillId="34" borderId="0" xfId="0" applyFont="1" applyFill="1" applyBorder="1" applyAlignment="1" applyProtection="1">
      <alignment horizontal="center" vertical="top" wrapText="1"/>
    </xf>
    <xf numFmtId="0" fontId="124" fillId="34" borderId="0" xfId="0" applyFont="1" applyFill="1" applyBorder="1" applyAlignment="1" applyProtection="1">
      <alignment horizontal="center" vertical="top" wrapText="1"/>
    </xf>
    <xf numFmtId="0" fontId="124" fillId="34" borderId="182" xfId="0" applyFont="1" applyFill="1" applyBorder="1" applyAlignment="1" applyProtection="1">
      <alignment horizontal="center" vertical="top" wrapText="1"/>
    </xf>
    <xf numFmtId="0" fontId="70" fillId="34" borderId="0" xfId="0" applyFont="1" applyFill="1" applyBorder="1" applyAlignment="1" applyProtection="1">
      <alignment horizontal="center" vertical="center" wrapText="1"/>
    </xf>
    <xf numFmtId="0" fontId="70" fillId="34" borderId="182" xfId="0" applyFont="1" applyFill="1" applyBorder="1" applyAlignment="1" applyProtection="1">
      <alignment horizontal="center" vertical="center" wrapText="1"/>
    </xf>
    <xf numFmtId="0" fontId="124" fillId="34" borderId="0" xfId="0" applyFont="1" applyFill="1" applyBorder="1" applyAlignment="1" applyProtection="1">
      <alignment horizontal="center" vertical="center"/>
    </xf>
    <xf numFmtId="0" fontId="115" fillId="34" borderId="140" xfId="0" applyFont="1" applyFill="1" applyBorder="1" applyAlignment="1" applyProtection="1">
      <alignment horizontal="left" vertical="top" indent="3"/>
    </xf>
    <xf numFmtId="1" fontId="115" fillId="34" borderId="10" xfId="0" applyNumberFormat="1" applyFont="1" applyFill="1" applyBorder="1" applyAlignment="1" applyProtection="1">
      <alignment horizontal="left" vertical="top" indent="3"/>
    </xf>
    <xf numFmtId="1" fontId="115" fillId="34" borderId="140" xfId="0" applyNumberFormat="1" applyFont="1" applyFill="1" applyBorder="1" applyAlignment="1" applyProtection="1">
      <alignment horizontal="left" vertical="top" indent="3"/>
    </xf>
    <xf numFmtId="0" fontId="115" fillId="34" borderId="10" xfId="0" applyFont="1" applyFill="1" applyBorder="1" applyAlignment="1" applyProtection="1">
      <alignment horizontal="left" vertical="top" indent="3"/>
    </xf>
    <xf numFmtId="0" fontId="124" fillId="34" borderId="113" xfId="0" applyFont="1" applyFill="1" applyBorder="1" applyAlignment="1" applyProtection="1">
      <alignment horizontal="left" vertical="top" indent="1"/>
    </xf>
    <xf numFmtId="0" fontId="124" fillId="34" borderId="115" xfId="0" applyFont="1" applyFill="1" applyBorder="1" applyAlignment="1" applyProtection="1">
      <alignment horizontal="left" vertical="top" indent="1"/>
    </xf>
    <xf numFmtId="0" fontId="124" fillId="34" borderId="123" xfId="0" applyFont="1" applyFill="1" applyBorder="1" applyAlignment="1" applyProtection="1">
      <alignment horizontal="center"/>
    </xf>
    <xf numFmtId="0" fontId="124" fillId="34" borderId="115" xfId="0" applyFont="1" applyFill="1" applyBorder="1" applyAlignment="1" applyProtection="1">
      <alignment horizontal="center"/>
    </xf>
    <xf numFmtId="171" fontId="50" fillId="35" borderId="115" xfId="176" applyNumberFormat="1" applyFont="1" applyFill="1" applyBorder="1" applyProtection="1"/>
    <xf numFmtId="171" fontId="50" fillId="34" borderId="123" xfId="176" applyNumberFormat="1" applyFont="1" applyFill="1" applyBorder="1" applyProtection="1"/>
    <xf numFmtId="171" fontId="115" fillId="0" borderId="194" xfId="240" applyNumberFormat="1" applyFont="1" applyBorder="1" applyAlignment="1" applyProtection="1">
      <protection locked="0"/>
    </xf>
    <xf numFmtId="171" fontId="115" fillId="0" borderId="115" xfId="177" applyNumberFormat="1" applyFont="1" applyBorder="1" applyAlignment="1" applyProtection="1">
      <alignment horizontal="right" vertical="top"/>
      <protection locked="0"/>
    </xf>
    <xf numFmtId="171" fontId="50" fillId="35" borderId="115" xfId="176" applyNumberFormat="1" applyFont="1" applyFill="1" applyBorder="1" applyAlignment="1" applyProtection="1">
      <alignment horizontal="center"/>
    </xf>
    <xf numFmtId="171" fontId="78" fillId="35" borderId="115" xfId="176" applyNumberFormat="1" applyFont="1" applyFill="1" applyBorder="1" applyAlignment="1" applyProtection="1">
      <alignment horizontal="center"/>
    </xf>
    <xf numFmtId="171" fontId="78" fillId="35" borderId="115" xfId="176" applyNumberFormat="1" applyFont="1" applyFill="1" applyBorder="1" applyProtection="1"/>
    <xf numFmtId="171" fontId="78" fillId="34" borderId="123" xfId="176" applyNumberFormat="1" applyFont="1" applyFill="1" applyBorder="1" applyProtection="1"/>
    <xf numFmtId="0" fontId="115" fillId="34" borderId="96" xfId="0" applyFont="1" applyFill="1" applyBorder="1" applyAlignment="1" applyProtection="1">
      <alignment horizontal="left" vertical="top" indent="3"/>
    </xf>
    <xf numFmtId="1" fontId="115" fillId="34" borderId="96" xfId="0" applyNumberFormat="1" applyFont="1" applyFill="1" applyBorder="1" applyAlignment="1" applyProtection="1">
      <alignment horizontal="left" vertical="top" indent="3"/>
    </xf>
    <xf numFmtId="1" fontId="115" fillId="34" borderId="115" xfId="0" applyNumberFormat="1" applyFont="1" applyFill="1" applyBorder="1" applyAlignment="1" applyProtection="1">
      <alignment horizontal="left" vertical="top" indent="3"/>
    </xf>
    <xf numFmtId="0" fontId="115" fillId="34" borderId="113" xfId="0" applyFont="1" applyFill="1" applyBorder="1" applyAlignment="1" applyProtection="1">
      <alignment horizontal="left" vertical="top" indent="3"/>
    </xf>
    <xf numFmtId="171" fontId="115" fillId="34" borderId="120" xfId="177" applyNumberFormat="1" applyFont="1" applyFill="1" applyBorder="1" applyAlignment="1" applyProtection="1">
      <alignment horizontal="right" vertical="top"/>
    </xf>
    <xf numFmtId="171" fontId="115" fillId="34" borderId="0" xfId="177" applyNumberFormat="1" applyFont="1" applyFill="1" applyBorder="1" applyAlignment="1" applyProtection="1">
      <alignment horizontal="right" vertical="top"/>
    </xf>
    <xf numFmtId="1" fontId="115" fillId="34" borderId="113" xfId="0" applyNumberFormat="1" applyFont="1" applyFill="1" applyBorder="1" applyAlignment="1" applyProtection="1">
      <alignment horizontal="left" vertical="top" indent="3"/>
    </xf>
    <xf numFmtId="171" fontId="50" fillId="34" borderId="120" xfId="176" applyNumberFormat="1" applyFont="1" applyFill="1" applyBorder="1" applyAlignment="1" applyProtection="1">
      <alignment horizontal="center"/>
    </xf>
    <xf numFmtId="171" fontId="115" fillId="0" borderId="10" xfId="177" applyNumberFormat="1" applyFont="1" applyFill="1" applyBorder="1" applyAlignment="1" applyProtection="1">
      <protection locked="0"/>
    </xf>
    <xf numFmtId="0" fontId="124" fillId="34" borderId="0" xfId="0" applyFont="1" applyFill="1" applyBorder="1" applyAlignment="1" applyProtection="1">
      <alignment horizontal="left" vertical="top" indent="1"/>
    </xf>
    <xf numFmtId="171" fontId="115" fillId="34" borderId="0" xfId="0" applyNumberFormat="1" applyFont="1" applyFill="1" applyBorder="1" applyProtection="1"/>
    <xf numFmtId="0" fontId="115" fillId="34" borderId="0" xfId="0" applyFont="1" applyFill="1" applyBorder="1" applyProtection="1"/>
    <xf numFmtId="0" fontId="124" fillId="34" borderId="182" xfId="0" applyFont="1" applyFill="1" applyBorder="1" applyAlignment="1" applyProtection="1">
      <alignment horizontal="center" wrapText="1"/>
    </xf>
    <xf numFmtId="171" fontId="124" fillId="34" borderId="0" xfId="0" applyNumberFormat="1" applyFont="1" applyFill="1" applyBorder="1" applyAlignment="1" applyProtection="1">
      <alignment horizontal="center"/>
    </xf>
    <xf numFmtId="171" fontId="124" fillId="34" borderId="182" xfId="0" applyNumberFormat="1" applyFont="1" applyFill="1" applyBorder="1" applyAlignment="1" applyProtection="1">
      <alignment horizontal="center"/>
    </xf>
    <xf numFmtId="0" fontId="70" fillId="34" borderId="2" xfId="0" applyFont="1" applyFill="1" applyBorder="1" applyAlignment="1" applyProtection="1">
      <alignment horizontal="center" vertical="top" wrapText="1"/>
    </xf>
    <xf numFmtId="0" fontId="70" fillId="34" borderId="174" xfId="0" applyFont="1" applyFill="1" applyBorder="1" applyAlignment="1" applyProtection="1">
      <alignment horizontal="center" vertical="top" wrapText="1"/>
    </xf>
    <xf numFmtId="0" fontId="124" fillId="34" borderId="175" xfId="0" applyFont="1" applyFill="1" applyBorder="1" applyAlignment="1" applyProtection="1">
      <alignment horizontal="center" vertical="top" wrapText="1"/>
    </xf>
    <xf numFmtId="0" fontId="70" fillId="34" borderId="165" xfId="0" applyFont="1" applyFill="1" applyBorder="1" applyAlignment="1" applyProtection="1">
      <alignment horizontal="center" vertical="top" wrapText="1"/>
    </xf>
    <xf numFmtId="0" fontId="124" fillId="34" borderId="182" xfId="0" applyFont="1" applyFill="1" applyBorder="1" applyAlignment="1" applyProtection="1">
      <alignment horizontal="center" vertical="center" wrapText="1"/>
    </xf>
    <xf numFmtId="0" fontId="70" fillId="34" borderId="2" xfId="0" applyFont="1" applyFill="1" applyBorder="1" applyAlignment="1" applyProtection="1">
      <alignment horizontal="center" vertical="center" wrapText="1"/>
    </xf>
    <xf numFmtId="0" fontId="124" fillId="34" borderId="175" xfId="0" applyFont="1" applyFill="1" applyBorder="1" applyAlignment="1" applyProtection="1">
      <alignment horizontal="center" vertical="center"/>
    </xf>
    <xf numFmtId="0" fontId="50" fillId="34" borderId="0" xfId="0" applyFont="1" applyFill="1" applyBorder="1" applyAlignment="1" applyProtection="1">
      <alignment vertical="center"/>
    </xf>
    <xf numFmtId="0" fontId="115" fillId="34" borderId="171" xfId="0" applyFont="1" applyFill="1" applyBorder="1" applyAlignment="1" applyProtection="1">
      <alignment horizontal="left" vertical="top" indent="3"/>
    </xf>
    <xf numFmtId="171" fontId="115" fillId="34" borderId="175" xfId="177" applyNumberFormat="1" applyFont="1" applyFill="1" applyBorder="1" applyAlignment="1" applyProtection="1">
      <alignment horizontal="right" vertical="top"/>
    </xf>
    <xf numFmtId="1" fontId="115" fillId="34" borderId="171" xfId="0" applyNumberFormat="1" applyFont="1" applyFill="1" applyBorder="1" applyAlignment="1" applyProtection="1">
      <alignment horizontal="left" vertical="top" indent="3"/>
    </xf>
    <xf numFmtId="0" fontId="124" fillId="34" borderId="171" xfId="0" applyFont="1" applyFill="1" applyBorder="1" applyAlignment="1" applyProtection="1">
      <alignment vertical="top"/>
    </xf>
    <xf numFmtId="171" fontId="50" fillId="34" borderId="175" xfId="176" applyNumberFormat="1" applyFont="1" applyFill="1" applyBorder="1" applyAlignment="1" applyProtection="1">
      <alignment horizontal="right"/>
    </xf>
    <xf numFmtId="171" fontId="50" fillId="35" borderId="172" xfId="176" applyNumberFormat="1" applyFont="1" applyFill="1" applyBorder="1" applyAlignment="1" applyProtection="1">
      <alignment horizontal="right"/>
    </xf>
    <xf numFmtId="171" fontId="50" fillId="35" borderId="182" xfId="176" applyNumberFormat="1" applyFont="1" applyFill="1" applyBorder="1" applyAlignment="1" applyProtection="1"/>
    <xf numFmtId="0" fontId="124" fillId="34" borderId="0" xfId="0" applyFont="1" applyFill="1" applyBorder="1" applyAlignment="1" applyProtection="1">
      <alignment wrapText="1"/>
    </xf>
    <xf numFmtId="171" fontId="115" fillId="34" borderId="0" xfId="177" applyNumberFormat="1" applyFont="1" applyFill="1" applyBorder="1" applyProtection="1"/>
    <xf numFmtId="0" fontId="124" fillId="34" borderId="6" xfId="0" applyFont="1" applyFill="1" applyBorder="1" applyAlignment="1" applyProtection="1">
      <alignment horizontal="center" vertical="center"/>
    </xf>
    <xf numFmtId="0" fontId="124" fillId="34" borderId="0" xfId="0" applyFont="1" applyFill="1" applyBorder="1" applyAlignment="1" applyProtection="1">
      <alignment horizontal="left" wrapText="1"/>
    </xf>
    <xf numFmtId="0" fontId="124" fillId="34" borderId="182" xfId="0" applyFont="1" applyFill="1" applyBorder="1" applyAlignment="1" applyProtection="1">
      <alignment vertical="center" wrapText="1"/>
    </xf>
    <xf numFmtId="171" fontId="115" fillId="0" borderId="10" xfId="177" applyNumberFormat="1" applyFont="1" applyBorder="1" applyAlignment="1" applyProtection="1">
      <protection locked="0"/>
    </xf>
    <xf numFmtId="171" fontId="78" fillId="0" borderId="10" xfId="177" applyNumberFormat="1" applyFont="1" applyFill="1" applyBorder="1" applyAlignment="1" applyProtection="1">
      <alignment horizontal="right" vertical="top"/>
      <protection locked="0"/>
    </xf>
    <xf numFmtId="0" fontId="50" fillId="34" borderId="0" xfId="0" applyFont="1" applyFill="1" applyAlignment="1" applyProtection="1">
      <alignment horizontal="right"/>
    </xf>
    <xf numFmtId="0" fontId="124" fillId="34" borderId="115" xfId="0" applyFont="1" applyFill="1" applyBorder="1" applyAlignment="1">
      <alignment horizontal="center"/>
    </xf>
    <xf numFmtId="0" fontId="124" fillId="34" borderId="165" xfId="0" applyFont="1" applyFill="1" applyBorder="1" applyAlignment="1">
      <alignment horizontal="center" vertical="top" wrapText="1"/>
    </xf>
    <xf numFmtId="0" fontId="70" fillId="34" borderId="125" xfId="0" applyFont="1" applyFill="1" applyBorder="1" applyAlignment="1">
      <alignment horizontal="center" vertical="top" wrapText="1"/>
    </xf>
    <xf numFmtId="0" fontId="70" fillId="34" borderId="123" xfId="0" applyFont="1" applyFill="1" applyBorder="1" applyAlignment="1">
      <alignment horizontal="center" vertical="top" wrapText="1"/>
    </xf>
    <xf numFmtId="0" fontId="70" fillId="34" borderId="124" xfId="0" applyFont="1" applyFill="1" applyBorder="1" applyAlignment="1">
      <alignment horizontal="center" vertical="top" wrapText="1"/>
    </xf>
    <xf numFmtId="0" fontId="124" fillId="34" borderId="182" xfId="0" applyFont="1" applyFill="1" applyBorder="1" applyAlignment="1">
      <alignment horizontal="center" vertical="top" wrapText="1"/>
    </xf>
    <xf numFmtId="0" fontId="70" fillId="34" borderId="115" xfId="0" applyFont="1" applyFill="1" applyBorder="1" applyAlignment="1">
      <alignment horizontal="center" vertical="top" wrapText="1"/>
    </xf>
    <xf numFmtId="0" fontId="70" fillId="34" borderId="116" xfId="0" applyFont="1" applyFill="1" applyBorder="1" applyAlignment="1">
      <alignment horizontal="center" vertical="top" wrapText="1"/>
    </xf>
    <xf numFmtId="0" fontId="115" fillId="34" borderId="96" xfId="0" applyFont="1" applyFill="1" applyBorder="1" applyAlignment="1">
      <alignment horizontal="left" vertical="top" indent="3"/>
    </xf>
    <xf numFmtId="171" fontId="115" fillId="35" borderId="10" xfId="177" applyNumberFormat="1" applyFont="1" applyFill="1" applyBorder="1" applyAlignment="1">
      <alignment vertical="top"/>
    </xf>
    <xf numFmtId="1" fontId="115" fillId="34" borderId="96" xfId="0" applyNumberFormat="1" applyFont="1" applyFill="1" applyBorder="1" applyAlignment="1">
      <alignment horizontal="left" vertical="top" indent="3"/>
    </xf>
    <xf numFmtId="1" fontId="115" fillId="34" borderId="115" xfId="0" applyNumberFormat="1" applyFont="1" applyFill="1" applyBorder="1" applyAlignment="1">
      <alignment horizontal="left" vertical="top" indent="3"/>
    </xf>
    <xf numFmtId="0" fontId="124" fillId="34" borderId="113" xfId="0" applyFont="1" applyFill="1" applyBorder="1" applyAlignment="1">
      <alignment horizontal="left" vertical="top" indent="1"/>
    </xf>
    <xf numFmtId="171" fontId="124" fillId="35" borderId="115" xfId="177" applyNumberFormat="1" applyFont="1" applyFill="1" applyBorder="1"/>
    <xf numFmtId="171" fontId="124" fillId="34" borderId="0" xfId="177" applyNumberFormat="1" applyFont="1" applyFill="1" applyBorder="1"/>
    <xf numFmtId="0" fontId="124" fillId="34" borderId="0" xfId="0" applyFont="1" applyFill="1" applyBorder="1" applyAlignment="1">
      <alignment horizontal="left" wrapText="1" indent="1"/>
    </xf>
    <xf numFmtId="171" fontId="50" fillId="34" borderId="0" xfId="176" applyNumberFormat="1" applyFont="1" applyFill="1" applyBorder="1" applyAlignment="1">
      <alignment horizontal="center"/>
    </xf>
    <xf numFmtId="171" fontId="115" fillId="34" borderId="0" xfId="177" applyNumberFormat="1" applyFont="1" applyFill="1" applyBorder="1"/>
    <xf numFmtId="0" fontId="124" fillId="34" borderId="6" xfId="0" applyFont="1" applyFill="1" applyBorder="1" applyAlignment="1">
      <alignment horizontal="center" vertical="top" wrapText="1"/>
    </xf>
    <xf numFmtId="0" fontId="70" fillId="34" borderId="0" xfId="0" applyFont="1" applyFill="1" applyBorder="1" applyAlignment="1">
      <alignment horizontal="center" vertical="top" wrapText="1"/>
    </xf>
    <xf numFmtId="0" fontId="70" fillId="34" borderId="6" xfId="0" applyFont="1" applyFill="1" applyBorder="1" applyAlignment="1">
      <alignment horizontal="center" vertical="top" wrapText="1"/>
    </xf>
    <xf numFmtId="0" fontId="124" fillId="34" borderId="0" xfId="0" applyFont="1" applyFill="1" applyBorder="1" applyAlignment="1">
      <alignment horizontal="center" vertical="top" wrapText="1"/>
    </xf>
    <xf numFmtId="0" fontId="70" fillId="34" borderId="2" xfId="0" applyFont="1" applyFill="1" applyBorder="1" applyAlignment="1">
      <alignment horizontal="center" vertical="top" wrapText="1"/>
    </xf>
    <xf numFmtId="0" fontId="70" fillId="34" borderId="182" xfId="0" applyFont="1" applyFill="1" applyBorder="1" applyAlignment="1">
      <alignment horizontal="center" vertical="top" wrapText="1"/>
    </xf>
    <xf numFmtId="0" fontId="124" fillId="34" borderId="0" xfId="0" applyFont="1" applyFill="1" applyBorder="1" applyAlignment="1">
      <alignment horizontal="center" vertical="top"/>
    </xf>
    <xf numFmtId="0" fontId="115" fillId="34" borderId="115" xfId="0" applyFont="1" applyFill="1" applyBorder="1" applyAlignment="1">
      <alignment horizontal="left" vertical="top" indent="3"/>
    </xf>
    <xf numFmtId="171" fontId="115" fillId="34" borderId="0" xfId="177" applyNumberFormat="1" applyFont="1" applyFill="1" applyBorder="1" applyAlignment="1">
      <alignment horizontal="right" vertical="top"/>
    </xf>
    <xf numFmtId="171" fontId="115" fillId="35" borderId="115" xfId="177" applyNumberFormat="1" applyFont="1" applyFill="1" applyBorder="1" applyAlignment="1">
      <alignment horizontal="right" vertical="top"/>
    </xf>
    <xf numFmtId="0" fontId="124" fillId="34" borderId="115" xfId="0" applyFont="1" applyFill="1" applyBorder="1" applyAlignment="1">
      <alignment horizontal="left" vertical="top" indent="1"/>
    </xf>
    <xf numFmtId="171" fontId="66" fillId="35" borderId="115" xfId="176" applyNumberFormat="1" applyFont="1" applyFill="1" applyBorder="1" applyAlignment="1">
      <alignment horizontal="center"/>
    </xf>
    <xf numFmtId="171" fontId="66" fillId="34" borderId="0" xfId="176" applyNumberFormat="1" applyFont="1" applyFill="1" applyBorder="1" applyAlignment="1">
      <alignment horizontal="center"/>
    </xf>
    <xf numFmtId="0" fontId="115" fillId="34" borderId="0" xfId="0" applyFont="1" applyFill="1" applyBorder="1"/>
    <xf numFmtId="0" fontId="70" fillId="34" borderId="125" xfId="0" applyFont="1" applyFill="1" applyBorder="1" applyAlignment="1" applyProtection="1">
      <alignment horizontal="center" vertical="top" wrapText="1"/>
    </xf>
    <xf numFmtId="0" fontId="70" fillId="34" borderId="182" xfId="0" applyFont="1" applyFill="1" applyBorder="1" applyAlignment="1" applyProtection="1">
      <alignment horizontal="center" vertical="top" wrapText="1"/>
    </xf>
    <xf numFmtId="0" fontId="70" fillId="34" borderId="173" xfId="0" applyFont="1" applyFill="1" applyBorder="1" applyAlignment="1" applyProtection="1">
      <alignment horizontal="center" vertical="top" wrapText="1"/>
    </xf>
    <xf numFmtId="0" fontId="70" fillId="34" borderId="6" xfId="0" applyFont="1" applyFill="1" applyBorder="1" applyAlignment="1" applyProtection="1">
      <alignment horizontal="center" vertical="top" wrapText="1"/>
    </xf>
    <xf numFmtId="0" fontId="124" fillId="34" borderId="6" xfId="0" applyFont="1" applyFill="1" applyBorder="1" applyAlignment="1" applyProtection="1">
      <alignment horizontal="center" vertical="top" wrapText="1"/>
    </xf>
    <xf numFmtId="0" fontId="124" fillId="34" borderId="0" xfId="0" applyFont="1" applyFill="1" applyBorder="1" applyAlignment="1" applyProtection="1">
      <alignment horizontal="left"/>
    </xf>
    <xf numFmtId="0" fontId="115" fillId="34" borderId="0" xfId="0" applyFont="1" applyFill="1" applyAlignment="1" applyProtection="1"/>
    <xf numFmtId="0" fontId="124" fillId="34" borderId="0" xfId="0" applyFont="1" applyFill="1" applyAlignment="1" applyProtection="1"/>
    <xf numFmtId="0" fontId="124" fillId="34" borderId="0" xfId="0" quotePrefix="1" applyFont="1" applyFill="1" applyAlignment="1" applyProtection="1">
      <alignment horizontal="left"/>
    </xf>
    <xf numFmtId="0" fontId="115" fillId="0" borderId="0" xfId="0" applyFont="1" applyAlignment="1" applyProtection="1"/>
    <xf numFmtId="0" fontId="115" fillId="0" borderId="0" xfId="0" applyFont="1" applyProtection="1"/>
    <xf numFmtId="0" fontId="50" fillId="0" borderId="0" xfId="0" applyFont="1" applyProtection="1"/>
    <xf numFmtId="0" fontId="124" fillId="34" borderId="171" xfId="0" applyFont="1" applyFill="1" applyBorder="1" applyAlignment="1" applyProtection="1">
      <alignment horizontal="left" vertical="top"/>
    </xf>
    <xf numFmtId="0" fontId="70" fillId="34" borderId="182" xfId="95" applyFont="1" applyFill="1" applyBorder="1" applyAlignment="1" applyProtection="1">
      <alignment horizontal="center" vertical="top" wrapText="1"/>
    </xf>
    <xf numFmtId="0" fontId="124" fillId="34" borderId="96" xfId="0" applyFont="1" applyFill="1" applyBorder="1" applyAlignment="1" applyProtection="1">
      <alignment vertical="top"/>
    </xf>
    <xf numFmtId="0" fontId="70" fillId="34" borderId="10" xfId="0" applyFont="1" applyFill="1" applyBorder="1" applyAlignment="1" applyProtection="1">
      <alignment horizontal="center" vertical="top" wrapText="1"/>
    </xf>
    <xf numFmtId="0" fontId="70" fillId="34" borderId="182" xfId="95" applyFont="1" applyFill="1" applyBorder="1" applyProtection="1"/>
    <xf numFmtId="171" fontId="124" fillId="35" borderId="182" xfId="177" applyNumberFormat="1" applyFont="1" applyFill="1" applyBorder="1" applyProtection="1"/>
    <xf numFmtId="164" fontId="124" fillId="35" borderId="182" xfId="177" applyNumberFormat="1" applyFont="1" applyFill="1" applyBorder="1" applyProtection="1"/>
    <xf numFmtId="164" fontId="70" fillId="35" borderId="182" xfId="177" applyNumberFormat="1" applyFont="1" applyFill="1" applyBorder="1" applyAlignment="1" applyProtection="1">
      <alignment horizontal="right" wrapText="1"/>
    </xf>
    <xf numFmtId="164" fontId="70" fillId="35" borderId="182" xfId="177" applyNumberFormat="1" applyFont="1" applyFill="1" applyBorder="1" applyAlignment="1" applyProtection="1">
      <alignment horizontal="right" vertical="top" wrapText="1"/>
    </xf>
    <xf numFmtId="171" fontId="124" fillId="35" borderId="182" xfId="177" applyNumberFormat="1" applyFont="1" applyFill="1" applyBorder="1" applyAlignment="1" applyProtection="1">
      <alignment horizontal="right"/>
    </xf>
    <xf numFmtId="171" fontId="70" fillId="35" borderId="182" xfId="177" applyNumberFormat="1" applyFont="1" applyFill="1" applyBorder="1" applyAlignment="1" applyProtection="1">
      <alignment horizontal="right" vertical="top" wrapText="1"/>
    </xf>
    <xf numFmtId="49" fontId="23" fillId="32" borderId="395" xfId="224" applyNumberFormat="1" applyFont="1" applyFill="1" applyBorder="1" applyAlignment="1" applyProtection="1">
      <alignment horizontal="center"/>
      <protection locked="0"/>
    </xf>
    <xf numFmtId="0" fontId="70" fillId="26" borderId="0" xfId="86" applyFont="1" applyFill="1" applyAlignment="1" applyProtection="1">
      <alignment horizontal="left"/>
    </xf>
    <xf numFmtId="0" fontId="70" fillId="34" borderId="0" xfId="0" quotePrefix="1" applyFont="1" applyFill="1" applyAlignment="1">
      <alignment horizontal="left"/>
    </xf>
    <xf numFmtId="0" fontId="27" fillId="34" borderId="0" xfId="0" quotePrefix="1" applyFont="1" applyFill="1" applyAlignment="1">
      <alignment horizontal="left"/>
    </xf>
    <xf numFmtId="0" fontId="70" fillId="26" borderId="0" xfId="86" quotePrefix="1" applyFont="1" applyFill="1" applyAlignment="1" applyProtection="1">
      <alignment horizontal="left"/>
    </xf>
    <xf numFmtId="3" fontId="50" fillId="34" borderId="0" xfId="181" applyNumberFormat="1" applyFont="1" applyFill="1" applyAlignment="1" applyProtection="1">
      <alignment horizontal="right" vertical="top"/>
    </xf>
    <xf numFmtId="0" fontId="50" fillId="34" borderId="0" xfId="0" applyFont="1" applyFill="1" applyAlignment="1">
      <alignment wrapText="1"/>
    </xf>
    <xf numFmtId="0" fontId="50" fillId="34" borderId="0" xfId="0" applyFont="1" applyFill="1" applyAlignment="1">
      <alignment horizontal="left"/>
    </xf>
    <xf numFmtId="0" fontId="50" fillId="34" borderId="0" xfId="0" applyFont="1" applyFill="1" applyAlignment="1"/>
    <xf numFmtId="0" fontId="0" fillId="34" borderId="0" xfId="0" applyFill="1" applyAlignment="1">
      <alignment horizontal="center"/>
    </xf>
    <xf numFmtId="0" fontId="50" fillId="34" borderId="0" xfId="0" applyFont="1" applyFill="1" applyAlignment="1">
      <alignment horizontal="center"/>
    </xf>
    <xf numFmtId="0" fontId="0" fillId="34" borderId="0" xfId="0" applyFill="1" applyAlignment="1"/>
    <xf numFmtId="0" fontId="78" fillId="34" borderId="0" xfId="0" applyFont="1" applyFill="1" applyAlignment="1" applyProtection="1">
      <alignment horizontal="center"/>
    </xf>
    <xf numFmtId="0" fontId="0" fillId="34" borderId="0" xfId="0" applyFont="1" applyFill="1" applyAlignment="1">
      <alignment horizontal="center"/>
    </xf>
    <xf numFmtId="0" fontId="70" fillId="34" borderId="290" xfId="0" applyFont="1" applyFill="1" applyBorder="1" applyAlignment="1" applyProtection="1"/>
    <xf numFmtId="0" fontId="78" fillId="34" borderId="0" xfId="0" applyFont="1" applyFill="1" applyAlignment="1" applyProtection="1">
      <alignment horizontal="left"/>
    </xf>
    <xf numFmtId="0" fontId="70" fillId="34" borderId="0" xfId="0" applyFont="1" applyFill="1" applyAlignment="1">
      <alignment horizontal="left"/>
    </xf>
    <xf numFmtId="49" fontId="70" fillId="34" borderId="0" xfId="0" applyNumberFormat="1" applyFont="1" applyFill="1" applyAlignment="1" applyProtection="1">
      <alignment horizontal="center"/>
    </xf>
    <xf numFmtId="170" fontId="0" fillId="0" borderId="318" xfId="0" applyNumberFormat="1" applyFill="1" applyBorder="1" applyProtection="1">
      <protection locked="0"/>
    </xf>
    <xf numFmtId="0" fontId="107" fillId="34" borderId="0" xfId="0" applyFont="1" applyFill="1" applyBorder="1" applyAlignment="1" applyProtection="1">
      <alignment horizontal="center"/>
      <protection locked="0"/>
    </xf>
    <xf numFmtId="0" fontId="0" fillId="34" borderId="370" xfId="0" applyFill="1" applyBorder="1"/>
    <xf numFmtId="0" fontId="95" fillId="34" borderId="0" xfId="0" applyFont="1" applyFill="1" applyAlignment="1" applyProtection="1">
      <alignment horizontal="right"/>
    </xf>
    <xf numFmtId="0" fontId="64" fillId="34" borderId="0" xfId="0" applyFont="1" applyFill="1" applyProtection="1"/>
    <xf numFmtId="170" fontId="27" fillId="0" borderId="318" xfId="0" applyNumberFormat="1" applyFont="1" applyFill="1" applyBorder="1" applyProtection="1">
      <protection locked="0"/>
    </xf>
    <xf numFmtId="170" fontId="50" fillId="0" borderId="318" xfId="0" applyNumberFormat="1" applyFont="1" applyFill="1" applyBorder="1" applyAlignment="1" applyProtection="1">
      <protection locked="0"/>
    </xf>
    <xf numFmtId="170" fontId="78" fillId="0" borderId="318" xfId="0" applyNumberFormat="1" applyFont="1" applyFill="1" applyBorder="1" applyProtection="1">
      <protection locked="0"/>
    </xf>
    <xf numFmtId="0" fontId="78" fillId="34" borderId="290" xfId="0" applyFont="1" applyFill="1" applyBorder="1" applyAlignment="1">
      <alignment horizontal="center"/>
    </xf>
    <xf numFmtId="0" fontId="66" fillId="34" borderId="95" xfId="0" applyFont="1" applyFill="1" applyBorder="1" applyProtection="1"/>
    <xf numFmtId="180" fontId="70" fillId="0" borderId="318" xfId="180" applyNumberFormat="1" applyFont="1" applyFill="1" applyBorder="1" applyAlignment="1" applyProtection="1">
      <alignment horizontal="center"/>
      <protection locked="0"/>
    </xf>
    <xf numFmtId="185" fontId="78" fillId="0" borderId="222" xfId="0" quotePrefix="1" applyNumberFormat="1" applyFont="1" applyBorder="1" applyAlignment="1" applyProtection="1">
      <alignment horizontal="center"/>
      <protection locked="0"/>
    </xf>
    <xf numFmtId="0" fontId="78" fillId="34" borderId="419" xfId="180" applyNumberFormat="1" applyFont="1" applyFill="1" applyBorder="1" applyProtection="1"/>
    <xf numFmtId="180" fontId="70" fillId="0" borderId="318" xfId="180" applyNumberFormat="1" applyFont="1" applyFill="1" applyBorder="1" applyProtection="1">
      <protection locked="0"/>
    </xf>
    <xf numFmtId="0" fontId="78" fillId="34" borderId="318" xfId="180" applyNumberFormat="1" applyFont="1" applyFill="1" applyBorder="1" applyProtection="1"/>
    <xf numFmtId="0" fontId="78" fillId="34" borderId="419" xfId="0" applyNumberFormat="1" applyFont="1" applyFill="1" applyBorder="1" applyProtection="1">
      <protection locked="0"/>
    </xf>
    <xf numFmtId="185" fontId="78" fillId="0" borderId="95" xfId="0" quotePrefix="1" applyNumberFormat="1" applyFont="1" applyBorder="1" applyAlignment="1" applyProtection="1">
      <alignment horizontal="center"/>
      <protection locked="0"/>
    </xf>
    <xf numFmtId="0" fontId="78" fillId="34" borderId="419" xfId="0" applyFont="1" applyFill="1" applyBorder="1" applyProtection="1">
      <protection locked="0"/>
    </xf>
    <xf numFmtId="185" fontId="78" fillId="0" borderId="60" xfId="0" quotePrefix="1" applyNumberFormat="1" applyFont="1" applyFill="1" applyBorder="1" applyAlignment="1" applyProtection="1">
      <alignment horizontal="center"/>
      <protection locked="0"/>
    </xf>
    <xf numFmtId="185" fontId="78" fillId="0" borderId="222" xfId="0" quotePrefix="1" applyNumberFormat="1" applyFont="1" applyFill="1" applyBorder="1" applyAlignment="1" applyProtection="1">
      <alignment horizontal="center"/>
      <protection locked="0"/>
    </xf>
    <xf numFmtId="0" fontId="78" fillId="34" borderId="419" xfId="13" applyFont="1" applyFill="1" applyBorder="1" applyProtection="1">
      <protection locked="0"/>
    </xf>
    <xf numFmtId="185" fontId="78" fillId="0" borderId="222" xfId="13" quotePrefix="1" applyNumberFormat="1" applyFont="1" applyFill="1" applyBorder="1" applyAlignment="1" applyProtection="1">
      <alignment horizontal="center"/>
      <protection locked="0"/>
    </xf>
    <xf numFmtId="0" fontId="78" fillId="34" borderId="117" xfId="0" quotePrefix="1" applyFont="1" applyFill="1" applyBorder="1" applyAlignment="1" applyProtection="1">
      <alignment horizontal="left"/>
    </xf>
    <xf numFmtId="0" fontId="78" fillId="34" borderId="115" xfId="0" quotePrefix="1" applyFont="1" applyFill="1" applyBorder="1" applyAlignment="1" applyProtection="1">
      <alignment horizontal="left"/>
    </xf>
    <xf numFmtId="0" fontId="78" fillId="34" borderId="114" xfId="0" quotePrefix="1" applyFont="1" applyFill="1" applyBorder="1" applyAlignment="1" applyProtection="1">
      <alignment horizontal="left"/>
    </xf>
    <xf numFmtId="0" fontId="70" fillId="34" borderId="113" xfId="0" quotePrefix="1" applyFont="1" applyFill="1" applyBorder="1" applyAlignment="1" applyProtection="1">
      <alignment horizontal="center" vertical="top"/>
    </xf>
    <xf numFmtId="0" fontId="70" fillId="34" borderId="118" xfId="0" quotePrefix="1" applyFont="1" applyFill="1" applyBorder="1" applyAlignment="1" applyProtection="1">
      <alignment horizontal="center" vertical="top"/>
    </xf>
    <xf numFmtId="0" fontId="78" fillId="34" borderId="394" xfId="0" applyFont="1" applyFill="1" applyBorder="1" applyAlignment="1" applyProtection="1">
      <alignment horizontal="center"/>
    </xf>
    <xf numFmtId="174" fontId="78" fillId="0" borderId="10" xfId="0" applyNumberFormat="1" applyFont="1" applyFill="1" applyBorder="1" applyAlignment="1" applyProtection="1">
      <alignment horizontal="center"/>
      <protection locked="0"/>
    </xf>
    <xf numFmtId="0" fontId="78" fillId="34" borderId="0" xfId="0" applyFont="1" applyFill="1" applyBorder="1" applyAlignment="1" applyProtection="1">
      <alignment horizontal="left" wrapText="1"/>
      <protection locked="0"/>
    </xf>
    <xf numFmtId="0" fontId="0" fillId="34" borderId="0" xfId="0" applyFill="1" applyBorder="1" applyAlignment="1">
      <alignment horizontal="left" wrapText="1"/>
    </xf>
    <xf numFmtId="166" fontId="115" fillId="34" borderId="175" xfId="177" applyFont="1" applyFill="1" applyBorder="1" applyProtection="1">
      <protection locked="0"/>
    </xf>
    <xf numFmtId="166" fontId="115" fillId="34" borderId="0" xfId="177" applyFont="1" applyFill="1" applyProtection="1">
      <protection locked="0"/>
    </xf>
    <xf numFmtId="166" fontId="115" fillId="34" borderId="2" xfId="177" applyFont="1" applyFill="1" applyBorder="1" applyProtection="1">
      <protection locked="0"/>
    </xf>
    <xf numFmtId="0" fontId="115" fillId="34" borderId="0" xfId="0" applyFont="1" applyFill="1" applyProtection="1">
      <protection locked="0"/>
    </xf>
    <xf numFmtId="171" fontId="115" fillId="34" borderId="175" xfId="177" applyNumberFormat="1" applyFont="1" applyFill="1" applyBorder="1" applyProtection="1">
      <protection locked="0"/>
    </xf>
    <xf numFmtId="166" fontId="115" fillId="34" borderId="387" xfId="177" applyFont="1" applyFill="1" applyBorder="1" applyProtection="1">
      <protection locked="0"/>
    </xf>
    <xf numFmtId="166" fontId="115" fillId="34" borderId="236" xfId="177" applyFont="1" applyFill="1" applyBorder="1" applyProtection="1">
      <protection locked="0"/>
    </xf>
    <xf numFmtId="166" fontId="115" fillId="34" borderId="237" xfId="177" applyFont="1" applyFill="1" applyBorder="1" applyProtection="1">
      <protection locked="0"/>
    </xf>
    <xf numFmtId="0" fontId="115" fillId="34" borderId="236" xfId="0" applyFont="1" applyFill="1" applyBorder="1" applyProtection="1">
      <protection locked="0"/>
    </xf>
    <xf numFmtId="171" fontId="115" fillId="34" borderId="387" xfId="177" applyNumberFormat="1" applyFont="1" applyFill="1" applyBorder="1" applyProtection="1">
      <protection locked="0"/>
    </xf>
    <xf numFmtId="0" fontId="70" fillId="34" borderId="396" xfId="0" applyFont="1" applyFill="1" applyBorder="1" applyProtection="1"/>
    <xf numFmtId="0" fontId="78" fillId="0" borderId="387" xfId="0" applyFont="1" applyBorder="1" applyProtection="1">
      <protection locked="0"/>
    </xf>
    <xf numFmtId="0" fontId="78" fillId="34" borderId="328" xfId="0" applyFont="1" applyFill="1" applyBorder="1" applyAlignment="1" applyProtection="1">
      <alignment wrapText="1"/>
    </xf>
    <xf numFmtId="167" fontId="78" fillId="34" borderId="18" xfId="224" quotePrefix="1" applyFont="1" applyFill="1" applyBorder="1" applyAlignment="1" applyProtection="1">
      <alignment horizontal="left"/>
    </xf>
    <xf numFmtId="167" fontId="78" fillId="0" borderId="18" xfId="224" quotePrefix="1" applyFont="1" applyFill="1" applyBorder="1" applyAlignment="1" applyProtection="1">
      <alignment horizontal="left"/>
      <protection locked="0"/>
    </xf>
    <xf numFmtId="38" fontId="92" fillId="0" borderId="385" xfId="0" applyNumberFormat="1" applyFont="1" applyFill="1" applyBorder="1" applyProtection="1">
      <protection locked="0"/>
    </xf>
    <xf numFmtId="0" fontId="118" fillId="34" borderId="75" xfId="0" applyFont="1" applyFill="1" applyBorder="1" applyProtection="1"/>
    <xf numFmtId="171" fontId="50" fillId="34" borderId="385" xfId="177" applyNumberFormat="1" applyFont="1" applyFill="1" applyBorder="1" applyProtection="1"/>
    <xf numFmtId="171" fontId="50" fillId="0" borderId="244" xfId="177" applyNumberFormat="1" applyFont="1" applyFill="1" applyBorder="1" applyAlignment="1" applyProtection="1">
      <alignment horizontal="right" wrapText="1"/>
      <protection locked="0"/>
    </xf>
    <xf numFmtId="171" fontId="78" fillId="26" borderId="182" xfId="177" applyNumberFormat="1" applyFont="1" applyFill="1" applyBorder="1" applyAlignment="1">
      <alignment horizontal="right"/>
    </xf>
    <xf numFmtId="171" fontId="78" fillId="26" borderId="323" xfId="177" applyNumberFormat="1" applyFont="1" applyFill="1" applyBorder="1" applyAlignment="1">
      <alignment horizontal="right"/>
    </xf>
    <xf numFmtId="171" fontId="78" fillId="26" borderId="115" xfId="177" applyNumberFormat="1" applyFont="1" applyFill="1" applyBorder="1" applyAlignment="1">
      <alignment horizontal="right"/>
    </xf>
    <xf numFmtId="171" fontId="78" fillId="26" borderId="115" xfId="177" quotePrefix="1" applyNumberFormat="1" applyFont="1" applyFill="1" applyBorder="1" applyAlignment="1">
      <alignment horizontal="right"/>
    </xf>
    <xf numFmtId="171" fontId="78" fillId="26" borderId="0" xfId="177" applyNumberFormat="1" applyFont="1" applyFill="1" applyBorder="1" applyAlignment="1">
      <alignment horizontal="right"/>
    </xf>
    <xf numFmtId="171" fontId="78" fillId="26" borderId="0" xfId="177" quotePrefix="1" applyNumberFormat="1" applyFont="1" applyFill="1" applyAlignment="1">
      <alignment horizontal="right"/>
    </xf>
    <xf numFmtId="171" fontId="78" fillId="26" borderId="0" xfId="177" applyNumberFormat="1" applyFont="1" applyFill="1" applyAlignment="1">
      <alignment horizontal="right"/>
    </xf>
    <xf numFmtId="171" fontId="78" fillId="26" borderId="132" xfId="177" applyNumberFormat="1" applyFont="1" applyFill="1" applyBorder="1" applyAlignment="1">
      <alignment horizontal="right"/>
    </xf>
    <xf numFmtId="171" fontId="78" fillId="26" borderId="0" xfId="177" quotePrefix="1" applyNumberFormat="1" applyFont="1" applyFill="1" applyBorder="1" applyAlignment="1">
      <alignment horizontal="right"/>
    </xf>
    <xf numFmtId="171" fontId="78" fillId="26" borderId="323" xfId="177" quotePrefix="1" applyNumberFormat="1" applyFont="1" applyFill="1" applyBorder="1" applyAlignment="1">
      <alignment horizontal="right"/>
    </xf>
    <xf numFmtId="171" fontId="78" fillId="26" borderId="182" xfId="177" quotePrefix="1" applyNumberFormat="1" applyFont="1" applyFill="1" applyBorder="1" applyAlignment="1">
      <alignment horizontal="right"/>
    </xf>
    <xf numFmtId="171" fontId="78" fillId="26" borderId="177" xfId="177" quotePrefix="1" applyNumberFormat="1" applyFont="1" applyFill="1" applyBorder="1" applyAlignment="1">
      <alignment horizontal="right"/>
    </xf>
    <xf numFmtId="171" fontId="78" fillId="34" borderId="323" xfId="177" quotePrefix="1" applyNumberFormat="1" applyFont="1" applyFill="1" applyBorder="1" applyAlignment="1">
      <alignment horizontal="right"/>
    </xf>
    <xf numFmtId="171" fontId="78" fillId="34" borderId="132" xfId="177" quotePrefix="1" applyNumberFormat="1" applyFont="1" applyFill="1" applyBorder="1" applyAlignment="1">
      <alignment horizontal="right"/>
    </xf>
    <xf numFmtId="171" fontId="78" fillId="26" borderId="194" xfId="177" applyNumberFormat="1" applyFont="1" applyFill="1" applyBorder="1" applyAlignment="1">
      <alignment horizontal="right"/>
    </xf>
    <xf numFmtId="171" fontId="78" fillId="28" borderId="115" xfId="177" applyNumberFormat="1" applyFont="1" applyFill="1" applyBorder="1" applyAlignment="1">
      <alignment horizontal="right"/>
    </xf>
    <xf numFmtId="171" fontId="78" fillId="28" borderId="323" xfId="177" applyNumberFormat="1" applyFont="1" applyFill="1" applyBorder="1" applyAlignment="1">
      <alignment horizontal="right"/>
    </xf>
    <xf numFmtId="171" fontId="92" fillId="28" borderId="115" xfId="177" applyNumberFormat="1" applyFont="1" applyFill="1" applyBorder="1" applyAlignment="1">
      <alignment horizontal="right"/>
    </xf>
    <xf numFmtId="171" fontId="78" fillId="34" borderId="132" xfId="177" applyNumberFormat="1" applyFont="1" applyFill="1" applyBorder="1" applyAlignment="1">
      <alignment horizontal="right"/>
    </xf>
    <xf numFmtId="171" fontId="78" fillId="26" borderId="95" xfId="177" applyNumberFormat="1" applyFont="1" applyFill="1" applyBorder="1" applyAlignment="1">
      <alignment horizontal="right"/>
    </xf>
    <xf numFmtId="171" fontId="78" fillId="34" borderId="177" xfId="177" applyNumberFormat="1" applyFont="1" applyFill="1" applyBorder="1" applyAlignment="1">
      <alignment horizontal="right"/>
    </xf>
    <xf numFmtId="171" fontId="78" fillId="34" borderId="0" xfId="177" applyNumberFormat="1" applyFont="1" applyFill="1" applyBorder="1" applyAlignment="1">
      <alignment horizontal="right"/>
    </xf>
    <xf numFmtId="171" fontId="50" fillId="26" borderId="364" xfId="177" applyNumberFormat="1" applyFont="1" applyFill="1" applyBorder="1" applyProtection="1"/>
    <xf numFmtId="38" fontId="50" fillId="26" borderId="397" xfId="0" applyNumberFormat="1" applyFont="1" applyFill="1" applyBorder="1" applyProtection="1"/>
    <xf numFmtId="14" fontId="78" fillId="0" borderId="10" xfId="0" applyNumberFormat="1" applyFont="1" applyFill="1" applyBorder="1" applyAlignment="1" applyProtection="1">
      <alignment horizontal="left" wrapText="1"/>
      <protection locked="0"/>
    </xf>
    <xf numFmtId="0" fontId="78" fillId="34" borderId="0" xfId="0" applyFont="1" applyFill="1" applyBorder="1" applyAlignment="1" applyProtection="1">
      <alignment horizontal="left" vertical="top" wrapText="1"/>
    </xf>
    <xf numFmtId="0" fontId="69" fillId="0" borderId="0" xfId="0" applyFont="1" applyAlignment="1"/>
    <xf numFmtId="15" fontId="91" fillId="34" borderId="422" xfId="0" applyNumberFormat="1" applyFont="1" applyFill="1" applyBorder="1" applyProtection="1"/>
    <xf numFmtId="15" fontId="91" fillId="34" borderId="424" xfId="0" applyNumberFormat="1" applyFont="1" applyFill="1" applyBorder="1" applyProtection="1"/>
    <xf numFmtId="0" fontId="149" fillId="34" borderId="423" xfId="0" applyFont="1" applyFill="1" applyBorder="1"/>
    <xf numFmtId="0" fontId="0" fillId="34" borderId="422" xfId="0" applyFont="1" applyFill="1" applyBorder="1" applyProtection="1"/>
    <xf numFmtId="0" fontId="0" fillId="34" borderId="429" xfId="0" applyFont="1" applyFill="1" applyBorder="1" applyProtection="1"/>
    <xf numFmtId="0" fontId="0" fillId="34" borderId="0" xfId="0" applyFont="1" applyFill="1" applyBorder="1" applyProtection="1"/>
    <xf numFmtId="0" fontId="0" fillId="34" borderId="430" xfId="0" applyFont="1" applyFill="1" applyBorder="1" applyProtection="1"/>
    <xf numFmtId="0" fontId="150" fillId="33" borderId="433" xfId="0" quotePrefix="1" applyFont="1" applyFill="1" applyBorder="1" applyAlignment="1" applyProtection="1">
      <alignment horizontal="center"/>
    </xf>
    <xf numFmtId="0" fontId="150" fillId="33" borderId="427" xfId="0" quotePrefix="1" applyFont="1" applyFill="1" applyBorder="1" applyAlignment="1" applyProtection="1">
      <alignment horizontal="center"/>
    </xf>
    <xf numFmtId="0" fontId="150" fillId="33" borderId="434" xfId="0" quotePrefix="1" applyFont="1" applyFill="1" applyBorder="1" applyAlignment="1" applyProtection="1">
      <alignment horizontal="center"/>
    </xf>
    <xf numFmtId="0" fontId="148" fillId="0" borderId="437" xfId="0" applyFont="1" applyBorder="1" applyAlignment="1" applyProtection="1">
      <alignment horizontal="center"/>
      <protection locked="0"/>
    </xf>
    <xf numFmtId="0" fontId="0" fillId="34" borderId="0" xfId="0" applyFont="1" applyFill="1" applyBorder="1" applyAlignment="1" applyProtection="1">
      <alignment horizontal="centerContinuous" vertical="top"/>
    </xf>
    <xf numFmtId="0" fontId="0" fillId="34" borderId="0" xfId="0" applyFont="1" applyFill="1" applyBorder="1" applyAlignment="1" applyProtection="1">
      <alignment horizontal="centerContinuous"/>
    </xf>
    <xf numFmtId="0" fontId="0" fillId="0" borderId="0" xfId="0" applyFont="1" applyProtection="1"/>
    <xf numFmtId="0" fontId="0" fillId="34" borderId="433" xfId="0" applyFont="1" applyFill="1" applyBorder="1" applyProtection="1"/>
    <xf numFmtId="0" fontId="0" fillId="34" borderId="427" xfId="0" applyFont="1" applyFill="1" applyBorder="1" applyProtection="1"/>
    <xf numFmtId="0" fontId="0" fillId="34" borderId="41" xfId="0" applyFont="1" applyFill="1" applyBorder="1" applyProtection="1"/>
    <xf numFmtId="0" fontId="49" fillId="34" borderId="429" xfId="0" applyFont="1" applyFill="1" applyBorder="1" applyAlignment="1">
      <alignment horizontal="center"/>
    </xf>
    <xf numFmtId="0" fontId="49" fillId="34" borderId="0" xfId="0" applyFont="1" applyFill="1" applyBorder="1" applyAlignment="1">
      <alignment horizontal="center"/>
    </xf>
    <xf numFmtId="0" fontId="49" fillId="34" borderId="430" xfId="0" applyFont="1" applyFill="1" applyBorder="1" applyAlignment="1">
      <alignment horizontal="center"/>
    </xf>
    <xf numFmtId="0" fontId="0" fillId="34" borderId="0" xfId="0" quotePrefix="1" applyFont="1" applyFill="1" applyBorder="1" applyAlignment="1" applyProtection="1">
      <alignment horizontal="left"/>
    </xf>
    <xf numFmtId="1" fontId="0" fillId="34" borderId="429" xfId="232" applyFont="1" applyFill="1" applyBorder="1" applyAlignment="1" applyProtection="1">
      <alignment horizontal="left"/>
    </xf>
    <xf numFmtId="1" fontId="0" fillId="34" borderId="0" xfId="232" applyFont="1" applyFill="1" applyBorder="1" applyAlignment="1" applyProtection="1">
      <alignment horizontal="left"/>
    </xf>
    <xf numFmtId="1" fontId="0" fillId="34" borderId="430" xfId="232" applyFont="1" applyFill="1" applyBorder="1" applyAlignment="1" applyProtection="1">
      <alignment horizontal="left"/>
    </xf>
    <xf numFmtId="0" fontId="70" fillId="34" borderId="402" xfId="0" applyFont="1" applyFill="1" applyBorder="1" applyAlignment="1" applyProtection="1">
      <alignment horizontal="center"/>
    </xf>
    <xf numFmtId="0" fontId="50" fillId="34" borderId="392" xfId="0" applyFont="1" applyFill="1" applyBorder="1" applyAlignment="1" applyProtection="1">
      <alignment horizontal="center"/>
    </xf>
    <xf numFmtId="0" fontId="50" fillId="34" borderId="386" xfId="0" applyFont="1" applyFill="1" applyBorder="1" applyAlignment="1" applyProtection="1"/>
    <xf numFmtId="0" fontId="70" fillId="34" borderId="394" xfId="0" applyFont="1" applyFill="1" applyBorder="1" applyAlignment="1" applyProtection="1">
      <alignment horizontal="center" wrapText="1"/>
    </xf>
    <xf numFmtId="0" fontId="28" fillId="34" borderId="363" xfId="0" quotePrefix="1" applyFont="1" applyFill="1" applyBorder="1" applyAlignment="1">
      <alignment horizontal="left"/>
    </xf>
    <xf numFmtId="0" fontId="29" fillId="34" borderId="95" xfId="0" applyFont="1" applyFill="1" applyBorder="1" applyAlignment="1">
      <alignment horizontal="center"/>
    </xf>
    <xf numFmtId="0" fontId="29" fillId="34" borderId="97" xfId="0" applyFont="1" applyFill="1" applyBorder="1" applyAlignment="1">
      <alignment horizontal="center"/>
    </xf>
    <xf numFmtId="186" fontId="28" fillId="40" borderId="388" xfId="215" applyNumberFormat="1" applyFont="1" applyFill="1" applyBorder="1" applyAlignment="1">
      <alignment horizontal="center"/>
    </xf>
    <xf numFmtId="171" fontId="78" fillId="0" borderId="439" xfId="177" applyNumberFormat="1" applyFont="1" applyBorder="1" applyAlignment="1" applyProtection="1">
      <alignment horizontal="center"/>
      <protection locked="0"/>
    </xf>
    <xf numFmtId="171" fontId="78" fillId="0" borderId="334" xfId="177" applyNumberFormat="1" applyFont="1" applyBorder="1" applyAlignment="1" applyProtection="1">
      <alignment horizontal="center"/>
      <protection locked="0"/>
    </xf>
    <xf numFmtId="171" fontId="78" fillId="0" borderId="98" xfId="177" quotePrefix="1" applyNumberFormat="1" applyFont="1" applyBorder="1" applyAlignment="1" applyProtection="1">
      <alignment horizontal="center"/>
      <protection locked="0"/>
    </xf>
    <xf numFmtId="171" fontId="78" fillId="0" borderId="10" xfId="177" applyNumberFormat="1" applyFont="1" applyFill="1" applyBorder="1" applyAlignment="1" applyProtection="1">
      <alignment horizontal="left" wrapText="1"/>
      <protection locked="0"/>
    </xf>
    <xf numFmtId="171" fontId="70" fillId="0" borderId="115" xfId="177" applyNumberFormat="1" applyFont="1" applyFill="1" applyBorder="1" applyAlignment="1" applyProtection="1">
      <alignment horizontal="right"/>
      <protection locked="0"/>
    </xf>
    <xf numFmtId="37" fontId="78" fillId="0" borderId="10" xfId="0" applyNumberFormat="1" applyFont="1" applyFill="1" applyBorder="1" applyProtection="1">
      <protection locked="0"/>
    </xf>
    <xf numFmtId="37" fontId="78" fillId="0" borderId="33" xfId="0" applyNumberFormat="1" applyFont="1" applyFill="1" applyBorder="1" applyProtection="1">
      <protection locked="0"/>
    </xf>
    <xf numFmtId="3" fontId="78" fillId="0" borderId="10" xfId="0" applyNumberFormat="1" applyFont="1" applyFill="1" applyBorder="1" applyProtection="1">
      <protection locked="0"/>
    </xf>
    <xf numFmtId="3" fontId="78" fillId="0" borderId="33" xfId="0" applyNumberFormat="1" applyFont="1" applyFill="1" applyBorder="1" applyProtection="1">
      <protection locked="0"/>
    </xf>
    <xf numFmtId="171" fontId="50" fillId="0" borderId="388" xfId="177" applyNumberFormat="1" applyFont="1" applyFill="1" applyBorder="1" applyProtection="1">
      <protection locked="0"/>
    </xf>
    <xf numFmtId="0" fontId="29" fillId="0" borderId="387" xfId="0" applyFont="1" applyFill="1" applyBorder="1" applyProtection="1">
      <protection locked="0"/>
    </xf>
    <xf numFmtId="171" fontId="50" fillId="33" borderId="98" xfId="177" applyNumberFormat="1" applyFont="1" applyFill="1" applyBorder="1" applyProtection="1"/>
    <xf numFmtId="171" fontId="78" fillId="0" borderId="385" xfId="177" applyNumberFormat="1" applyFont="1" applyFill="1" applyBorder="1" applyProtection="1">
      <protection locked="0"/>
    </xf>
    <xf numFmtId="171" fontId="50" fillId="0" borderId="440" xfId="177" applyNumberFormat="1" applyFont="1" applyFill="1" applyBorder="1" applyProtection="1">
      <protection locked="0"/>
    </xf>
    <xf numFmtId="171" fontId="50" fillId="35" borderId="440" xfId="177" applyNumberFormat="1" applyFont="1" applyFill="1" applyBorder="1" applyProtection="1"/>
    <xf numFmtId="171" fontId="50" fillId="35" borderId="385" xfId="177" applyNumberFormat="1" applyFont="1" applyFill="1" applyBorder="1" applyProtection="1"/>
    <xf numFmtId="171" fontId="50" fillId="33" borderId="441" xfId="177" applyNumberFormat="1" applyFont="1" applyFill="1" applyBorder="1" applyProtection="1"/>
    <xf numFmtId="0" fontId="78" fillId="34" borderId="398" xfId="0" applyFont="1" applyFill="1" applyBorder="1" applyProtection="1"/>
    <xf numFmtId="0" fontId="70" fillId="26" borderId="394" xfId="0" applyFont="1" applyFill="1" applyBorder="1" applyAlignment="1" applyProtection="1">
      <alignment horizontal="center" wrapText="1"/>
    </xf>
    <xf numFmtId="49" fontId="78" fillId="32" borderId="256" xfId="224" applyNumberFormat="1" applyFont="1" applyFill="1" applyBorder="1" applyAlignment="1" applyProtection="1">
      <alignment horizontal="center"/>
      <protection locked="0"/>
    </xf>
    <xf numFmtId="171" fontId="78" fillId="0" borderId="256" xfId="177" applyNumberFormat="1" applyFont="1" applyFill="1" applyBorder="1" applyProtection="1">
      <protection locked="0"/>
    </xf>
    <xf numFmtId="171" fontId="78" fillId="35" borderId="256" xfId="177" applyNumberFormat="1" applyFont="1" applyFill="1" applyBorder="1" applyProtection="1"/>
    <xf numFmtId="49" fontId="78" fillId="32" borderId="440" xfId="224" applyNumberFormat="1" applyFont="1" applyFill="1" applyBorder="1" applyAlignment="1" applyProtection="1">
      <alignment horizontal="center"/>
      <protection locked="0"/>
    </xf>
    <xf numFmtId="171" fontId="50" fillId="35" borderId="442" xfId="177" applyNumberFormat="1" applyFont="1" applyFill="1" applyBorder="1" applyProtection="1"/>
    <xf numFmtId="0" fontId="78" fillId="0" borderId="385" xfId="0" applyFont="1" applyFill="1" applyBorder="1" applyProtection="1">
      <protection locked="0"/>
    </xf>
    <xf numFmtId="0" fontId="70" fillId="26" borderId="343" xfId="0" applyFont="1" applyFill="1" applyBorder="1" applyAlignment="1" applyProtection="1">
      <alignment horizontal="left" wrapText="1"/>
    </xf>
    <xf numFmtId="0" fontId="70" fillId="26" borderId="357" xfId="0" applyFont="1" applyFill="1" applyBorder="1" applyAlignment="1" applyProtection="1">
      <alignment horizontal="center" wrapText="1"/>
    </xf>
    <xf numFmtId="167" fontId="66" fillId="34" borderId="270" xfId="15" applyFont="1" applyFill="1" applyBorder="1" applyAlignment="1" applyProtection="1">
      <alignment horizontal="center"/>
    </xf>
    <xf numFmtId="167" fontId="50" fillId="34" borderId="270" xfId="15" applyFont="1" applyFill="1" applyBorder="1" applyAlignment="1" applyProtection="1">
      <alignment horizontal="center"/>
    </xf>
    <xf numFmtId="167" fontId="50" fillId="34" borderId="270" xfId="15" quotePrefix="1" applyFont="1" applyFill="1" applyBorder="1" applyAlignment="1" applyProtection="1">
      <alignment horizontal="center"/>
    </xf>
    <xf numFmtId="171" fontId="50" fillId="34" borderId="270" xfId="15" applyNumberFormat="1" applyFont="1" applyFill="1" applyBorder="1" applyAlignment="1" applyProtection="1">
      <alignment horizontal="center"/>
    </xf>
    <xf numFmtId="171" fontId="50" fillId="34" borderId="270" xfId="15" quotePrefix="1" applyNumberFormat="1" applyFont="1" applyFill="1" applyBorder="1" applyAlignment="1" applyProtection="1">
      <alignment horizontal="center"/>
    </xf>
    <xf numFmtId="171" fontId="50" fillId="34" borderId="402" xfId="15" applyNumberFormat="1" applyFont="1" applyFill="1" applyBorder="1" applyAlignment="1" applyProtection="1">
      <alignment horizontal="center"/>
    </xf>
    <xf numFmtId="171" fontId="65" fillId="34" borderId="394" xfId="15" applyNumberFormat="1" applyFont="1" applyFill="1" applyBorder="1" applyAlignment="1" applyProtection="1"/>
    <xf numFmtId="171" fontId="66" fillId="34" borderId="270" xfId="15" applyNumberFormat="1" applyFont="1" applyFill="1" applyBorder="1" applyAlignment="1" applyProtection="1">
      <alignment horizontal="left"/>
    </xf>
    <xf numFmtId="171" fontId="154" fillId="34" borderId="270" xfId="15" applyNumberFormat="1" applyFont="1" applyFill="1" applyBorder="1" applyAlignment="1" applyProtection="1">
      <alignment horizontal="left"/>
    </xf>
    <xf numFmtId="9" fontId="154" fillId="40" borderId="270" xfId="246" applyNumberFormat="1" applyFont="1" applyFill="1" applyBorder="1" applyProtection="1"/>
    <xf numFmtId="0" fontId="68" fillId="0" borderId="105" xfId="0" applyFont="1" applyBorder="1" applyAlignment="1" applyProtection="1">
      <alignment wrapText="1"/>
      <protection locked="0"/>
    </xf>
    <xf numFmtId="0" fontId="68" fillId="0" borderId="349" xfId="0" applyFont="1" applyBorder="1" applyAlignment="1" applyProtection="1">
      <alignment horizontal="left" wrapText="1"/>
      <protection locked="0"/>
    </xf>
    <xf numFmtId="0" fontId="68" fillId="0" borderId="102" xfId="0" applyFont="1" applyBorder="1" applyAlignment="1" applyProtection="1">
      <alignment horizontal="left" wrapText="1"/>
      <protection locked="0"/>
    </xf>
    <xf numFmtId="0" fontId="68" fillId="0" borderId="350" xfId="0" applyFont="1" applyBorder="1" applyAlignment="1" applyProtection="1">
      <alignment wrapText="1"/>
      <protection locked="0"/>
    </xf>
    <xf numFmtId="0" fontId="68" fillId="0" borderId="353" xfId="0" applyFont="1" applyBorder="1" applyAlignment="1" applyProtection="1">
      <alignment wrapText="1"/>
      <protection locked="0"/>
    </xf>
    <xf numFmtId="0" fontId="68" fillId="0" borderId="354" xfId="0" applyFont="1" applyBorder="1" applyAlignment="1" applyProtection="1">
      <alignment wrapText="1"/>
      <protection locked="0"/>
    </xf>
    <xf numFmtId="0" fontId="68" fillId="0" borderId="323" xfId="0" applyFont="1" applyBorder="1" applyAlignment="1" applyProtection="1">
      <alignment wrapText="1"/>
      <protection locked="0"/>
    </xf>
    <xf numFmtId="0" fontId="68" fillId="0" borderId="339" xfId="0" applyFont="1" applyBorder="1" applyAlignment="1" applyProtection="1">
      <alignment wrapText="1"/>
      <protection locked="0"/>
    </xf>
    <xf numFmtId="0" fontId="89" fillId="0" borderId="353" xfId="0" applyFont="1" applyBorder="1" applyAlignment="1" applyProtection="1">
      <alignment horizontal="left" wrapText="1"/>
      <protection locked="0"/>
    </xf>
    <xf numFmtId="14" fontId="68" fillId="0" borderId="323" xfId="0" applyNumberFormat="1" applyFont="1" applyBorder="1" applyAlignment="1" applyProtection="1">
      <alignment wrapText="1"/>
      <protection locked="0"/>
    </xf>
    <xf numFmtId="171" fontId="50" fillId="34" borderId="212" xfId="260" applyNumberFormat="1" applyFont="1" applyFill="1" applyBorder="1" applyProtection="1"/>
    <xf numFmtId="171" fontId="66" fillId="34" borderId="212" xfId="260" applyNumberFormat="1" applyFont="1" applyFill="1" applyBorder="1" applyProtection="1"/>
    <xf numFmtId="171" fontId="66" fillId="33" borderId="397" xfId="260" applyNumberFormat="1" applyFont="1" applyFill="1" applyBorder="1" applyProtection="1"/>
    <xf numFmtId="0" fontId="77" fillId="34" borderId="78" xfId="84" applyFont="1" applyFill="1" applyBorder="1" applyProtection="1"/>
    <xf numFmtId="0" fontId="66" fillId="34" borderId="31" xfId="84" quotePrefix="1" applyFont="1" applyFill="1" applyBorder="1" applyProtection="1"/>
    <xf numFmtId="0" fontId="50" fillId="34" borderId="31" xfId="84" applyFont="1" applyFill="1" applyBorder="1" applyProtection="1"/>
    <xf numFmtId="0" fontId="77" fillId="34" borderId="151" xfId="84" applyFont="1" applyFill="1" applyBorder="1" applyProtection="1"/>
    <xf numFmtId="0" fontId="77" fillId="34" borderId="31" xfId="84" quotePrefix="1" applyFont="1" applyFill="1" applyBorder="1" applyProtection="1"/>
    <xf numFmtId="0" fontId="57" fillId="0" borderId="455" xfId="86" applyFill="1" applyBorder="1" applyAlignment="1" applyProtection="1">
      <protection locked="0"/>
    </xf>
    <xf numFmtId="171" fontId="66" fillId="34" borderId="455" xfId="260" applyNumberFormat="1" applyFont="1" applyFill="1" applyBorder="1" applyProtection="1"/>
    <xf numFmtId="171" fontId="50" fillId="34" borderId="455" xfId="260" applyNumberFormat="1" applyFont="1" applyFill="1" applyBorder="1" applyProtection="1"/>
    <xf numFmtId="0" fontId="50" fillId="0" borderId="385" xfId="84" applyFill="1" applyBorder="1" applyProtection="1">
      <protection locked="0"/>
    </xf>
    <xf numFmtId="0" fontId="66" fillId="34" borderId="151" xfId="0" applyFont="1" applyFill="1" applyBorder="1" applyAlignment="1" applyProtection="1">
      <alignment wrapText="1"/>
    </xf>
    <xf numFmtId="0" fontId="50" fillId="34" borderId="75" xfId="84" applyFont="1" applyFill="1" applyBorder="1" applyAlignment="1" applyProtection="1">
      <alignment wrapText="1"/>
    </xf>
    <xf numFmtId="0" fontId="77" fillId="34" borderId="345" xfId="84" applyFont="1" applyFill="1" applyBorder="1" applyAlignment="1" applyProtection="1">
      <alignment wrapText="1"/>
    </xf>
    <xf numFmtId="0" fontId="57" fillId="0" borderId="355" xfId="86" applyFill="1" applyBorder="1" applyAlignment="1" applyProtection="1">
      <alignment wrapText="1"/>
      <protection locked="0"/>
    </xf>
    <xf numFmtId="171" fontId="66" fillId="35" borderId="355" xfId="260" applyNumberFormat="1" applyFont="1" applyFill="1" applyBorder="1" applyAlignment="1" applyProtection="1">
      <alignment wrapText="1"/>
    </xf>
    <xf numFmtId="0" fontId="57" fillId="0" borderId="453" xfId="86" applyFill="1" applyBorder="1" applyAlignment="1" applyProtection="1">
      <protection locked="0"/>
    </xf>
    <xf numFmtId="170" fontId="108" fillId="34" borderId="0" xfId="231" applyNumberFormat="1" applyFont="1" applyFill="1" applyBorder="1" applyAlignment="1" applyProtection="1">
      <alignment horizontal="left"/>
    </xf>
    <xf numFmtId="171" fontId="50" fillId="34" borderId="440" xfId="177" applyNumberFormat="1" applyFont="1" applyFill="1" applyBorder="1" applyProtection="1"/>
    <xf numFmtId="0" fontId="50" fillId="34" borderId="240" xfId="0" applyFont="1" applyFill="1" applyBorder="1" applyAlignment="1" applyProtection="1">
      <alignment horizontal="left"/>
    </xf>
    <xf numFmtId="0" fontId="70" fillId="34" borderId="0" xfId="0" applyFont="1" applyFill="1" applyBorder="1" applyAlignment="1" applyProtection="1">
      <alignment horizontal="center"/>
    </xf>
    <xf numFmtId="0" fontId="95" fillId="34" borderId="0" xfId="0" applyNumberFormat="1" applyFont="1" applyFill="1" applyAlignment="1" applyProtection="1">
      <alignment horizontal="right"/>
    </xf>
    <xf numFmtId="0" fontId="70" fillId="39" borderId="181" xfId="0" applyFont="1" applyFill="1" applyBorder="1" applyAlignment="1" applyProtection="1">
      <alignment horizontal="center" vertical="top" wrapText="1"/>
    </xf>
    <xf numFmtId="49" fontId="78" fillId="34" borderId="0" xfId="0" applyNumberFormat="1" applyFont="1" applyFill="1" applyAlignment="1">
      <alignment horizontal="right" vertical="top"/>
    </xf>
    <xf numFmtId="49" fontId="78" fillId="34" borderId="0" xfId="0" applyNumberFormat="1" applyFont="1" applyFill="1" applyAlignment="1">
      <alignment horizontal="right"/>
    </xf>
    <xf numFmtId="49" fontId="78" fillId="34" borderId="0" xfId="0" applyNumberFormat="1" applyFont="1" applyFill="1"/>
    <xf numFmtId="49" fontId="99" fillId="34" borderId="0" xfId="0" quotePrefix="1" applyNumberFormat="1" applyFont="1" applyFill="1" applyAlignment="1" applyProtection="1"/>
    <xf numFmtId="0" fontId="95" fillId="34" borderId="0" xfId="0" applyFont="1" applyFill="1" applyAlignment="1" applyProtection="1">
      <alignment horizontal="left"/>
    </xf>
    <xf numFmtId="0" fontId="66" fillId="26" borderId="388" xfId="0" applyFont="1" applyFill="1" applyBorder="1" applyAlignment="1" applyProtection="1">
      <alignment horizontal="center"/>
    </xf>
    <xf numFmtId="171" fontId="78" fillId="35" borderId="440" xfId="177" applyNumberFormat="1" applyFont="1" applyFill="1" applyBorder="1" applyProtection="1"/>
    <xf numFmtId="171" fontId="78" fillId="35" borderId="456" xfId="177" applyNumberFormat="1" applyFont="1" applyFill="1" applyBorder="1" applyProtection="1"/>
    <xf numFmtId="177" fontId="50" fillId="34" borderId="456" xfId="0" applyNumberFormat="1" applyFont="1" applyFill="1" applyBorder="1" applyProtection="1"/>
    <xf numFmtId="171" fontId="94" fillId="28" borderId="357" xfId="177" applyNumberFormat="1" applyFont="1" applyFill="1" applyBorder="1" applyProtection="1"/>
    <xf numFmtId="171" fontId="50" fillId="0" borderId="270" xfId="15" applyNumberFormat="1" applyFont="1" applyFill="1" applyBorder="1" applyProtection="1"/>
    <xf numFmtId="171" fontId="50" fillId="0" borderId="270" xfId="220" applyNumberFormat="1" applyFont="1" applyFill="1" applyBorder="1" applyProtection="1"/>
    <xf numFmtId="0" fontId="99" fillId="34" borderId="0" xfId="0" applyFont="1" applyFill="1" applyAlignment="1" applyProtection="1">
      <alignment horizontal="left"/>
    </xf>
    <xf numFmtId="0" fontId="70" fillId="34" borderId="173" xfId="0" applyFont="1" applyFill="1" applyBorder="1" applyAlignment="1">
      <alignment horizontal="center" vertical="top" wrapText="1"/>
    </xf>
    <xf numFmtId="0" fontId="115" fillId="34" borderId="140" xfId="0" applyFont="1" applyFill="1" applyBorder="1" applyAlignment="1">
      <alignment horizontal="left" vertical="top" indent="3"/>
    </xf>
    <xf numFmtId="1" fontId="115" fillId="34" borderId="10" xfId="0" applyNumberFormat="1" applyFont="1" applyFill="1" applyBorder="1" applyAlignment="1">
      <alignment horizontal="left" vertical="top" indent="3"/>
    </xf>
    <xf numFmtId="1" fontId="115" fillId="34" borderId="140" xfId="0" applyNumberFormat="1" applyFont="1" applyFill="1" applyBorder="1" applyAlignment="1">
      <alignment horizontal="left" vertical="top" indent="3"/>
    </xf>
    <xf numFmtId="0" fontId="115" fillId="34" borderId="10" xfId="0" applyFont="1" applyFill="1" applyBorder="1" applyAlignment="1">
      <alignment horizontal="left" vertical="top" indent="3"/>
    </xf>
    <xf numFmtId="0" fontId="78" fillId="0" borderId="364" xfId="0" applyFont="1" applyBorder="1" applyProtection="1">
      <protection locked="0"/>
    </xf>
    <xf numFmtId="171" fontId="50" fillId="0" borderId="364" xfId="177" applyNumberFormat="1" applyFont="1" applyBorder="1" applyAlignment="1" applyProtection="1">
      <alignment horizontal="right"/>
      <protection locked="0"/>
    </xf>
    <xf numFmtId="171" fontId="50" fillId="0" borderId="364" xfId="177" applyNumberFormat="1" applyFont="1" applyBorder="1" applyProtection="1">
      <protection locked="0"/>
    </xf>
    <xf numFmtId="0" fontId="119" fillId="34" borderId="74" xfId="0" applyFont="1" applyFill="1" applyBorder="1" applyProtection="1"/>
    <xf numFmtId="171" fontId="50" fillId="28" borderId="458" xfId="177" applyNumberFormat="1" applyFont="1" applyFill="1" applyBorder="1" applyProtection="1"/>
    <xf numFmtId="0" fontId="78" fillId="0" borderId="385" xfId="0" applyFont="1" applyBorder="1" applyProtection="1">
      <protection locked="0"/>
    </xf>
    <xf numFmtId="171" fontId="50" fillId="0" borderId="385" xfId="177" applyNumberFormat="1" applyFont="1" applyBorder="1" applyAlignment="1" applyProtection="1">
      <alignment horizontal="right"/>
      <protection locked="0"/>
    </xf>
    <xf numFmtId="171" fontId="50" fillId="0" borderId="385" xfId="177" applyNumberFormat="1" applyFont="1" applyBorder="1" applyProtection="1">
      <protection locked="0"/>
    </xf>
    <xf numFmtId="171" fontId="50" fillId="28" borderId="440" xfId="177" applyNumberFormat="1" applyFont="1" applyFill="1" applyBorder="1" applyProtection="1"/>
    <xf numFmtId="171" fontId="50" fillId="34" borderId="388" xfId="177" applyNumberFormat="1" applyFont="1" applyFill="1" applyBorder="1" applyProtection="1"/>
    <xf numFmtId="171" fontId="66" fillId="0" borderId="71" xfId="177" applyNumberFormat="1" applyFont="1" applyFill="1" applyBorder="1" applyProtection="1">
      <protection locked="0"/>
    </xf>
    <xf numFmtId="0" fontId="78" fillId="0" borderId="440" xfId="0" applyFont="1" applyBorder="1" applyProtection="1">
      <protection locked="0"/>
    </xf>
    <xf numFmtId="171" fontId="50" fillId="0" borderId="440" xfId="177" applyNumberFormat="1" applyFont="1" applyBorder="1" applyAlignment="1" applyProtection="1">
      <alignment horizontal="right"/>
      <protection locked="0"/>
    </xf>
    <xf numFmtId="171" fontId="50" fillId="0" borderId="440" xfId="177" applyNumberFormat="1" applyFont="1" applyBorder="1" applyProtection="1">
      <protection locked="0"/>
    </xf>
    <xf numFmtId="171" fontId="50" fillId="34" borderId="385" xfId="177" quotePrefix="1" applyNumberFormat="1" applyFont="1" applyFill="1" applyBorder="1" applyAlignment="1" applyProtection="1">
      <alignment horizontal="right"/>
      <protection locked="0"/>
    </xf>
    <xf numFmtId="166" fontId="50" fillId="34" borderId="385" xfId="177" quotePrefix="1" applyNumberFormat="1" applyFont="1" applyFill="1" applyBorder="1" applyAlignment="1" applyProtection="1">
      <alignment horizontal="right"/>
    </xf>
    <xf numFmtId="171" fontId="66" fillId="28" borderId="421" xfId="177" applyNumberFormat="1" applyFont="1" applyFill="1" applyBorder="1" applyAlignment="1" applyProtection="1">
      <alignment horizontal="right"/>
    </xf>
    <xf numFmtId="171" fontId="50" fillId="34" borderId="212" xfId="177" quotePrefix="1" applyNumberFormat="1" applyFont="1" applyFill="1" applyBorder="1" applyAlignment="1" applyProtection="1">
      <alignment horizontal="right"/>
      <protection locked="0"/>
    </xf>
    <xf numFmtId="0" fontId="78" fillId="0" borderId="421" xfId="0" applyFont="1" applyBorder="1" applyProtection="1"/>
    <xf numFmtId="0" fontId="66" fillId="26" borderId="376" xfId="0" applyFont="1" applyFill="1" applyBorder="1" applyAlignment="1">
      <alignment wrapText="1"/>
    </xf>
    <xf numFmtId="171" fontId="50" fillId="34" borderId="364" xfId="177" applyNumberFormat="1" applyFont="1" applyFill="1" applyBorder="1" applyAlignment="1" applyProtection="1">
      <alignment horizontal="left"/>
    </xf>
    <xf numFmtId="171" fontId="50" fillId="0" borderId="71" xfId="177" applyNumberFormat="1" applyFont="1" applyFill="1" applyBorder="1" applyAlignment="1" applyProtection="1">
      <alignment wrapText="1"/>
      <protection locked="0"/>
    </xf>
    <xf numFmtId="0" fontId="50" fillId="34" borderId="58" xfId="0" applyFont="1" applyFill="1" applyBorder="1" applyAlignment="1" applyProtection="1">
      <alignment horizontal="left"/>
    </xf>
    <xf numFmtId="171" fontId="66" fillId="34" borderId="395" xfId="177" applyNumberFormat="1" applyFont="1" applyFill="1" applyBorder="1" applyProtection="1"/>
    <xf numFmtId="171" fontId="66" fillId="28" borderId="395" xfId="177" applyNumberFormat="1" applyFont="1" applyFill="1" applyBorder="1" applyProtection="1"/>
    <xf numFmtId="167" fontId="50" fillId="34" borderId="414" xfId="233" applyFont="1" applyFill="1" applyBorder="1" applyAlignment="1" applyProtection="1">
      <alignment horizontal="center" wrapText="1"/>
    </xf>
    <xf numFmtId="0" fontId="66" fillId="26" borderId="156" xfId="0" applyFont="1" applyFill="1" applyBorder="1" applyAlignment="1" applyProtection="1">
      <alignment horizontal="center" vertical="center" wrapText="1"/>
    </xf>
    <xf numFmtId="0" fontId="66" fillId="26" borderId="156" xfId="0" applyFont="1" applyFill="1" applyBorder="1" applyAlignment="1" applyProtection="1">
      <alignment horizontal="center" wrapText="1"/>
    </xf>
    <xf numFmtId="0" fontId="50" fillId="0" borderId="427" xfId="252" applyBorder="1"/>
    <xf numFmtId="0" fontId="70" fillId="26" borderId="403" xfId="0" applyFont="1" applyFill="1" applyBorder="1" applyProtection="1"/>
    <xf numFmtId="0" fontId="66" fillId="26" borderId="395" xfId="0" applyFont="1" applyFill="1" applyBorder="1" applyAlignment="1" applyProtection="1">
      <alignment horizontal="center"/>
    </xf>
    <xf numFmtId="0" fontId="50" fillId="0" borderId="0" xfId="252" applyBorder="1"/>
    <xf numFmtId="0" fontId="66" fillId="26" borderId="385" xfId="0" applyFont="1" applyFill="1" applyBorder="1" applyAlignment="1" applyProtection="1">
      <alignment horizontal="center"/>
    </xf>
    <xf numFmtId="0" fontId="50" fillId="29" borderId="236" xfId="0" applyFont="1" applyFill="1" applyBorder="1" applyAlignment="1" applyProtection="1">
      <alignment wrapText="1"/>
    </xf>
    <xf numFmtId="0" fontId="50" fillId="0" borderId="440" xfId="0" applyFont="1" applyFill="1" applyBorder="1" applyAlignment="1" applyProtection="1">
      <alignment wrapText="1"/>
      <protection locked="0"/>
    </xf>
    <xf numFmtId="171" fontId="88" fillId="34" borderId="385" xfId="177" applyNumberFormat="1" applyFont="1" applyFill="1" applyBorder="1" applyAlignment="1" applyProtection="1">
      <alignment wrapText="1"/>
    </xf>
    <xf numFmtId="0" fontId="70" fillId="29" borderId="392" xfId="0" applyFont="1" applyFill="1" applyBorder="1" applyAlignment="1" applyProtection="1">
      <alignment wrapText="1"/>
    </xf>
    <xf numFmtId="0" fontId="50" fillId="0" borderId="456" xfId="0" applyFont="1" applyFill="1" applyBorder="1" applyAlignment="1" applyProtection="1">
      <alignment wrapText="1"/>
      <protection locked="0"/>
    </xf>
    <xf numFmtId="171" fontId="50" fillId="33" borderId="456" xfId="177" applyNumberFormat="1" applyFont="1" applyFill="1" applyBorder="1" applyAlignment="1" applyProtection="1">
      <alignment wrapText="1"/>
    </xf>
    <xf numFmtId="171" fontId="50" fillId="33" borderId="458" xfId="177" applyNumberFormat="1" applyFont="1" applyFill="1" applyBorder="1" applyAlignment="1" applyProtection="1">
      <alignment wrapText="1"/>
    </xf>
    <xf numFmtId="0" fontId="50" fillId="0" borderId="385" xfId="0" applyFont="1" applyFill="1" applyBorder="1" applyAlignment="1" applyProtection="1">
      <alignment wrapText="1"/>
      <protection locked="0"/>
    </xf>
    <xf numFmtId="171" fontId="50" fillId="34" borderId="385" xfId="177" applyNumberFormat="1" applyFont="1" applyFill="1" applyBorder="1" applyAlignment="1" applyProtection="1">
      <alignment wrapText="1"/>
    </xf>
    <xf numFmtId="171" fontId="50" fillId="34" borderId="440" xfId="177" applyNumberFormat="1" applyFont="1" applyFill="1" applyBorder="1" applyAlignment="1" applyProtection="1">
      <alignment wrapText="1"/>
    </xf>
    <xf numFmtId="171" fontId="50" fillId="34" borderId="397" xfId="177" applyNumberFormat="1" applyFont="1" applyFill="1" applyBorder="1" applyAlignment="1" applyProtection="1">
      <alignment wrapText="1"/>
    </xf>
    <xf numFmtId="171" fontId="88" fillId="34" borderId="440" xfId="177" applyNumberFormat="1" applyFont="1" applyFill="1" applyBorder="1" applyAlignment="1" applyProtection="1">
      <alignment wrapText="1"/>
    </xf>
    <xf numFmtId="171" fontId="88" fillId="34" borderId="397" xfId="177" applyNumberFormat="1" applyFont="1" applyFill="1" applyBorder="1" applyAlignment="1" applyProtection="1">
      <alignment wrapText="1"/>
    </xf>
    <xf numFmtId="0" fontId="66" fillId="29" borderId="402" xfId="0" applyFont="1" applyFill="1" applyBorder="1" applyAlignment="1" applyProtection="1">
      <alignment horizontal="left" wrapText="1" indent="1"/>
    </xf>
    <xf numFmtId="0" fontId="66" fillId="0" borderId="456" xfId="0" applyFont="1" applyFill="1" applyBorder="1" applyAlignment="1" applyProtection="1">
      <alignment wrapText="1"/>
      <protection locked="0"/>
    </xf>
    <xf numFmtId="171" fontId="66" fillId="30" borderId="456" xfId="177" applyNumberFormat="1" applyFont="1" applyFill="1" applyBorder="1" applyProtection="1"/>
    <xf numFmtId="171" fontId="66" fillId="30" borderId="458" xfId="177" applyNumberFormat="1" applyFont="1" applyFill="1" applyBorder="1" applyProtection="1"/>
    <xf numFmtId="0" fontId="66" fillId="29" borderId="390" xfId="0" applyFont="1" applyFill="1" applyBorder="1" applyAlignment="1" applyProtection="1">
      <alignment wrapText="1"/>
    </xf>
    <xf numFmtId="0" fontId="66" fillId="0" borderId="457" xfId="0" applyFont="1" applyFill="1" applyBorder="1" applyAlignment="1" applyProtection="1">
      <alignment wrapText="1"/>
    </xf>
    <xf numFmtId="171" fontId="66" fillId="29" borderId="457" xfId="177" applyNumberFormat="1" applyFont="1" applyFill="1" applyBorder="1" applyAlignment="1" applyProtection="1">
      <alignment wrapText="1"/>
    </xf>
    <xf numFmtId="0" fontId="50" fillId="29" borderId="232" xfId="0" applyFont="1" applyFill="1" applyBorder="1" applyAlignment="1" applyProtection="1">
      <alignment horizontal="left"/>
    </xf>
    <xf numFmtId="0" fontId="66" fillId="0" borderId="385" xfId="0" applyFont="1" applyFill="1" applyBorder="1" applyAlignment="1" applyProtection="1">
      <alignment wrapText="1"/>
      <protection locked="0"/>
    </xf>
    <xf numFmtId="171" fontId="50" fillId="34" borderId="404" xfId="177" applyNumberFormat="1" applyFont="1" applyFill="1" applyBorder="1" applyAlignment="1" applyProtection="1">
      <alignment wrapText="1"/>
    </xf>
    <xf numFmtId="171" fontId="50" fillId="34" borderId="443" xfId="177" applyNumberFormat="1" applyFont="1" applyFill="1" applyBorder="1" applyProtection="1"/>
    <xf numFmtId="0" fontId="70" fillId="29" borderId="392" xfId="0" applyFont="1" applyFill="1" applyBorder="1" applyAlignment="1" applyProtection="1">
      <alignment horizontal="left" wrapText="1" indent="1"/>
    </xf>
    <xf numFmtId="0" fontId="66" fillId="0" borderId="456" xfId="0" applyFont="1" applyFill="1" applyBorder="1" applyAlignment="1" applyProtection="1">
      <alignment horizontal="left" wrapText="1" indent="1"/>
      <protection locked="0"/>
    </xf>
    <xf numFmtId="171" fontId="66" fillId="35" borderId="456" xfId="177" applyNumberFormat="1" applyFont="1" applyFill="1" applyBorder="1" applyProtection="1"/>
    <xf numFmtId="171" fontId="66" fillId="35" borderId="458" xfId="177" applyNumberFormat="1" applyFont="1" applyFill="1" applyBorder="1" applyProtection="1"/>
    <xf numFmtId="0" fontId="66" fillId="29" borderId="403" xfId="0" applyFont="1" applyFill="1" applyBorder="1" applyAlignment="1" applyProtection="1">
      <alignment horizontal="left" wrapText="1" indent="1"/>
    </xf>
    <xf numFmtId="0" fontId="66" fillId="0" borderId="395" xfId="0" applyFont="1" applyFill="1" applyBorder="1" applyAlignment="1" applyProtection="1">
      <alignment horizontal="left" wrapText="1" indent="1"/>
      <protection locked="0"/>
    </xf>
    <xf numFmtId="171" fontId="66" fillId="29" borderId="385" xfId="177" applyNumberFormat="1" applyFont="1" applyFill="1" applyBorder="1" applyAlignment="1" applyProtection="1">
      <alignment horizontal="left" wrapText="1" indent="1"/>
    </xf>
    <xf numFmtId="171" fontId="88" fillId="28" borderId="440" xfId="177" applyNumberFormat="1" applyFont="1" applyFill="1" applyBorder="1" applyProtection="1"/>
    <xf numFmtId="171" fontId="88" fillId="34" borderId="443" xfId="177" applyNumberFormat="1" applyFont="1" applyFill="1" applyBorder="1" applyProtection="1"/>
    <xf numFmtId="0" fontId="66" fillId="29" borderId="236" xfId="0" applyFont="1" applyFill="1" applyBorder="1" applyProtection="1"/>
    <xf numFmtId="0" fontId="66" fillId="0" borderId="385" xfId="0" applyFont="1" applyFill="1" applyBorder="1" applyProtection="1">
      <protection locked="0"/>
    </xf>
    <xf numFmtId="0" fontId="70" fillId="26" borderId="392" xfId="0" applyFont="1" applyFill="1" applyBorder="1" applyProtection="1"/>
    <xf numFmtId="0" fontId="50" fillId="0" borderId="456" xfId="0" applyFont="1" applyFill="1" applyBorder="1" applyProtection="1">
      <protection locked="0"/>
    </xf>
    <xf numFmtId="171" fontId="50" fillId="30" borderId="456" xfId="177" applyNumberFormat="1" applyFont="1" applyFill="1" applyBorder="1" applyProtection="1"/>
    <xf numFmtId="0" fontId="66" fillId="26" borderId="395" xfId="0" quotePrefix="1" applyFont="1" applyFill="1" applyBorder="1" applyProtection="1"/>
    <xf numFmtId="0" fontId="50" fillId="0" borderId="385" xfId="0" applyFont="1" applyFill="1" applyBorder="1" applyProtection="1">
      <protection locked="0"/>
    </xf>
    <xf numFmtId="171" fontId="50" fillId="34" borderId="395" xfId="177" applyNumberFormat="1" applyFont="1" applyFill="1" applyBorder="1" applyProtection="1"/>
    <xf numFmtId="171" fontId="50" fillId="35" borderId="395" xfId="177" applyNumberFormat="1" applyFont="1" applyFill="1" applyBorder="1" applyProtection="1"/>
    <xf numFmtId="0" fontId="66" fillId="29" borderId="440" xfId="0" applyFont="1" applyFill="1" applyBorder="1" applyAlignment="1" applyProtection="1">
      <alignment horizontal="left"/>
    </xf>
    <xf numFmtId="171" fontId="66" fillId="29" borderId="385" xfId="177" applyNumberFormat="1" applyFont="1" applyFill="1" applyBorder="1" applyProtection="1"/>
    <xf numFmtId="171" fontId="66" fillId="29" borderId="440" xfId="177" applyNumberFormat="1" applyFont="1" applyFill="1" applyBorder="1" applyProtection="1"/>
    <xf numFmtId="171" fontId="66" fillId="29" borderId="397" xfId="177" applyNumberFormat="1" applyFont="1" applyFill="1" applyBorder="1" applyProtection="1"/>
    <xf numFmtId="0" fontId="50" fillId="29" borderId="440" xfId="0" applyFont="1" applyFill="1" applyBorder="1" applyAlignment="1" applyProtection="1">
      <alignment horizontal="left" indent="3"/>
    </xf>
    <xf numFmtId="0" fontId="50" fillId="0" borderId="440" xfId="0" applyFont="1" applyFill="1" applyBorder="1" applyProtection="1">
      <protection locked="0"/>
    </xf>
    <xf numFmtId="0" fontId="50" fillId="0" borderId="404" xfId="0" applyFont="1" applyFill="1" applyBorder="1" applyProtection="1">
      <protection locked="0"/>
    </xf>
    <xf numFmtId="0" fontId="70" fillId="26" borderId="456" xfId="0" applyFont="1" applyFill="1" applyBorder="1" applyProtection="1"/>
    <xf numFmtId="171" fontId="50" fillId="30" borderId="458" xfId="177" applyNumberFormat="1" applyFont="1" applyFill="1" applyBorder="1" applyProtection="1"/>
    <xf numFmtId="171" fontId="50" fillId="0" borderId="385" xfId="176" applyNumberFormat="1" applyFont="1" applyFill="1" applyBorder="1" applyProtection="1">
      <protection locked="0"/>
    </xf>
    <xf numFmtId="0" fontId="70" fillId="26" borderId="392" xfId="0" applyFont="1" applyFill="1" applyBorder="1" applyAlignment="1" applyProtection="1">
      <alignment horizontal="left"/>
    </xf>
    <xf numFmtId="0" fontId="66" fillId="0" borderId="456" xfId="0" applyFont="1" applyFill="1" applyBorder="1" applyProtection="1">
      <protection locked="0"/>
    </xf>
    <xf numFmtId="171" fontId="66" fillId="28" borderId="456" xfId="177" applyNumberFormat="1" applyFont="1" applyFill="1" applyBorder="1" applyProtection="1"/>
    <xf numFmtId="171" fontId="66" fillId="28" borderId="458" xfId="177" applyNumberFormat="1" applyFont="1" applyFill="1" applyBorder="1" applyProtection="1"/>
    <xf numFmtId="0" fontId="50" fillId="0" borderId="364" xfId="0" applyFont="1" applyFill="1" applyBorder="1" applyProtection="1">
      <protection locked="0"/>
    </xf>
    <xf numFmtId="0" fontId="66" fillId="26" borderId="236" xfId="0" applyFont="1" applyFill="1" applyBorder="1" applyAlignment="1" applyProtection="1">
      <alignment horizontal="left"/>
    </xf>
    <xf numFmtId="171" fontId="50" fillId="26" borderId="440" xfId="177" applyNumberFormat="1" applyFont="1" applyFill="1" applyBorder="1" applyProtection="1"/>
    <xf numFmtId="171" fontId="50" fillId="26" borderId="397" xfId="177" applyNumberFormat="1" applyFont="1" applyFill="1" applyBorder="1" applyProtection="1"/>
    <xf numFmtId="0" fontId="50" fillId="26" borderId="236" xfId="0" applyFont="1" applyFill="1" applyBorder="1" applyAlignment="1" applyProtection="1">
      <alignment horizontal="left" wrapText="1" indent="1"/>
    </xf>
    <xf numFmtId="171" fontId="50" fillId="0" borderId="440" xfId="177" applyNumberFormat="1" applyFont="1" applyFill="1" applyBorder="1" applyAlignment="1" applyProtection="1">
      <alignment wrapText="1"/>
      <protection locked="0"/>
    </xf>
    <xf numFmtId="0" fontId="50" fillId="26" borderId="236" xfId="0" applyFont="1" applyFill="1" applyBorder="1" applyAlignment="1" applyProtection="1">
      <alignment horizontal="left" wrapText="1"/>
    </xf>
    <xf numFmtId="0" fontId="50" fillId="26" borderId="232" xfId="0" applyFont="1" applyFill="1" applyBorder="1" applyAlignment="1" applyProtection="1">
      <alignment horizontal="left" wrapText="1"/>
    </xf>
    <xf numFmtId="171" fontId="88" fillId="0" borderId="443" xfId="177" applyNumberFormat="1" applyFont="1" applyFill="1" applyBorder="1" applyProtection="1">
      <protection locked="0"/>
    </xf>
    <xf numFmtId="0" fontId="70" fillId="26" borderId="392" xfId="0" applyFont="1" applyFill="1" applyBorder="1" applyAlignment="1" applyProtection="1">
      <alignment horizontal="left" wrapText="1"/>
    </xf>
    <xf numFmtId="0" fontId="66" fillId="26" borderId="390" xfId="0" applyFont="1" applyFill="1" applyBorder="1" applyAlignment="1" applyProtection="1">
      <alignment horizontal="left" wrapText="1"/>
    </xf>
    <xf numFmtId="171" fontId="50" fillId="26" borderId="385" xfId="177" applyNumberFormat="1" applyFont="1" applyFill="1" applyBorder="1" applyAlignment="1" applyProtection="1">
      <alignment wrapText="1"/>
    </xf>
    <xf numFmtId="0" fontId="50" fillId="0" borderId="388" xfId="0" applyFont="1" applyFill="1" applyBorder="1" applyAlignment="1" applyProtection="1">
      <alignment wrapText="1"/>
      <protection locked="0"/>
    </xf>
    <xf numFmtId="171" fontId="50" fillId="26" borderId="388" xfId="177" applyNumberFormat="1" applyFont="1" applyFill="1" applyBorder="1" applyAlignment="1" applyProtection="1">
      <alignment wrapText="1"/>
    </xf>
    <xf numFmtId="0" fontId="50" fillId="0" borderId="440" xfId="0" quotePrefix="1" applyFont="1" applyFill="1" applyBorder="1" applyAlignment="1" applyProtection="1">
      <alignment wrapText="1"/>
      <protection locked="0"/>
    </xf>
    <xf numFmtId="171" fontId="50" fillId="0" borderId="397" xfId="177" applyNumberFormat="1" applyFont="1" applyFill="1" applyBorder="1" applyAlignment="1" applyProtection="1">
      <alignment wrapText="1"/>
      <protection locked="0"/>
    </xf>
    <xf numFmtId="171" fontId="50" fillId="34" borderId="385" xfId="177" applyNumberFormat="1" applyFont="1" applyFill="1" applyBorder="1" applyAlignment="1" applyProtection="1">
      <alignment horizontal="left"/>
    </xf>
    <xf numFmtId="0" fontId="50" fillId="34" borderId="402" xfId="0" applyFont="1" applyFill="1" applyBorder="1" applyAlignment="1" applyProtection="1">
      <alignment wrapText="1"/>
      <protection locked="0"/>
    </xf>
    <xf numFmtId="0" fontId="50" fillId="0" borderId="456" xfId="0" applyFont="1" applyBorder="1" applyProtection="1">
      <protection locked="0"/>
    </xf>
    <xf numFmtId="0" fontId="50" fillId="0" borderId="364" xfId="0" applyNumberFormat="1" applyFont="1" applyFill="1" applyBorder="1" applyAlignment="1" applyProtection="1">
      <alignment horizontal="left"/>
      <protection locked="0"/>
    </xf>
    <xf numFmtId="171" fontId="50" fillId="0" borderId="364" xfId="177" applyNumberFormat="1" applyFont="1" applyFill="1" applyBorder="1" applyAlignment="1" applyProtection="1">
      <alignment horizontal="left"/>
      <protection locked="0"/>
    </xf>
    <xf numFmtId="0" fontId="50" fillId="0" borderId="440" xfId="0" applyNumberFormat="1" applyFont="1" applyFill="1" applyBorder="1" applyAlignment="1" applyProtection="1">
      <alignment horizontal="left"/>
      <protection locked="0"/>
    </xf>
    <xf numFmtId="0" fontId="70" fillId="26" borderId="250" xfId="0" applyFont="1" applyFill="1" applyBorder="1" applyAlignment="1" applyProtection="1">
      <alignment horizontal="left" wrapText="1"/>
    </xf>
    <xf numFmtId="0" fontId="50" fillId="0" borderId="385" xfId="0" applyNumberFormat="1" applyFont="1" applyFill="1" applyBorder="1" applyAlignment="1" applyProtection="1">
      <alignment horizontal="left"/>
      <protection locked="0"/>
    </xf>
    <xf numFmtId="0" fontId="66" fillId="0" borderId="457" xfId="0" applyFont="1" applyFill="1" applyBorder="1" applyAlignment="1" applyProtection="1">
      <alignment horizontal="left" wrapText="1"/>
      <protection locked="0"/>
    </xf>
    <xf numFmtId="171" fontId="66" fillId="26" borderId="457" xfId="177" applyNumberFormat="1" applyFont="1" applyFill="1" applyBorder="1" applyAlignment="1" applyProtection="1">
      <alignment horizontal="left" wrapText="1"/>
    </xf>
    <xf numFmtId="0" fontId="70" fillId="26" borderId="392" xfId="0" applyNumberFormat="1" applyFont="1" applyFill="1" applyBorder="1" applyAlignment="1" applyProtection="1">
      <alignment horizontal="left"/>
    </xf>
    <xf numFmtId="0" fontId="66" fillId="0" borderId="456" xfId="0" applyNumberFormat="1" applyFont="1" applyFill="1" applyBorder="1" applyAlignment="1" applyProtection="1">
      <alignment horizontal="left"/>
      <protection locked="0"/>
    </xf>
    <xf numFmtId="0" fontId="66" fillId="0" borderId="457" xfId="0" applyNumberFormat="1" applyFont="1" applyFill="1" applyBorder="1" applyAlignment="1" applyProtection="1">
      <alignment horizontal="left"/>
      <protection locked="0"/>
    </xf>
    <xf numFmtId="0" fontId="66" fillId="26" borderId="457" xfId="0" applyNumberFormat="1" applyFont="1" applyFill="1" applyBorder="1" applyAlignment="1" applyProtection="1">
      <alignment horizontal="left"/>
    </xf>
    <xf numFmtId="0" fontId="66" fillId="26" borderId="396" xfId="0" applyFont="1" applyFill="1" applyBorder="1" applyAlignment="1" applyProtection="1">
      <alignment wrapText="1"/>
    </xf>
    <xf numFmtId="171" fontId="50" fillId="26" borderId="440" xfId="177" applyNumberFormat="1" applyFont="1" applyFill="1" applyBorder="1" applyAlignment="1" applyProtection="1">
      <alignment horizontal="left"/>
    </xf>
    <xf numFmtId="171" fontId="50" fillId="26" borderId="397" xfId="177" applyNumberFormat="1" applyFont="1" applyFill="1" applyBorder="1" applyAlignment="1" applyProtection="1">
      <alignment horizontal="left"/>
    </xf>
    <xf numFmtId="0" fontId="50" fillId="26" borderId="236" xfId="0" applyFont="1" applyFill="1" applyBorder="1" applyAlignment="1" applyProtection="1">
      <alignment wrapText="1"/>
    </xf>
    <xf numFmtId="171" fontId="50" fillId="0" borderId="443" xfId="177" applyNumberFormat="1" applyFont="1" applyFill="1" applyBorder="1" applyProtection="1">
      <protection locked="0"/>
    </xf>
    <xf numFmtId="0" fontId="78" fillId="26" borderId="232" xfId="0" applyFont="1" applyFill="1" applyBorder="1" applyAlignment="1" applyProtection="1">
      <alignment wrapText="1"/>
    </xf>
    <xf numFmtId="0" fontId="70" fillId="26" borderId="392" xfId="0" applyFont="1" applyFill="1" applyBorder="1" applyAlignment="1" applyProtection="1">
      <alignment wrapText="1"/>
    </xf>
    <xf numFmtId="171" fontId="50" fillId="0" borderId="456" xfId="176" applyNumberFormat="1" applyFont="1" applyFill="1" applyBorder="1" applyProtection="1">
      <protection locked="0"/>
    </xf>
    <xf numFmtId="171" fontId="50" fillId="28" borderId="456" xfId="177" applyNumberFormat="1" applyFont="1" applyFill="1" applyBorder="1" applyProtection="1"/>
    <xf numFmtId="0" fontId="78" fillId="26" borderId="390" xfId="0" applyFont="1" applyFill="1" applyBorder="1" applyAlignment="1" applyProtection="1">
      <alignment wrapText="1"/>
    </xf>
    <xf numFmtId="171" fontId="50" fillId="0" borderId="457" xfId="176" applyNumberFormat="1" applyFont="1" applyFill="1" applyBorder="1" applyProtection="1">
      <protection locked="0"/>
    </xf>
    <xf numFmtId="0" fontId="78" fillId="26" borderId="237" xfId="0" applyFont="1" applyFill="1" applyBorder="1" applyAlignment="1" applyProtection="1">
      <alignment wrapText="1"/>
    </xf>
    <xf numFmtId="0" fontId="70" fillId="26" borderId="305" xfId="0" applyFont="1" applyFill="1" applyBorder="1" applyAlignment="1" applyProtection="1">
      <alignment wrapText="1"/>
    </xf>
    <xf numFmtId="171" fontId="66" fillId="35" borderId="457" xfId="177" applyNumberFormat="1" applyFont="1" applyFill="1" applyBorder="1" applyProtection="1"/>
    <xf numFmtId="0" fontId="66" fillId="26" borderId="356" xfId="0" applyFont="1" applyFill="1" applyBorder="1" applyAlignment="1" applyProtection="1">
      <alignment wrapText="1"/>
    </xf>
    <xf numFmtId="0" fontId="66" fillId="0" borderId="357" xfId="0" applyFont="1" applyFill="1" applyBorder="1" applyAlignment="1" applyProtection="1">
      <alignment wrapText="1"/>
      <protection locked="0"/>
    </xf>
    <xf numFmtId="0" fontId="66" fillId="26" borderId="357" xfId="0" applyFont="1" applyFill="1" applyBorder="1" applyAlignment="1" applyProtection="1">
      <alignment wrapText="1"/>
    </xf>
    <xf numFmtId="0" fontId="50" fillId="0" borderId="186" xfId="252" applyBorder="1"/>
    <xf numFmtId="0" fontId="50" fillId="34" borderId="395" xfId="0" applyFont="1" applyFill="1" applyBorder="1"/>
    <xf numFmtId="0" fontId="124" fillId="34" borderId="388" xfId="0" applyFont="1" applyFill="1" applyBorder="1" applyAlignment="1" applyProtection="1">
      <alignment horizontal="center"/>
    </xf>
    <xf numFmtId="174" fontId="124" fillId="34" borderId="95" xfId="0" applyNumberFormat="1" applyFont="1" applyFill="1" applyBorder="1" applyAlignment="1" applyProtection="1">
      <alignment horizontal="left"/>
    </xf>
    <xf numFmtId="0" fontId="61" fillId="0" borderId="0" xfId="467" applyFont="1"/>
    <xf numFmtId="0" fontId="81" fillId="0" borderId="297" xfId="467" applyFont="1" applyBorder="1"/>
    <xf numFmtId="0" fontId="61" fillId="0" borderId="390" xfId="467" applyFont="1" applyBorder="1"/>
    <xf numFmtId="0" fontId="61" fillId="0" borderId="415" xfId="467" applyFont="1" applyBorder="1"/>
    <xf numFmtId="0" fontId="28" fillId="0" borderId="402" xfId="0" applyFont="1" applyBorder="1"/>
    <xf numFmtId="0" fontId="61" fillId="0" borderId="392" xfId="467" applyFont="1" applyBorder="1"/>
    <xf numFmtId="0" fontId="61" fillId="0" borderId="420" xfId="467" applyFont="1" applyBorder="1"/>
    <xf numFmtId="0" fontId="61" fillId="0" borderId="0" xfId="467" applyFont="1" applyFill="1"/>
    <xf numFmtId="0" fontId="81" fillId="0" borderId="402" xfId="467" applyFont="1" applyBorder="1" applyAlignment="1">
      <alignment horizontal="center" vertical="center"/>
    </xf>
    <xf numFmtId="0" fontId="81" fillId="0" borderId="456" xfId="467" applyFont="1" applyFill="1" applyBorder="1" applyAlignment="1">
      <alignment horizontal="center" vertical="center"/>
    </xf>
    <xf numFmtId="0" fontId="81" fillId="0" borderId="392" xfId="467" applyFont="1" applyFill="1" applyBorder="1" applyAlignment="1">
      <alignment horizontal="center" vertical="center"/>
    </xf>
    <xf numFmtId="0" fontId="81" fillId="0" borderId="456" xfId="467" applyFont="1" applyBorder="1" applyAlignment="1">
      <alignment horizontal="center" vertical="center"/>
    </xf>
    <xf numFmtId="0" fontId="81" fillId="0" borderId="392" xfId="467" applyFont="1" applyBorder="1" applyAlignment="1">
      <alignment horizontal="center" vertical="center"/>
    </xf>
    <xf numFmtId="0" fontId="81" fillId="0" borderId="420" xfId="467" applyFont="1" applyBorder="1" applyAlignment="1">
      <alignment horizontal="center" vertical="center"/>
    </xf>
    <xf numFmtId="0" fontId="81" fillId="0" borderId="455" xfId="467" applyFont="1" applyBorder="1"/>
    <xf numFmtId="0" fontId="61" fillId="0" borderId="0" xfId="467" applyFont="1" applyBorder="1"/>
    <xf numFmtId="0" fontId="61" fillId="0" borderId="0" xfId="467" applyFont="1" applyBorder="1" applyAlignment="1"/>
    <xf numFmtId="0" fontId="61" fillId="0" borderId="2" xfId="467" applyFont="1" applyBorder="1"/>
    <xf numFmtId="0" fontId="61" fillId="0" borderId="455" xfId="467" applyFont="1" applyBorder="1"/>
    <xf numFmtId="171" fontId="29" fillId="80" borderId="2" xfId="468" applyNumberFormat="1" applyFont="1" applyFill="1" applyBorder="1"/>
    <xf numFmtId="171" fontId="61" fillId="0" borderId="0" xfId="468" applyNumberFormat="1" applyFont="1"/>
    <xf numFmtId="171" fontId="61" fillId="0" borderId="0" xfId="468" applyNumberFormat="1" applyFont="1" applyFill="1"/>
    <xf numFmtId="171" fontId="61" fillId="80" borderId="455" xfId="468" applyNumberFormat="1" applyFont="1" applyFill="1" applyBorder="1"/>
    <xf numFmtId="171" fontId="61" fillId="80" borderId="385" xfId="468" applyNumberFormat="1" applyFont="1" applyFill="1" applyBorder="1"/>
    <xf numFmtId="171" fontId="61" fillId="80" borderId="0" xfId="468" applyNumberFormat="1" applyFont="1" applyFill="1" applyBorder="1"/>
    <xf numFmtId="171" fontId="61" fillId="80" borderId="2" xfId="468" applyNumberFormat="1" applyFont="1" applyFill="1" applyBorder="1"/>
    <xf numFmtId="189" fontId="61" fillId="0" borderId="0" xfId="467" applyNumberFormat="1" applyFont="1" applyBorder="1" applyAlignment="1">
      <alignment horizontal="left"/>
    </xf>
    <xf numFmtId="0" fontId="81" fillId="0" borderId="453" xfId="467" applyFont="1" applyBorder="1" applyProtection="1">
      <protection locked="0"/>
    </xf>
    <xf numFmtId="17" fontId="81" fillId="81" borderId="95" xfId="467" applyNumberFormat="1" applyFont="1" applyFill="1" applyBorder="1" applyAlignment="1" applyProtection="1">
      <alignment horizontal="center"/>
      <protection locked="0"/>
    </xf>
    <xf numFmtId="0" fontId="61" fillId="0" borderId="95" xfId="467" applyFont="1" applyBorder="1" applyProtection="1">
      <protection locked="0"/>
    </xf>
    <xf numFmtId="0" fontId="81" fillId="0" borderId="95" xfId="467" applyFont="1" applyBorder="1" applyProtection="1">
      <protection locked="0"/>
    </xf>
    <xf numFmtId="0" fontId="173" fillId="81" borderId="97" xfId="467" applyFont="1" applyFill="1" applyBorder="1" applyAlignment="1">
      <alignment horizontal="center"/>
    </xf>
    <xf numFmtId="0" fontId="81" fillId="0" borderId="0" xfId="467" applyFont="1"/>
    <xf numFmtId="0" fontId="61" fillId="0" borderId="453" xfId="467" applyFont="1" applyBorder="1"/>
    <xf numFmtId="0" fontId="61" fillId="0" borderId="95" xfId="467" applyFont="1" applyBorder="1"/>
    <xf numFmtId="171" fontId="29" fillId="80" borderId="97" xfId="468" applyNumberFormat="1" applyFont="1" applyFill="1" applyBorder="1"/>
    <xf numFmtId="171" fontId="61" fillId="80" borderId="453" xfId="468" applyNumberFormat="1" applyFont="1" applyFill="1" applyBorder="1"/>
    <xf numFmtId="171" fontId="61" fillId="80" borderId="388" xfId="468" applyNumberFormat="1" applyFont="1" applyFill="1" applyBorder="1"/>
    <xf numFmtId="171" fontId="61" fillId="80" borderId="95" xfId="468" applyNumberFormat="1" applyFont="1" applyFill="1" applyBorder="1"/>
    <xf numFmtId="171" fontId="61" fillId="80" borderId="97" xfId="468" applyNumberFormat="1" applyFont="1" applyFill="1" applyBorder="1"/>
    <xf numFmtId="0" fontId="61" fillId="0" borderId="297" xfId="467" applyFont="1" applyBorder="1"/>
    <xf numFmtId="0" fontId="61" fillId="0" borderId="415" xfId="467" applyFont="1" applyFill="1" applyBorder="1"/>
    <xf numFmtId="0" fontId="61" fillId="0" borderId="0" xfId="467" applyFont="1" applyFill="1" applyBorder="1"/>
    <xf numFmtId="0" fontId="18" fillId="0" borderId="0" xfId="467" applyFont="1" applyFill="1" applyBorder="1"/>
    <xf numFmtId="0" fontId="18" fillId="0" borderId="0" xfId="467" applyFont="1" applyBorder="1"/>
    <xf numFmtId="0" fontId="18" fillId="0" borderId="2" xfId="467" applyFont="1" applyFill="1" applyBorder="1"/>
    <xf numFmtId="0" fontId="18" fillId="0" borderId="0" xfId="467" applyFont="1" applyFill="1"/>
    <xf numFmtId="0" fontId="27" fillId="0" borderId="0" xfId="95" applyFont="1" applyFill="1" applyBorder="1" applyAlignment="1">
      <alignment vertical="center"/>
    </xf>
    <xf numFmtId="0" fontId="174" fillId="0" borderId="0" xfId="467" applyFont="1" applyFill="1" applyBorder="1"/>
    <xf numFmtId="0" fontId="27" fillId="0" borderId="0" xfId="467" applyFont="1" applyFill="1" applyBorder="1"/>
    <xf numFmtId="0" fontId="18" fillId="0" borderId="0" xfId="467" applyFont="1" applyFill="1" applyBorder="1" applyAlignment="1">
      <alignment horizontal="center" vertical="center"/>
    </xf>
    <xf numFmtId="0" fontId="174" fillId="0" borderId="0" xfId="467" applyFont="1" applyFill="1" applyBorder="1" applyAlignment="1">
      <alignment vertical="center"/>
    </xf>
    <xf numFmtId="0" fontId="27" fillId="0" borderId="2" xfId="467" applyFont="1" applyFill="1" applyBorder="1"/>
    <xf numFmtId="0" fontId="27" fillId="0" borderId="0" xfId="467" applyFont="1" applyFill="1"/>
    <xf numFmtId="0" fontId="174" fillId="0" borderId="0" xfId="95" applyFont="1" applyFill="1" applyBorder="1" applyAlignment="1">
      <alignment vertical="center"/>
    </xf>
    <xf numFmtId="0" fontId="49" fillId="0" borderId="0" xfId="86" applyFont="1" applyFill="1" applyAlignment="1" applyProtection="1"/>
    <xf numFmtId="0" fontId="18" fillId="0" borderId="0" xfId="467" applyFont="1" applyFill="1" applyBorder="1" applyAlignment="1">
      <alignment vertical="top" wrapText="1"/>
    </xf>
    <xf numFmtId="0" fontId="18" fillId="0" borderId="456" xfId="467" applyFont="1" applyFill="1" applyBorder="1" applyAlignment="1">
      <alignment horizontal="center" vertical="center" wrapText="1"/>
    </xf>
    <xf numFmtId="0" fontId="18" fillId="0" borderId="456" xfId="467" applyFont="1" applyFill="1" applyBorder="1" applyAlignment="1">
      <alignment horizontal="center" vertical="top" wrapText="1"/>
    </xf>
    <xf numFmtId="0" fontId="18" fillId="0" borderId="2" xfId="467" applyFont="1" applyFill="1" applyBorder="1" applyAlignment="1">
      <alignment horizontal="center" vertical="top" wrapText="1"/>
    </xf>
    <xf numFmtId="0" fontId="18" fillId="0" borderId="0" xfId="467" applyFont="1" applyFill="1" applyBorder="1" applyAlignment="1">
      <alignment horizontal="center" vertical="top" wrapText="1"/>
    </xf>
    <xf numFmtId="0" fontId="18" fillId="0" borderId="420" xfId="467" applyFont="1" applyFill="1" applyBorder="1" applyAlignment="1">
      <alignment horizontal="center" vertical="top" wrapText="1"/>
    </xf>
    <xf numFmtId="0" fontId="61" fillId="0" borderId="455" xfId="467" applyFont="1" applyFill="1" applyBorder="1"/>
    <xf numFmtId="0" fontId="18" fillId="0" borderId="456" xfId="467" applyFont="1" applyFill="1" applyBorder="1" applyAlignment="1">
      <alignment horizontal="center"/>
    </xf>
    <xf numFmtId="49" fontId="18" fillId="0" borderId="456" xfId="467" quotePrefix="1" applyNumberFormat="1" applyFont="1" applyFill="1" applyBorder="1" applyAlignment="1">
      <alignment horizontal="center"/>
    </xf>
    <xf numFmtId="49" fontId="18" fillId="0" borderId="2" xfId="467" quotePrefix="1" applyNumberFormat="1" applyFont="1" applyFill="1" applyBorder="1" applyAlignment="1">
      <alignment horizontal="center"/>
    </xf>
    <xf numFmtId="49" fontId="18" fillId="0" borderId="0" xfId="467" quotePrefix="1" applyNumberFormat="1" applyFont="1" applyFill="1" applyBorder="1" applyAlignment="1">
      <alignment horizontal="center"/>
    </xf>
    <xf numFmtId="0" fontId="18" fillId="0" borderId="388" xfId="467" applyFont="1" applyFill="1" applyBorder="1" applyAlignment="1">
      <alignment horizontal="center"/>
    </xf>
    <xf numFmtId="49" fontId="18" fillId="0" borderId="0" xfId="467" quotePrefix="1" applyNumberFormat="1" applyFont="1" applyFill="1" applyAlignment="1">
      <alignment horizontal="center"/>
    </xf>
    <xf numFmtId="0" fontId="61" fillId="0" borderId="2" xfId="467" applyFont="1" applyFill="1" applyBorder="1"/>
    <xf numFmtId="0" fontId="18" fillId="0" borderId="0" xfId="467" applyFont="1" applyFill="1" applyBorder="1" applyAlignment="1"/>
    <xf numFmtId="0" fontId="18" fillId="0" borderId="456" xfId="467" applyFont="1" applyFill="1" applyBorder="1" applyAlignment="1">
      <alignment horizontal="center" wrapText="1"/>
    </xf>
    <xf numFmtId="0" fontId="18" fillId="0" borderId="2" xfId="467" applyFont="1" applyFill="1" applyBorder="1" applyAlignment="1">
      <alignment horizontal="center" wrapText="1"/>
    </xf>
    <xf numFmtId="0" fontId="18" fillId="0" borderId="0" xfId="467" applyFont="1" applyFill="1" applyBorder="1" applyAlignment="1">
      <alignment horizontal="center" wrapText="1"/>
    </xf>
    <xf numFmtId="171" fontId="175" fillId="0" borderId="0" xfId="260" applyNumberFormat="1" applyFont="1" applyFill="1" applyBorder="1"/>
    <xf numFmtId="171" fontId="18" fillId="0" borderId="2" xfId="468" applyNumberFormat="1" applyFont="1" applyFill="1" applyBorder="1"/>
    <xf numFmtId="171" fontId="18" fillId="0" borderId="0" xfId="468" applyNumberFormat="1" applyFont="1" applyFill="1" applyBorder="1"/>
    <xf numFmtId="171" fontId="18" fillId="0" borderId="2" xfId="468" applyNumberFormat="1" applyFont="1" applyFill="1" applyBorder="1" applyProtection="1">
      <protection locked="0"/>
    </xf>
    <xf numFmtId="171" fontId="18" fillId="0" borderId="0" xfId="468" applyNumberFormat="1" applyFont="1" applyFill="1" applyBorder="1" applyProtection="1">
      <protection locked="0"/>
    </xf>
    <xf numFmtId="171" fontId="18" fillId="0" borderId="0" xfId="260" applyNumberFormat="1" applyFont="1"/>
    <xf numFmtId="171" fontId="18" fillId="0" borderId="0" xfId="260" applyNumberFormat="1" applyFont="1" applyBorder="1"/>
    <xf numFmtId="171" fontId="18" fillId="0" borderId="0" xfId="468" applyNumberFormat="1" applyFont="1" applyFill="1"/>
    <xf numFmtId="171" fontId="18" fillId="0" borderId="0" xfId="260" applyNumberFormat="1" applyFont="1" applyFill="1" applyBorder="1"/>
    <xf numFmtId="171" fontId="18" fillId="0" borderId="0" xfId="260" applyNumberFormat="1" applyFont="1" applyFill="1"/>
    <xf numFmtId="16" fontId="18" fillId="0" borderId="0" xfId="467" applyNumberFormat="1" applyFont="1" applyFill="1" applyBorder="1" applyAlignment="1">
      <alignment horizontal="center"/>
    </xf>
    <xf numFmtId="0" fontId="18" fillId="0" borderId="456" xfId="467" applyNumberFormat="1" applyFont="1" applyFill="1" applyBorder="1" applyAlignment="1">
      <alignment horizontal="center"/>
    </xf>
    <xf numFmtId="171" fontId="18" fillId="82" borderId="456" xfId="260" applyNumberFormat="1" applyFont="1" applyFill="1" applyBorder="1"/>
    <xf numFmtId="171" fontId="18" fillId="0" borderId="456" xfId="260" applyNumberFormat="1" applyFont="1" applyFill="1" applyBorder="1" applyProtection="1">
      <protection locked="0"/>
    </xf>
    <xf numFmtId="0" fontId="27" fillId="0" borderId="456" xfId="467" applyFont="1" applyFill="1" applyBorder="1" applyAlignment="1">
      <alignment horizontal="center"/>
    </xf>
    <xf numFmtId="171" fontId="27" fillId="82" borderId="456" xfId="260" applyNumberFormat="1" applyFont="1" applyFill="1" applyBorder="1"/>
    <xf numFmtId="0" fontId="27" fillId="0" borderId="0" xfId="467" applyFont="1"/>
    <xf numFmtId="171" fontId="27" fillId="0" borderId="2" xfId="468" applyNumberFormat="1" applyFont="1" applyFill="1" applyBorder="1"/>
    <xf numFmtId="171" fontId="27" fillId="0" borderId="0" xfId="468" applyNumberFormat="1" applyFont="1" applyFill="1" applyBorder="1"/>
    <xf numFmtId="0" fontId="27" fillId="0" borderId="385" xfId="467" applyFont="1" applyFill="1" applyBorder="1"/>
    <xf numFmtId="0" fontId="81" fillId="0" borderId="2" xfId="467" applyFont="1" applyBorder="1"/>
    <xf numFmtId="0" fontId="18" fillId="0" borderId="0" xfId="467" applyFont="1"/>
    <xf numFmtId="171" fontId="175" fillId="0" borderId="0" xfId="260" applyNumberFormat="1" applyFont="1" applyFill="1" applyBorder="1" applyProtection="1">
      <protection locked="0"/>
    </xf>
    <xf numFmtId="171" fontId="18" fillId="39" borderId="456" xfId="260" applyNumberFormat="1" applyFont="1" applyFill="1" applyBorder="1" applyProtection="1">
      <protection locked="0"/>
    </xf>
    <xf numFmtId="171" fontId="18" fillId="0" borderId="388" xfId="260" applyNumberFormat="1" applyFont="1" applyBorder="1" applyProtection="1">
      <protection locked="0"/>
    </xf>
    <xf numFmtId="0" fontId="18" fillId="0" borderId="95" xfId="467" applyFont="1" applyBorder="1"/>
    <xf numFmtId="0" fontId="18" fillId="0" borderId="97" xfId="467" applyFont="1" applyFill="1" applyBorder="1"/>
    <xf numFmtId="0" fontId="61" fillId="0" borderId="97" xfId="467" applyFont="1" applyFill="1" applyBorder="1"/>
    <xf numFmtId="0" fontId="61" fillId="0" borderId="97" xfId="467" applyFont="1" applyBorder="1"/>
    <xf numFmtId="0" fontId="18" fillId="0" borderId="0" xfId="467" applyFont="1" applyBorder="1" applyAlignment="1">
      <alignment horizontal="center"/>
    </xf>
    <xf numFmtId="0" fontId="81" fillId="31" borderId="456" xfId="467" applyFont="1" applyFill="1" applyBorder="1" applyAlignment="1">
      <alignment vertical="top" wrapText="1"/>
    </xf>
    <xf numFmtId="3" fontId="81" fillId="31" borderId="456" xfId="467" applyNumberFormat="1" applyFont="1" applyFill="1" applyBorder="1" applyAlignment="1">
      <alignment horizontal="center" vertical="top" wrapText="1"/>
    </xf>
    <xf numFmtId="0" fontId="81" fillId="0" borderId="0" xfId="467" applyFont="1" applyFill="1" applyBorder="1" applyAlignment="1">
      <alignment horizontal="center" vertical="top" wrapText="1"/>
    </xf>
    <xf numFmtId="0" fontId="90" fillId="31" borderId="456" xfId="467" applyFont="1" applyFill="1" applyBorder="1" applyAlignment="1">
      <alignment wrapText="1"/>
    </xf>
    <xf numFmtId="171" fontId="61" fillId="80" borderId="456" xfId="468" applyNumberFormat="1" applyFont="1" applyFill="1" applyBorder="1" applyAlignment="1">
      <alignment horizontal="right"/>
    </xf>
    <xf numFmtId="171" fontId="61" fillId="0" borderId="0" xfId="468" applyNumberFormat="1" applyFont="1" applyFill="1" applyBorder="1" applyAlignment="1">
      <alignment horizontal="right"/>
    </xf>
    <xf numFmtId="0" fontId="18" fillId="0" borderId="0" xfId="467" applyFont="1" applyFill="1" applyBorder="1" applyAlignment="1">
      <alignment horizontal="center" vertical="center" wrapText="1"/>
    </xf>
    <xf numFmtId="0" fontId="61" fillId="0" borderId="456" xfId="467" applyFont="1" applyBorder="1"/>
    <xf numFmtId="171" fontId="61" fillId="0" borderId="456" xfId="468" applyNumberFormat="1" applyFont="1" applyBorder="1"/>
    <xf numFmtId="171" fontId="61" fillId="0" borderId="0" xfId="468" applyNumberFormat="1" applyFont="1" applyFill="1" applyBorder="1"/>
    <xf numFmtId="3" fontId="81" fillId="31" borderId="402" xfId="467" applyNumberFormat="1" applyFont="1" applyFill="1" applyBorder="1" applyAlignment="1">
      <alignment horizontal="center" vertical="top" wrapText="1"/>
    </xf>
    <xf numFmtId="0" fontId="81" fillId="0" borderId="457" xfId="467" applyFont="1" applyFill="1" applyBorder="1" applyAlignment="1">
      <alignment horizontal="center" vertical="top" wrapText="1"/>
    </xf>
    <xf numFmtId="3" fontId="81" fillId="31" borderId="415" xfId="467" applyNumberFormat="1" applyFont="1" applyFill="1" applyBorder="1" applyAlignment="1">
      <alignment vertical="top" wrapText="1"/>
    </xf>
    <xf numFmtId="171" fontId="18" fillId="0" borderId="0" xfId="260" applyNumberFormat="1" applyFont="1" applyFill="1" applyBorder="1" applyProtection="1">
      <protection locked="0"/>
    </xf>
    <xf numFmtId="171" fontId="61" fillId="80" borderId="402" xfId="468" applyNumberFormat="1" applyFont="1" applyFill="1" applyBorder="1" applyAlignment="1">
      <alignment horizontal="right"/>
    </xf>
    <xf numFmtId="171" fontId="61" fillId="0" borderId="385" xfId="468" applyNumberFormat="1" applyFont="1" applyFill="1" applyBorder="1" applyAlignment="1">
      <alignment horizontal="right"/>
    </xf>
    <xf numFmtId="171" fontId="61" fillId="80" borderId="420" xfId="468" applyNumberFormat="1" applyFont="1" applyFill="1" applyBorder="1" applyAlignment="1">
      <alignment horizontal="right"/>
    </xf>
    <xf numFmtId="171" fontId="61" fillId="80" borderId="402" xfId="468" applyNumberFormat="1" applyFont="1" applyFill="1" applyBorder="1"/>
    <xf numFmtId="171" fontId="61" fillId="0" borderId="388" xfId="468" applyNumberFormat="1" applyFont="1" applyFill="1" applyBorder="1"/>
    <xf numFmtId="171" fontId="61" fillId="80" borderId="420" xfId="468" applyNumberFormat="1" applyFont="1" applyFill="1" applyBorder="1"/>
    <xf numFmtId="0" fontId="81" fillId="31" borderId="456" xfId="467" applyFont="1" applyFill="1" applyBorder="1" applyAlignment="1">
      <alignment horizontal="center" vertical="top" wrapText="1"/>
    </xf>
    <xf numFmtId="0" fontId="81" fillId="31" borderId="456" xfId="467" applyFont="1" applyFill="1" applyBorder="1" applyAlignment="1">
      <alignment horizontal="center" vertical="top"/>
    </xf>
    <xf numFmtId="0" fontId="61" fillId="31" borderId="456" xfId="467" applyFont="1" applyFill="1" applyBorder="1" applyAlignment="1">
      <alignment horizontal="center"/>
    </xf>
    <xf numFmtId="171" fontId="61" fillId="80" borderId="456" xfId="468" applyNumberFormat="1" applyFont="1" applyFill="1" applyBorder="1"/>
    <xf numFmtId="171" fontId="61" fillId="0" borderId="456" xfId="468" applyNumberFormat="1" applyFont="1" applyFill="1" applyBorder="1"/>
    <xf numFmtId="0" fontId="18" fillId="0" borderId="0" xfId="467" applyNumberFormat="1" applyFont="1" applyFill="1" applyBorder="1" applyAlignment="1">
      <alignment horizontal="center"/>
    </xf>
    <xf numFmtId="0" fontId="18" fillId="0" borderId="95" xfId="467" applyFont="1" applyFill="1" applyBorder="1"/>
    <xf numFmtId="171" fontId="18" fillId="0" borderId="95" xfId="260" applyNumberFormat="1" applyFont="1" applyFill="1" applyBorder="1" applyProtection="1">
      <protection locked="0"/>
    </xf>
    <xf numFmtId="0" fontId="50" fillId="0" borderId="0" xfId="0" applyFont="1" applyFill="1" applyBorder="1" applyProtection="1">
      <protection locked="0"/>
    </xf>
    <xf numFmtId="0" fontId="78" fillId="0" borderId="0" xfId="0" applyFont="1" applyFill="1" applyBorder="1" applyAlignment="1" applyProtection="1">
      <alignment wrapText="1"/>
      <protection locked="0"/>
    </xf>
    <xf numFmtId="0" fontId="50" fillId="34" borderId="331" xfId="0" applyFont="1" applyFill="1" applyBorder="1" applyAlignment="1">
      <alignment horizontal="center"/>
    </xf>
    <xf numFmtId="0" fontId="70" fillId="34" borderId="0" xfId="0" applyFont="1" applyFill="1" applyAlignment="1">
      <alignment horizontal="center"/>
    </xf>
    <xf numFmtId="0" fontId="78" fillId="34" borderId="0" xfId="0" applyFont="1" applyFill="1" applyAlignment="1" applyProtection="1">
      <alignment horizontal="center"/>
    </xf>
    <xf numFmtId="0" fontId="50" fillId="34" borderId="0" xfId="0" applyFont="1" applyFill="1" applyAlignment="1">
      <alignment horizontal="center"/>
    </xf>
    <xf numFmtId="0" fontId="70" fillId="34" borderId="0" xfId="0" applyFont="1" applyFill="1" applyAlignment="1" applyProtection="1">
      <alignment horizontal="center"/>
    </xf>
    <xf numFmtId="0" fontId="78" fillId="34" borderId="0" xfId="0" applyFont="1" applyFill="1" applyAlignment="1" applyProtection="1">
      <alignment horizontal="left"/>
    </xf>
    <xf numFmtId="0" fontId="0" fillId="34" borderId="0" xfId="0" applyFill="1" applyAlignment="1"/>
    <xf numFmtId="0" fontId="0" fillId="34" borderId="0" xfId="0" applyFill="1" applyAlignment="1">
      <alignment wrapText="1"/>
    </xf>
    <xf numFmtId="0" fontId="78" fillId="34" borderId="0" xfId="0" applyFont="1" applyFill="1" applyAlignment="1" applyProtection="1"/>
    <xf numFmtId="0" fontId="70" fillId="34" borderId="0" xfId="0" applyFont="1" applyFill="1" applyAlignment="1" applyProtection="1"/>
    <xf numFmtId="0" fontId="70" fillId="34" borderId="0" xfId="0" applyFont="1" applyFill="1" applyAlignment="1"/>
    <xf numFmtId="0" fontId="70" fillId="34" borderId="0" xfId="0" applyFont="1" applyFill="1" applyAlignment="1" applyProtection="1"/>
    <xf numFmtId="0" fontId="0" fillId="34" borderId="0" xfId="0" applyFill="1" applyAlignment="1">
      <alignment horizontal="left" vertical="top"/>
    </xf>
    <xf numFmtId="0" fontId="76" fillId="34" borderId="0" xfId="0" applyFont="1" applyFill="1"/>
    <xf numFmtId="0" fontId="0" fillId="34" borderId="0" xfId="0" applyFont="1" applyFill="1" applyBorder="1" applyAlignment="1">
      <alignment horizontal="centerContinuous"/>
    </xf>
    <xf numFmtId="0" fontId="0" fillId="34" borderId="0" xfId="0" applyFont="1" applyFill="1" applyProtection="1"/>
    <xf numFmtId="0" fontId="0" fillId="34" borderId="0" xfId="0" applyFont="1" applyFill="1" applyAlignment="1" applyProtection="1">
      <alignment horizontal="left" vertical="top"/>
    </xf>
    <xf numFmtId="0" fontId="0" fillId="34" borderId="0" xfId="0" applyFont="1" applyFill="1" applyAlignment="1" applyProtection="1">
      <alignment vertical="top"/>
    </xf>
    <xf numFmtId="0" fontId="70" fillId="34" borderId="0" xfId="0" applyFont="1" applyFill="1" applyAlignment="1" applyProtection="1">
      <alignment horizontal="center" wrapText="1"/>
    </xf>
    <xf numFmtId="0" fontId="0" fillId="34" borderId="0" xfId="0" applyFill="1" applyBorder="1" applyAlignment="1">
      <alignment horizontal="center"/>
    </xf>
    <xf numFmtId="170" fontId="0" fillId="34" borderId="0" xfId="0" applyNumberFormat="1" applyFill="1" applyBorder="1" applyProtection="1">
      <protection locked="0"/>
    </xf>
    <xf numFmtId="0" fontId="0" fillId="34" borderId="95" xfId="0" applyFill="1" applyBorder="1"/>
    <xf numFmtId="0" fontId="78" fillId="34" borderId="95" xfId="0" applyFont="1" applyFill="1" applyBorder="1"/>
    <xf numFmtId="0" fontId="50" fillId="34" borderId="0" xfId="0" applyFont="1" applyFill="1" applyAlignment="1">
      <alignment vertical="center"/>
    </xf>
    <xf numFmtId="0" fontId="66" fillId="34" borderId="0" xfId="0" applyFont="1" applyFill="1" applyBorder="1" applyAlignment="1">
      <alignment horizontal="left"/>
    </xf>
    <xf numFmtId="0" fontId="78" fillId="34" borderId="0" xfId="0" applyFont="1" applyFill="1" applyBorder="1" applyAlignment="1" applyProtection="1">
      <alignment horizontal="left"/>
    </xf>
    <xf numFmtId="0" fontId="70" fillId="34" borderId="0" xfId="0" applyFont="1" applyFill="1" applyAlignment="1">
      <alignment horizontal="left"/>
    </xf>
    <xf numFmtId="167" fontId="66" fillId="34" borderId="0" xfId="15" applyFont="1" applyFill="1" applyAlignment="1" applyProtection="1"/>
    <xf numFmtId="49" fontId="78" fillId="34" borderId="0" xfId="0" applyNumberFormat="1" applyFont="1" applyFill="1" applyBorder="1" applyAlignment="1" applyProtection="1">
      <alignment horizontal="left"/>
    </xf>
    <xf numFmtId="0" fontId="97" fillId="34" borderId="0" xfId="0" applyFont="1" applyFill="1" applyAlignment="1" applyProtection="1"/>
    <xf numFmtId="49" fontId="99" fillId="34" borderId="0" xfId="0" quotePrefix="1" applyNumberFormat="1" applyFont="1" applyFill="1" applyAlignment="1" applyProtection="1">
      <alignment horizontal="right"/>
    </xf>
    <xf numFmtId="0" fontId="99" fillId="34" borderId="0" xfId="0" applyFont="1" applyFill="1" applyAlignment="1">
      <alignment horizontal="right"/>
    </xf>
    <xf numFmtId="49" fontId="95" fillId="34" borderId="0" xfId="0" quotePrefix="1" applyNumberFormat="1" applyFont="1" applyFill="1" applyAlignment="1" applyProtection="1">
      <alignment horizontal="center"/>
    </xf>
    <xf numFmtId="49" fontId="95" fillId="34" borderId="0" xfId="0" quotePrefix="1" applyNumberFormat="1" applyFont="1" applyFill="1" applyAlignment="1" applyProtection="1">
      <alignment horizontal="right"/>
    </xf>
    <xf numFmtId="0" fontId="78" fillId="34" borderId="0" xfId="0" applyFont="1" applyFill="1" applyAlignment="1" applyProtection="1">
      <alignment horizontal="center"/>
    </xf>
    <xf numFmtId="0" fontId="121" fillId="34" borderId="0" xfId="179" quotePrefix="1" applyFont="1" applyFill="1" applyAlignment="1">
      <alignment horizontal="center"/>
    </xf>
    <xf numFmtId="0" fontId="27" fillId="0" borderId="0" xfId="0" applyFont="1" applyAlignment="1"/>
    <xf numFmtId="0" fontId="50" fillId="34" borderId="0" xfId="0" applyFont="1" applyFill="1" applyAlignment="1">
      <alignment horizontal="left"/>
    </xf>
    <xf numFmtId="0" fontId="66" fillId="34" borderId="0" xfId="0" applyFont="1" applyFill="1" applyBorder="1" applyAlignment="1" applyProtection="1"/>
    <xf numFmtId="0" fontId="78" fillId="34" borderId="8" xfId="0" quotePrefix="1" applyFont="1" applyFill="1" applyBorder="1" applyAlignment="1" applyProtection="1">
      <alignment horizontal="left"/>
    </xf>
    <xf numFmtId="0" fontId="50" fillId="0" borderId="387" xfId="0" applyFont="1" applyFill="1" applyBorder="1" applyAlignment="1" applyProtection="1">
      <alignment horizontal="center"/>
      <protection locked="0"/>
    </xf>
    <xf numFmtId="0" fontId="50" fillId="0" borderId="255" xfId="0" applyFont="1" applyFill="1" applyBorder="1" applyAlignment="1" applyProtection="1">
      <alignment horizontal="center"/>
      <protection locked="0"/>
    </xf>
    <xf numFmtId="0" fontId="50" fillId="0" borderId="440" xfId="0" applyFont="1" applyFill="1" applyBorder="1" applyAlignment="1" applyProtection="1">
      <alignment horizontal="center"/>
    </xf>
    <xf numFmtId="171" fontId="66" fillId="26" borderId="97" xfId="177" applyNumberFormat="1" applyFont="1" applyFill="1" applyBorder="1" applyProtection="1"/>
    <xf numFmtId="0" fontId="78" fillId="0" borderId="456" xfId="0" applyFont="1" applyFill="1" applyBorder="1" applyProtection="1">
      <protection locked="0"/>
    </xf>
    <xf numFmtId="0" fontId="50" fillId="34" borderId="0" xfId="0" applyFont="1" applyFill="1" applyBorder="1" applyAlignment="1" applyProtection="1">
      <alignment horizontal="left"/>
    </xf>
    <xf numFmtId="0" fontId="50" fillId="34" borderId="390" xfId="0" applyFont="1" applyFill="1" applyBorder="1" applyAlignment="1">
      <alignment horizontal="left"/>
    </xf>
    <xf numFmtId="0" fontId="50" fillId="34" borderId="390" xfId="0" applyFont="1" applyFill="1" applyBorder="1"/>
    <xf numFmtId="0" fontId="0" fillId="34" borderId="95" xfId="0" applyFill="1" applyBorder="1" applyProtection="1">
      <protection locked="0"/>
    </xf>
    <xf numFmtId="0" fontId="66" fillId="34" borderId="0" xfId="0" applyFont="1" applyFill="1" applyBorder="1"/>
    <xf numFmtId="0" fontId="50" fillId="34" borderId="95" xfId="0" applyFont="1" applyFill="1" applyBorder="1"/>
    <xf numFmtId="0" fontId="0" fillId="34" borderId="95" xfId="0" applyFont="1" applyFill="1" applyBorder="1" applyAlignment="1">
      <alignment horizontal="left"/>
    </xf>
    <xf numFmtId="170" fontId="66" fillId="34" borderId="0" xfId="0" applyNumberFormat="1" applyFont="1" applyFill="1" applyBorder="1" applyAlignment="1">
      <alignment horizontal="center" wrapText="1"/>
    </xf>
    <xf numFmtId="49" fontId="78" fillId="34" borderId="0" xfId="0" applyNumberFormat="1" applyFont="1" applyFill="1" applyAlignment="1" applyProtection="1">
      <alignment horizontal="left" vertical="top"/>
    </xf>
    <xf numFmtId="174" fontId="70" fillId="34" borderId="0" xfId="0" applyNumberFormat="1" applyFont="1" applyFill="1" applyBorder="1" applyAlignment="1" applyProtection="1">
      <alignment horizontal="center"/>
      <protection locked="0"/>
    </xf>
    <xf numFmtId="170" fontId="0" fillId="0" borderId="467" xfId="0" applyNumberFormat="1" applyFill="1" applyBorder="1" applyProtection="1">
      <protection locked="0"/>
    </xf>
    <xf numFmtId="0" fontId="66" fillId="34" borderId="390" xfId="0" applyFont="1" applyFill="1" applyBorder="1" applyAlignment="1">
      <alignment horizontal="center"/>
    </xf>
    <xf numFmtId="0" fontId="50" fillId="0" borderId="60" xfId="0" applyFont="1" applyBorder="1" applyAlignment="1" applyProtection="1">
      <protection locked="0"/>
    </xf>
    <xf numFmtId="0" fontId="50" fillId="0" borderId="466" xfId="0" applyFont="1" applyBorder="1" applyAlignment="1" applyProtection="1">
      <protection locked="0"/>
    </xf>
    <xf numFmtId="0" fontId="0" fillId="34" borderId="0" xfId="0" applyFont="1" applyFill="1" applyBorder="1" applyAlignment="1">
      <alignment horizontal="left"/>
    </xf>
    <xf numFmtId="0" fontId="50" fillId="34" borderId="0" xfId="0" applyFont="1" applyFill="1" applyBorder="1" applyAlignment="1" applyProtection="1">
      <alignment horizontal="left"/>
      <protection locked="0"/>
    </xf>
    <xf numFmtId="0" fontId="50" fillId="34" borderId="0" xfId="0" applyFont="1" applyFill="1" applyBorder="1" applyProtection="1">
      <protection locked="0"/>
    </xf>
    <xf numFmtId="0" fontId="78" fillId="34" borderId="402" xfId="70" applyFont="1" applyFill="1" applyBorder="1" applyAlignment="1">
      <alignment horizontal="left" wrapText="1"/>
    </xf>
    <xf numFmtId="0" fontId="78" fillId="34" borderId="359" xfId="70" applyFont="1" applyFill="1" applyBorder="1" applyAlignment="1">
      <alignment horizontal="left" wrapText="1"/>
    </xf>
    <xf numFmtId="0" fontId="78" fillId="34" borderId="359" xfId="70" applyFont="1" applyFill="1" applyBorder="1" applyAlignment="1">
      <alignment horizontal="left" wrapText="1"/>
    </xf>
    <xf numFmtId="0" fontId="66" fillId="26" borderId="169" xfId="524" applyFont="1" applyFill="1" applyBorder="1" applyProtection="1"/>
    <xf numFmtId="0" fontId="71" fillId="26" borderId="427" xfId="524" applyFont="1" applyFill="1" applyBorder="1" applyProtection="1"/>
    <xf numFmtId="38" fontId="18" fillId="26" borderId="427" xfId="524" applyNumberFormat="1" applyFill="1" applyBorder="1" applyProtection="1"/>
    <xf numFmtId="38" fontId="18" fillId="26" borderId="187" xfId="524" applyNumberFormat="1" applyFill="1" applyBorder="1" applyProtection="1"/>
    <xf numFmtId="0" fontId="18" fillId="26" borderId="151" xfId="524" applyFill="1" applyBorder="1" applyProtection="1"/>
    <xf numFmtId="0" fontId="18" fillId="26" borderId="0" xfId="524" applyFill="1" applyBorder="1" applyProtection="1"/>
    <xf numFmtId="38" fontId="18" fillId="26" borderId="0" xfId="524" applyNumberFormat="1" applyFill="1" applyBorder="1" applyProtection="1"/>
    <xf numFmtId="38" fontId="18" fillId="26" borderId="15" xfId="524" applyNumberFormat="1" applyFill="1" applyBorder="1" applyProtection="1"/>
    <xf numFmtId="0" fontId="66" fillId="26" borderId="459" xfId="524" applyFont="1" applyFill="1" applyBorder="1" applyProtection="1"/>
    <xf numFmtId="0" fontId="66" fillId="26" borderId="339" xfId="524" applyFont="1" applyFill="1" applyBorder="1" applyAlignment="1" applyProtection="1">
      <alignment horizontal="center"/>
    </xf>
    <xf numFmtId="0" fontId="66" fillId="26" borderId="458" xfId="524" applyFont="1" applyFill="1" applyBorder="1" applyAlignment="1" applyProtection="1">
      <alignment horizontal="center"/>
    </xf>
    <xf numFmtId="0" fontId="95" fillId="26" borderId="13" xfId="524" applyFont="1" applyFill="1" applyBorder="1" applyProtection="1"/>
    <xf numFmtId="0" fontId="18" fillId="26" borderId="453" xfId="524" applyFill="1" applyBorder="1" applyProtection="1"/>
    <xf numFmtId="0" fontId="66" fillId="26" borderId="456" xfId="524" applyFont="1" applyFill="1" applyBorder="1" applyAlignment="1" applyProtection="1">
      <alignment horizontal="center"/>
    </xf>
    <xf numFmtId="38" fontId="18" fillId="26" borderId="289" xfId="524" applyNumberFormat="1" applyFill="1" applyBorder="1" applyProtection="1"/>
    <xf numFmtId="0" fontId="77" fillId="26" borderId="78" xfId="524" applyFont="1" applyFill="1" applyBorder="1" applyProtection="1"/>
    <xf numFmtId="0" fontId="27" fillId="0" borderId="364" xfId="524" applyFont="1" applyFill="1" applyBorder="1" applyAlignment="1" applyProtection="1">
      <alignment horizontal="center"/>
      <protection locked="0"/>
    </xf>
    <xf numFmtId="38" fontId="18" fillId="26" borderId="364" xfId="524" applyNumberFormat="1" applyFill="1" applyBorder="1" applyProtection="1"/>
    <xf numFmtId="38" fontId="18" fillId="26" borderId="77" xfId="524" applyNumberFormat="1" applyFill="1" applyBorder="1" applyProtection="1"/>
    <xf numFmtId="0" fontId="70" fillId="26" borderId="78" xfId="524" applyFont="1" applyFill="1" applyBorder="1" applyProtection="1"/>
    <xf numFmtId="0" fontId="50" fillId="26" borderId="75" xfId="524" applyFont="1" applyFill="1" applyBorder="1" applyProtection="1"/>
    <xf numFmtId="0" fontId="50" fillId="26" borderId="151" xfId="524" applyFont="1" applyFill="1" applyBorder="1" applyProtection="1"/>
    <xf numFmtId="0" fontId="66" fillId="26" borderId="66" xfId="524" applyFont="1" applyFill="1" applyBorder="1" applyProtection="1"/>
    <xf numFmtId="171" fontId="50" fillId="33" borderId="397" xfId="525" applyNumberFormat="1" applyFont="1" applyFill="1" applyBorder="1" applyProtection="1"/>
    <xf numFmtId="0" fontId="27" fillId="0" borderId="385" xfId="524" applyFont="1" applyFill="1" applyBorder="1" applyAlignment="1" applyProtection="1">
      <alignment horizontal="center"/>
      <protection locked="0"/>
    </xf>
    <xf numFmtId="171" fontId="88" fillId="34" borderId="385" xfId="525" applyNumberFormat="1" applyFont="1" applyFill="1" applyBorder="1" applyProtection="1"/>
    <xf numFmtId="171" fontId="88" fillId="0" borderId="212" xfId="525" applyNumberFormat="1" applyFont="1" applyFill="1" applyBorder="1" applyProtection="1">
      <protection locked="0"/>
    </xf>
    <xf numFmtId="171" fontId="50" fillId="35" borderId="397" xfId="525" applyNumberFormat="1" applyFont="1" applyFill="1" applyBorder="1" applyProtection="1"/>
    <xf numFmtId="171" fontId="50" fillId="34" borderId="397" xfId="525" applyNumberFormat="1" applyFont="1" applyFill="1" applyBorder="1" applyProtection="1"/>
    <xf numFmtId="0" fontId="66" fillId="26" borderId="75" xfId="524" applyFont="1" applyFill="1" applyBorder="1" applyAlignment="1" applyProtection="1"/>
    <xf numFmtId="171" fontId="66" fillId="34" borderId="397" xfId="525" applyNumberFormat="1" applyFont="1" applyFill="1" applyBorder="1" applyProtection="1"/>
    <xf numFmtId="171" fontId="50" fillId="34" borderId="364" xfId="525" applyNumberFormat="1" applyFont="1" applyFill="1" applyBorder="1" applyProtection="1"/>
    <xf numFmtId="171" fontId="50" fillId="34" borderId="71" xfId="525" applyNumberFormat="1" applyFont="1" applyFill="1" applyBorder="1" applyProtection="1"/>
    <xf numFmtId="0" fontId="70" fillId="26" borderId="66" xfId="524" applyFont="1" applyFill="1" applyBorder="1" applyProtection="1"/>
    <xf numFmtId="171" fontId="50" fillId="0" borderId="397" xfId="525" applyNumberFormat="1" applyFont="1" applyFill="1" applyBorder="1" applyProtection="1">
      <protection locked="0"/>
    </xf>
    <xf numFmtId="0" fontId="66" fillId="26" borderId="66" xfId="524" applyFont="1" applyFill="1" applyBorder="1" applyAlignment="1" applyProtection="1">
      <alignment wrapText="1"/>
    </xf>
    <xf numFmtId="0" fontId="77" fillId="26" borderId="66" xfId="524" applyFont="1" applyFill="1" applyBorder="1" applyProtection="1"/>
    <xf numFmtId="0" fontId="70" fillId="26" borderId="66" xfId="524" applyFont="1" applyFill="1" applyBorder="1" applyAlignment="1" applyProtection="1">
      <alignment wrapText="1"/>
    </xf>
    <xf numFmtId="171" fontId="66" fillId="34" borderId="443" xfId="525" applyNumberFormat="1" applyFont="1" applyFill="1" applyBorder="1" applyProtection="1"/>
    <xf numFmtId="0" fontId="77" fillId="26" borderId="13" xfId="524" applyFont="1" applyFill="1" applyBorder="1" applyProtection="1"/>
    <xf numFmtId="0" fontId="27" fillId="0" borderId="453" xfId="524" applyFont="1" applyFill="1" applyBorder="1" applyAlignment="1" applyProtection="1">
      <alignment horizontal="center"/>
      <protection locked="0"/>
    </xf>
    <xf numFmtId="171" fontId="66" fillId="34" borderId="388" xfId="525" applyNumberFormat="1" applyFont="1" applyFill="1" applyBorder="1" applyProtection="1"/>
    <xf numFmtId="171" fontId="66" fillId="34" borderId="412" xfId="525" applyNumberFormat="1" applyFont="1" applyFill="1" applyBorder="1" applyProtection="1"/>
    <xf numFmtId="0" fontId="77" fillId="26" borderId="62" xfId="524" applyFont="1" applyFill="1" applyBorder="1" applyAlignment="1" applyProtection="1">
      <alignment wrapText="1"/>
    </xf>
    <xf numFmtId="0" fontId="72" fillId="0" borderId="36" xfId="86" applyFont="1" applyFill="1" applyBorder="1" applyAlignment="1" applyProtection="1">
      <alignment horizontal="center"/>
      <protection locked="0"/>
    </xf>
    <xf numFmtId="171" fontId="66" fillId="34" borderId="341" xfId="525" applyNumberFormat="1" applyFont="1" applyFill="1" applyBorder="1" applyAlignment="1" applyProtection="1">
      <alignment horizontal="right"/>
    </xf>
    <xf numFmtId="171" fontId="66" fillId="0" borderId="161" xfId="525" applyNumberFormat="1" applyFont="1" applyFill="1" applyBorder="1" applyProtection="1">
      <protection locked="0"/>
    </xf>
    <xf numFmtId="0" fontId="18" fillId="26" borderId="74" xfId="524" applyFill="1" applyBorder="1" applyAlignment="1" applyProtection="1">
      <alignment wrapText="1"/>
    </xf>
    <xf numFmtId="0" fontId="72" fillId="0" borderId="364" xfId="86" applyFont="1" applyFill="1" applyBorder="1" applyAlignment="1" applyProtection="1">
      <alignment horizontal="center"/>
      <protection locked="0"/>
    </xf>
    <xf numFmtId="171" fontId="50" fillId="26" borderId="364" xfId="525" applyNumberFormat="1" applyFont="1" applyFill="1" applyBorder="1" applyProtection="1"/>
    <xf numFmtId="171" fontId="50" fillId="26" borderId="471" xfId="525" applyNumberFormat="1" applyFont="1" applyFill="1" applyBorder="1" applyProtection="1"/>
    <xf numFmtId="0" fontId="77" fillId="26" borderId="31" xfId="524" applyFont="1" applyFill="1" applyBorder="1" applyAlignment="1" applyProtection="1">
      <alignment wrapText="1"/>
    </xf>
    <xf numFmtId="0" fontId="72" fillId="0" borderId="455" xfId="86" applyFont="1" applyFill="1" applyBorder="1" applyAlignment="1" applyProtection="1">
      <alignment horizontal="center"/>
      <protection locked="0"/>
    </xf>
    <xf numFmtId="171" fontId="50" fillId="26" borderId="385" xfId="525" applyNumberFormat="1" applyFont="1" applyFill="1" applyBorder="1" applyProtection="1"/>
    <xf numFmtId="171" fontId="50" fillId="26" borderId="212" xfId="525" applyNumberFormat="1" applyFont="1" applyFill="1" applyBorder="1" applyProtection="1"/>
    <xf numFmtId="171" fontId="88" fillId="0" borderId="443" xfId="525" applyNumberFormat="1" applyFont="1" applyFill="1" applyBorder="1" applyProtection="1">
      <protection locked="0"/>
    </xf>
    <xf numFmtId="171" fontId="88" fillId="34" borderId="397" xfId="525" applyNumberFormat="1" applyFont="1" applyFill="1" applyBorder="1" applyProtection="1"/>
    <xf numFmtId="171" fontId="88" fillId="0" borderId="397" xfId="525" applyNumberFormat="1" applyFont="1" applyFill="1" applyBorder="1" applyProtection="1">
      <protection locked="0"/>
    </xf>
    <xf numFmtId="0" fontId="77" fillId="26" borderId="462" xfId="524" applyFont="1" applyFill="1" applyBorder="1" applyAlignment="1" applyProtection="1">
      <alignment wrapText="1"/>
    </xf>
    <xf numFmtId="171" fontId="95" fillId="35" borderId="463" xfId="525" applyNumberFormat="1" applyFont="1" applyFill="1" applyBorder="1" applyProtection="1">
      <protection locked="0"/>
    </xf>
    <xf numFmtId="0" fontId="50" fillId="26" borderId="29" xfId="524" applyFont="1" applyFill="1" applyBorder="1" applyProtection="1"/>
    <xf numFmtId="0" fontId="72" fillId="0" borderId="453" xfId="86" applyFont="1" applyFill="1" applyBorder="1" applyAlignment="1" applyProtection="1">
      <alignment horizontal="center"/>
      <protection locked="0"/>
    </xf>
    <xf numFmtId="171" fontId="88" fillId="34" borderId="388" xfId="525" applyNumberFormat="1" applyFont="1" applyFill="1" applyBorder="1" applyProtection="1"/>
    <xf numFmtId="171" fontId="88" fillId="34" borderId="103" xfId="525" applyNumberFormat="1" applyFont="1" applyFill="1" applyBorder="1" applyProtection="1"/>
    <xf numFmtId="0" fontId="77" fillId="26" borderId="345" xfId="524" applyFont="1" applyFill="1" applyBorder="1" applyAlignment="1" applyProtection="1">
      <alignment wrapText="1"/>
    </xf>
    <xf numFmtId="0" fontId="72" fillId="0" borderId="355" xfId="86" applyFont="1" applyFill="1" applyBorder="1" applyAlignment="1" applyProtection="1">
      <alignment horizontal="center"/>
      <protection locked="0"/>
    </xf>
    <xf numFmtId="171" fontId="66" fillId="35" borderId="357" xfId="525" applyNumberFormat="1" applyFont="1" applyFill="1" applyBorder="1" applyProtection="1"/>
    <xf numFmtId="171" fontId="66" fillId="35" borderId="409" xfId="525" applyNumberFormat="1" applyFont="1" applyFill="1" applyBorder="1" applyProtection="1"/>
    <xf numFmtId="0" fontId="66" fillId="34" borderId="169" xfId="524" applyFont="1" applyFill="1" applyBorder="1" applyAlignment="1" applyProtection="1">
      <alignment wrapText="1"/>
    </xf>
    <xf numFmtId="0" fontId="72" fillId="0" borderId="316" xfId="86" applyFont="1" applyFill="1" applyBorder="1" applyAlignment="1" applyProtection="1">
      <alignment horizontal="center"/>
      <protection locked="0"/>
    </xf>
    <xf numFmtId="171" fontId="66" fillId="34" borderId="156" xfId="525" applyNumberFormat="1" applyFont="1" applyFill="1" applyBorder="1" applyProtection="1"/>
    <xf numFmtId="171" fontId="66" fillId="34" borderId="157" xfId="525" applyNumberFormat="1" applyFont="1" applyFill="1" applyBorder="1" applyProtection="1"/>
    <xf numFmtId="0" fontId="66" fillId="26" borderId="151" xfId="524" applyFont="1" applyFill="1" applyBorder="1" applyProtection="1"/>
    <xf numFmtId="171" fontId="66" fillId="34" borderId="455" xfId="525" applyNumberFormat="1" applyFont="1" applyFill="1" applyBorder="1" applyProtection="1"/>
    <xf numFmtId="171" fontId="66" fillId="34" borderId="212" xfId="525" applyNumberFormat="1" applyFont="1" applyFill="1" applyBorder="1" applyProtection="1"/>
    <xf numFmtId="0" fontId="66" fillId="0" borderId="0" xfId="84" applyFont="1" applyBorder="1" applyAlignment="1" applyProtection="1">
      <alignment horizontal="center"/>
      <protection locked="0"/>
    </xf>
    <xf numFmtId="0" fontId="50" fillId="34" borderId="151" xfId="84" applyFont="1" applyFill="1" applyBorder="1" applyAlignment="1" applyProtection="1">
      <alignment wrapText="1"/>
    </xf>
    <xf numFmtId="0" fontId="177" fillId="0" borderId="455" xfId="86" applyFont="1" applyFill="1" applyBorder="1" applyAlignment="1" applyProtection="1">
      <alignment horizontal="center"/>
      <protection locked="0"/>
    </xf>
    <xf numFmtId="171" fontId="66" fillId="0" borderId="397" xfId="260" applyNumberFormat="1" applyFont="1" applyFill="1" applyBorder="1" applyAlignment="1" applyProtection="1">
      <alignment horizontal="center"/>
      <protection locked="0"/>
    </xf>
    <xf numFmtId="171" fontId="66" fillId="35" borderId="409" xfId="260" applyNumberFormat="1" applyFont="1" applyFill="1" applyBorder="1" applyAlignment="1" applyProtection="1">
      <alignment wrapText="1"/>
    </xf>
    <xf numFmtId="0" fontId="78" fillId="26" borderId="151" xfId="0" quotePrefix="1" applyFont="1" applyFill="1" applyBorder="1" applyProtection="1"/>
    <xf numFmtId="0" fontId="57" fillId="0" borderId="455" xfId="86" applyFont="1" applyFill="1" applyBorder="1" applyAlignment="1" applyProtection="1">
      <protection locked="0"/>
    </xf>
    <xf numFmtId="171" fontId="50" fillId="34" borderId="385" xfId="0" applyNumberFormat="1" applyFont="1" applyFill="1" applyBorder="1" applyProtection="1"/>
    <xf numFmtId="171" fontId="50" fillId="34" borderId="455" xfId="0" applyNumberFormat="1" applyFont="1" applyFill="1" applyBorder="1" applyProtection="1"/>
    <xf numFmtId="0" fontId="66" fillId="0" borderId="396" xfId="86" quotePrefix="1" applyFont="1" applyFill="1" applyBorder="1" applyAlignment="1" applyProtection="1">
      <alignment horizontal="center"/>
      <protection locked="0"/>
    </xf>
    <xf numFmtId="0" fontId="66" fillId="26" borderId="357" xfId="0" applyFont="1" applyFill="1" applyBorder="1" applyProtection="1"/>
    <xf numFmtId="171" fontId="50" fillId="34" borderId="357" xfId="0" applyNumberFormat="1" applyFont="1" applyFill="1" applyBorder="1" applyProtection="1"/>
    <xf numFmtId="171" fontId="50" fillId="34" borderId="355" xfId="0" applyNumberFormat="1" applyFont="1" applyFill="1" applyBorder="1" applyProtection="1"/>
    <xf numFmtId="171" fontId="50" fillId="28" borderId="357" xfId="245" applyNumberFormat="1" applyFont="1" applyFill="1" applyBorder="1" applyProtection="1"/>
    <xf numFmtId="0" fontId="50" fillId="26" borderId="455" xfId="0" applyFont="1" applyFill="1" applyBorder="1" applyProtection="1"/>
    <xf numFmtId="38" fontId="50" fillId="26" borderId="395" xfId="0" applyNumberFormat="1" applyFont="1" applyFill="1" applyBorder="1" applyProtection="1"/>
    <xf numFmtId="38" fontId="50" fillId="26" borderId="405" xfId="0" applyNumberFormat="1" applyFont="1" applyFill="1" applyBorder="1" applyProtection="1"/>
    <xf numFmtId="0" fontId="57" fillId="0" borderId="396" xfId="86" applyFont="1" applyFill="1" applyBorder="1" applyAlignment="1" applyProtection="1">
      <protection locked="0"/>
    </xf>
    <xf numFmtId="38" fontId="50" fillId="26" borderId="440" xfId="0" applyNumberFormat="1" applyFont="1" applyFill="1" applyBorder="1" applyProtection="1"/>
    <xf numFmtId="0" fontId="57" fillId="0" borderId="473" xfId="86" applyFont="1" applyFill="1" applyBorder="1" applyAlignment="1" applyProtection="1">
      <protection locked="0"/>
    </xf>
    <xf numFmtId="171" fontId="66" fillId="35" borderId="456" xfId="177" applyNumberFormat="1" applyFont="1" applyFill="1" applyBorder="1" applyAlignment="1" applyProtection="1">
      <alignment horizontal="right"/>
    </xf>
    <xf numFmtId="0" fontId="57" fillId="0" borderId="456" xfId="86" applyFont="1" applyFill="1" applyBorder="1" applyAlignment="1" applyProtection="1">
      <protection locked="0"/>
    </xf>
    <xf numFmtId="171" fontId="50" fillId="33" borderId="456" xfId="245" applyNumberFormat="1" applyFont="1" applyFill="1" applyBorder="1" applyProtection="1"/>
    <xf numFmtId="0" fontId="66" fillId="26" borderId="355" xfId="0" applyFont="1" applyFill="1" applyBorder="1" applyAlignment="1" applyProtection="1">
      <alignment wrapText="1"/>
    </xf>
    <xf numFmtId="0" fontId="57" fillId="0" borderId="357" xfId="86" applyFont="1" applyFill="1" applyBorder="1" applyAlignment="1" applyProtection="1">
      <protection locked="0"/>
    </xf>
    <xf numFmtId="171" fontId="66" fillId="40" borderId="357" xfId="245" applyNumberFormat="1" applyFont="1" applyFill="1" applyBorder="1" applyProtection="1"/>
    <xf numFmtId="171" fontId="50" fillId="28" borderId="357" xfId="177" applyNumberFormat="1" applyFont="1" applyFill="1" applyBorder="1" applyProtection="1"/>
    <xf numFmtId="173" fontId="50" fillId="34" borderId="212" xfId="177" applyNumberFormat="1" applyFont="1" applyFill="1" applyBorder="1" applyProtection="1"/>
    <xf numFmtId="0" fontId="57" fillId="0" borderId="410" xfId="86" applyFont="1" applyFill="1" applyBorder="1" applyAlignment="1" applyProtection="1">
      <protection locked="0"/>
    </xf>
    <xf numFmtId="171" fontId="50" fillId="35" borderId="339" xfId="0" applyNumberFormat="1" applyFont="1" applyFill="1" applyBorder="1" applyProtection="1"/>
    <xf numFmtId="0" fontId="78" fillId="26" borderId="343" xfId="0" quotePrefix="1" applyFont="1" applyFill="1" applyBorder="1" applyProtection="1"/>
    <xf numFmtId="0" fontId="72" fillId="0" borderId="440" xfId="86" applyFont="1" applyFill="1" applyBorder="1" applyAlignment="1" applyProtection="1">
      <alignment horizontal="center"/>
      <protection locked="0"/>
    </xf>
    <xf numFmtId="0" fontId="0" fillId="26" borderId="440" xfId="0" applyFill="1" applyBorder="1" applyProtection="1"/>
    <xf numFmtId="0" fontId="0" fillId="26" borderId="397" xfId="0" applyFill="1" applyBorder="1" applyProtection="1">
      <protection locked="0"/>
    </xf>
    <xf numFmtId="171" fontId="50" fillId="34" borderId="404" xfId="177" applyNumberFormat="1" applyFont="1" applyFill="1" applyBorder="1" applyProtection="1"/>
    <xf numFmtId="0" fontId="50" fillId="0" borderId="397" xfId="0" applyFont="1" applyFill="1" applyBorder="1" applyProtection="1">
      <protection locked="0"/>
    </xf>
    <xf numFmtId="0" fontId="72" fillId="0" borderId="385" xfId="86" applyFont="1" applyFill="1" applyBorder="1" applyAlignment="1" applyProtection="1">
      <alignment horizontal="center"/>
      <protection locked="0"/>
    </xf>
    <xf numFmtId="171" fontId="0" fillId="26" borderId="385" xfId="245" applyNumberFormat="1" applyFont="1" applyFill="1" applyBorder="1" applyProtection="1"/>
    <xf numFmtId="0" fontId="72" fillId="0" borderId="357" xfId="86" applyFont="1" applyFill="1" applyBorder="1" applyAlignment="1" applyProtection="1">
      <alignment horizontal="center"/>
      <protection locked="0"/>
    </xf>
    <xf numFmtId="0" fontId="66" fillId="26" borderId="58" xfId="0" applyFont="1" applyFill="1" applyBorder="1" applyProtection="1"/>
    <xf numFmtId="0" fontId="72" fillId="0" borderId="61" xfId="86" applyFont="1" applyFill="1" applyBorder="1" applyAlignment="1" applyProtection="1">
      <alignment horizontal="center"/>
      <protection locked="0"/>
    </xf>
    <xf numFmtId="171" fontId="50" fillId="34" borderId="364" xfId="245" applyNumberFormat="1" applyFont="1" applyFill="1" applyBorder="1" applyProtection="1"/>
    <xf numFmtId="171" fontId="50" fillId="34" borderId="61" xfId="245" applyNumberFormat="1" applyFont="1" applyFill="1" applyBorder="1" applyProtection="1"/>
    <xf numFmtId="171" fontId="0" fillId="0" borderId="397" xfId="177" applyNumberFormat="1" applyFont="1" applyFill="1" applyBorder="1" applyProtection="1">
      <protection locked="0"/>
    </xf>
    <xf numFmtId="0" fontId="0" fillId="26" borderId="397" xfId="0" applyFill="1" applyBorder="1" applyProtection="1"/>
    <xf numFmtId="171" fontId="88" fillId="33" borderId="440" xfId="249" applyNumberFormat="1" applyFont="1" applyFill="1" applyBorder="1" applyProtection="1"/>
    <xf numFmtId="171" fontId="88" fillId="33" borderId="397" xfId="249" applyNumberFormat="1" applyFont="1" applyFill="1" applyBorder="1" applyProtection="1"/>
    <xf numFmtId="173" fontId="64" fillId="0" borderId="440" xfId="177" applyNumberFormat="1" applyFont="1" applyFill="1" applyBorder="1" applyProtection="1">
      <protection locked="0"/>
    </xf>
    <xf numFmtId="173" fontId="64" fillId="0" borderId="397" xfId="177" applyNumberFormat="1" applyFont="1" applyFill="1" applyBorder="1" applyProtection="1">
      <protection locked="0"/>
    </xf>
    <xf numFmtId="171" fontId="0" fillId="34" borderId="385" xfId="249" applyNumberFormat="1" applyFont="1" applyFill="1" applyBorder="1" applyProtection="1"/>
    <xf numFmtId="171" fontId="66" fillId="35" borderId="357" xfId="249" applyNumberFormat="1" applyFont="1" applyFill="1" applyBorder="1" applyProtection="1"/>
    <xf numFmtId="0" fontId="57" fillId="0" borderId="440" xfId="86" applyFont="1" applyFill="1" applyBorder="1" applyAlignment="1" applyProtection="1">
      <protection locked="0"/>
    </xf>
    <xf numFmtId="171" fontId="50" fillId="34" borderId="397" xfId="245" applyNumberFormat="1" applyFont="1" applyFill="1" applyBorder="1" applyProtection="1"/>
    <xf numFmtId="171" fontId="78" fillId="26" borderId="443" xfId="245" applyNumberFormat="1" applyFont="1" applyFill="1" applyBorder="1" applyProtection="1"/>
    <xf numFmtId="171" fontId="50" fillId="28" borderId="409" xfId="249" applyNumberFormat="1" applyFont="1" applyFill="1" applyBorder="1" applyProtection="1"/>
    <xf numFmtId="0" fontId="97" fillId="26" borderId="474" xfId="0" applyFont="1" applyFill="1" applyBorder="1" applyProtection="1"/>
    <xf numFmtId="0" fontId="57" fillId="0" borderId="112" xfId="86" applyFont="1" applyFill="1" applyBorder="1" applyAlignment="1" applyProtection="1">
      <protection locked="0"/>
    </xf>
    <xf numFmtId="171" fontId="78" fillId="26" borderId="475" xfId="245" applyNumberFormat="1" applyFont="1" applyFill="1" applyBorder="1" applyProtection="1"/>
    <xf numFmtId="171" fontId="78" fillId="26" borderId="472" xfId="245" applyNumberFormat="1" applyFont="1" applyFill="1" applyBorder="1" applyProtection="1"/>
    <xf numFmtId="0" fontId="57" fillId="0" borderId="385" xfId="86" applyFont="1" applyFill="1" applyBorder="1" applyAlignment="1" applyProtection="1">
      <protection locked="0"/>
    </xf>
    <xf numFmtId="171" fontId="78" fillId="26" borderId="2" xfId="245" applyNumberFormat="1" applyFont="1" applyFill="1" applyBorder="1" applyProtection="1"/>
    <xf numFmtId="171" fontId="78" fillId="26" borderId="212" xfId="245" applyNumberFormat="1" applyFont="1" applyFill="1" applyBorder="1" applyProtection="1"/>
    <xf numFmtId="171" fontId="78" fillId="34" borderId="440" xfId="245" applyNumberFormat="1" applyFont="1" applyFill="1" applyBorder="1" applyProtection="1"/>
    <xf numFmtId="171" fontId="78" fillId="34" borderId="397" xfId="245" applyNumberFormat="1" applyFont="1" applyFill="1" applyBorder="1" applyProtection="1"/>
    <xf numFmtId="171" fontId="78" fillId="26" borderId="440" xfId="245" applyNumberFormat="1" applyFont="1" applyFill="1" applyBorder="1" applyProtection="1"/>
    <xf numFmtId="171" fontId="78" fillId="26" borderId="397" xfId="245" applyNumberFormat="1" applyFont="1" applyFill="1" applyBorder="1" applyProtection="1"/>
    <xf numFmtId="171" fontId="50" fillId="26" borderId="440" xfId="245" applyNumberFormat="1" applyFont="1" applyFill="1" applyBorder="1" applyProtection="1"/>
    <xf numFmtId="171" fontId="50" fillId="34" borderId="385" xfId="245" applyNumberFormat="1" applyFont="1" applyFill="1" applyBorder="1" applyProtection="1"/>
    <xf numFmtId="171" fontId="50" fillId="0" borderId="440" xfId="247" applyNumberFormat="1" applyFont="1" applyFill="1" applyBorder="1" applyProtection="1">
      <protection locked="0"/>
    </xf>
    <xf numFmtId="0" fontId="0" fillId="0" borderId="385" xfId="0" applyBorder="1" applyProtection="1"/>
    <xf numFmtId="0" fontId="0" fillId="34" borderId="440" xfId="0" applyFill="1" applyBorder="1" applyProtection="1"/>
    <xf numFmtId="171" fontId="50" fillId="34" borderId="404" xfId="525" applyNumberFormat="1" applyFont="1" applyFill="1" applyBorder="1" applyProtection="1"/>
    <xf numFmtId="0" fontId="66" fillId="26" borderId="158" xfId="0" applyFont="1" applyFill="1" applyBorder="1" applyAlignment="1" applyProtection="1">
      <alignment horizontal="center" vertical="center" wrapText="1"/>
    </xf>
    <xf numFmtId="174" fontId="70" fillId="34" borderId="0" xfId="0" applyNumberFormat="1" applyFont="1" applyFill="1" applyBorder="1" applyProtection="1"/>
    <xf numFmtId="178" fontId="50" fillId="0" borderId="270" xfId="15" applyNumberFormat="1" applyFont="1" applyBorder="1" applyProtection="1">
      <protection locked="0"/>
    </xf>
    <xf numFmtId="4" fontId="50" fillId="0" borderId="270" xfId="15" applyNumberFormat="1" applyFont="1" applyBorder="1" applyProtection="1">
      <protection locked="0"/>
    </xf>
    <xf numFmtId="0" fontId="50" fillId="0" borderId="270" xfId="15" applyNumberFormat="1" applyFont="1" applyBorder="1" applyAlignment="1" applyProtection="1">
      <alignment wrapText="1"/>
      <protection locked="0"/>
    </xf>
    <xf numFmtId="0" fontId="78" fillId="34" borderId="473" xfId="70" applyFont="1" applyFill="1" applyBorder="1" applyAlignment="1">
      <alignment horizontal="left" wrapText="1"/>
    </xf>
    <xf numFmtId="0" fontId="78" fillId="34" borderId="411" xfId="70" applyFont="1" applyFill="1" applyBorder="1"/>
    <xf numFmtId="0" fontId="78" fillId="34" borderId="473" xfId="70" applyFont="1" applyFill="1" applyBorder="1" applyAlignment="1">
      <alignment horizontal="left"/>
    </xf>
    <xf numFmtId="0" fontId="78" fillId="34" borderId="359" xfId="70" applyFont="1" applyFill="1" applyBorder="1" applyAlignment="1">
      <alignment horizontal="left"/>
    </xf>
    <xf numFmtId="0" fontId="70" fillId="34" borderId="0" xfId="0" applyFont="1" applyFill="1" applyAlignment="1" applyProtection="1">
      <alignment horizontal="center"/>
    </xf>
    <xf numFmtId="0" fontId="70" fillId="34" borderId="0" xfId="0" applyFont="1" applyFill="1" applyBorder="1" applyAlignment="1" applyProtection="1">
      <alignment horizontal="center"/>
    </xf>
    <xf numFmtId="0" fontId="70" fillId="34" borderId="0" xfId="0" quotePrefix="1" applyFont="1" applyFill="1" applyBorder="1" applyAlignment="1" applyProtection="1">
      <alignment horizontal="left"/>
    </xf>
    <xf numFmtId="0" fontId="0" fillId="34" borderId="0" xfId="0" applyFill="1" applyAlignment="1">
      <alignment vertical="center"/>
    </xf>
    <xf numFmtId="0" fontId="0" fillId="0" borderId="0" xfId="0" applyAlignment="1">
      <alignment vertical="center"/>
    </xf>
    <xf numFmtId="15" fontId="70" fillId="34" borderId="0" xfId="0" applyNumberFormat="1" applyFont="1" applyFill="1" applyBorder="1" applyAlignment="1" applyProtection="1">
      <alignment horizontal="center"/>
      <protection locked="0"/>
    </xf>
    <xf numFmtId="0" fontId="5" fillId="0" borderId="0" xfId="526"/>
    <xf numFmtId="0" fontId="29" fillId="34" borderId="0" xfId="524" quotePrefix="1" applyFont="1" applyFill="1" applyAlignment="1" applyProtection="1">
      <alignment horizontal="center"/>
    </xf>
    <xf numFmtId="49" fontId="99" fillId="34" borderId="0" xfId="524" quotePrefix="1" applyNumberFormat="1" applyFont="1" applyFill="1" applyAlignment="1" applyProtection="1">
      <alignment horizontal="right"/>
    </xf>
    <xf numFmtId="0" fontId="70" fillId="34" borderId="0" xfId="524" quotePrefix="1" applyFont="1" applyFill="1" applyBorder="1" applyAlignment="1" applyProtection="1">
      <alignment horizontal="left"/>
    </xf>
    <xf numFmtId="0" fontId="78" fillId="34" borderId="0" xfId="524" applyFont="1" applyFill="1" applyBorder="1" applyProtection="1"/>
    <xf numFmtId="0" fontId="78" fillId="34" borderId="0" xfId="524" quotePrefix="1" applyFont="1" applyFill="1" applyBorder="1" applyAlignment="1" applyProtection="1">
      <alignment horizontal="left"/>
    </xf>
    <xf numFmtId="0" fontId="18" fillId="34" borderId="186" xfId="524" applyFill="1" applyBorder="1" applyProtection="1"/>
    <xf numFmtId="0" fontId="66" fillId="26" borderId="457" xfId="524" applyFont="1" applyFill="1" applyBorder="1" applyProtection="1"/>
    <xf numFmtId="0" fontId="27" fillId="0" borderId="457" xfId="524" applyFont="1" applyFill="1" applyBorder="1" applyAlignment="1" applyProtection="1">
      <alignment horizontal="center"/>
      <protection locked="0"/>
    </xf>
    <xf numFmtId="38" fontId="18" fillId="26" borderId="457" xfId="524" applyNumberFormat="1" applyFill="1" applyBorder="1" applyProtection="1"/>
    <xf numFmtId="171" fontId="18" fillId="26" borderId="364" xfId="525" applyNumberFormat="1" applyFont="1" applyFill="1" applyBorder="1" applyProtection="1"/>
    <xf numFmtId="171" fontId="18" fillId="26" borderId="71" xfId="525" applyNumberFormat="1" applyFont="1" applyFill="1" applyBorder="1" applyProtection="1"/>
    <xf numFmtId="171" fontId="18" fillId="0" borderId="71" xfId="525" applyNumberFormat="1" applyFont="1" applyFill="1" applyBorder="1" applyProtection="1">
      <protection locked="0"/>
    </xf>
    <xf numFmtId="0" fontId="76" fillId="0" borderId="44" xfId="524" applyFont="1" applyFill="1" applyBorder="1" applyAlignment="1" applyProtection="1">
      <alignment horizontal="center"/>
      <protection locked="0"/>
    </xf>
    <xf numFmtId="0" fontId="27" fillId="0" borderId="43" xfId="524" applyFont="1" applyFill="1" applyBorder="1" applyAlignment="1" applyProtection="1">
      <alignment horizontal="center"/>
      <protection locked="0"/>
    </xf>
    <xf numFmtId="171" fontId="50" fillId="33" borderId="43" xfId="525" applyNumberFormat="1" applyFont="1" applyFill="1" applyBorder="1" applyProtection="1"/>
    <xf numFmtId="171" fontId="50" fillId="35" borderId="43" xfId="525" applyNumberFormat="1" applyFont="1" applyFill="1" applyBorder="1" applyProtection="1"/>
    <xf numFmtId="166" fontId="5" fillId="0" borderId="0" xfId="526" applyNumberFormat="1"/>
    <xf numFmtId="171" fontId="50" fillId="34" borderId="43" xfId="525" applyNumberFormat="1" applyFont="1" applyFill="1" applyBorder="1" applyProtection="1"/>
    <xf numFmtId="0" fontId="5" fillId="0" borderId="0" xfId="526" applyFill="1"/>
    <xf numFmtId="171" fontId="66" fillId="34" borderId="43" xfId="525" applyNumberFormat="1" applyFont="1" applyFill="1" applyBorder="1" applyProtection="1"/>
    <xf numFmtId="9" fontId="0" fillId="0" borderId="0" xfId="527" applyFont="1"/>
    <xf numFmtId="0" fontId="27" fillId="0" borderId="53" xfId="524" applyFont="1" applyFill="1" applyBorder="1" applyAlignment="1" applyProtection="1">
      <alignment horizontal="center"/>
      <protection locked="0"/>
    </xf>
    <xf numFmtId="171" fontId="66" fillId="34" borderId="43" xfId="528" applyNumberFormat="1" applyFont="1" applyFill="1" applyBorder="1" applyProtection="1"/>
    <xf numFmtId="171" fontId="66" fillId="34" borderId="397" xfId="528" applyNumberFormat="1" applyFont="1" applyFill="1" applyBorder="1" applyProtection="1"/>
    <xf numFmtId="171" fontId="5" fillId="0" borderId="0" xfId="526" applyNumberFormat="1"/>
    <xf numFmtId="171" fontId="50" fillId="31" borderId="43" xfId="525" applyNumberFormat="1" applyFont="1" applyFill="1" applyBorder="1" applyProtection="1">
      <protection locked="0"/>
    </xf>
    <xf numFmtId="0" fontId="51" fillId="34" borderId="43" xfId="526" applyFont="1" applyFill="1" applyBorder="1" applyAlignment="1">
      <alignment horizontal="center"/>
    </xf>
    <xf numFmtId="0" fontId="51" fillId="34" borderId="397" xfId="526" applyFont="1" applyFill="1" applyBorder="1" applyAlignment="1">
      <alignment horizontal="center"/>
    </xf>
    <xf numFmtId="171" fontId="66" fillId="31" borderId="43" xfId="525" applyNumberFormat="1" applyFont="1" applyFill="1" applyBorder="1" applyAlignment="1" applyProtection="1">
      <alignment horizontal="center" vertical="center"/>
      <protection locked="0"/>
    </xf>
    <xf numFmtId="0" fontId="77" fillId="26" borderId="81" xfId="524" applyFont="1" applyFill="1" applyBorder="1" applyProtection="1"/>
    <xf numFmtId="0" fontId="27" fillId="0" borderId="48" xfId="524" applyFont="1" applyFill="1" applyBorder="1" applyAlignment="1" applyProtection="1">
      <alignment horizontal="center"/>
      <protection locked="0"/>
    </xf>
    <xf numFmtId="171" fontId="66" fillId="34" borderId="44" xfId="525" applyNumberFormat="1" applyFont="1" applyFill="1" applyBorder="1" applyProtection="1"/>
    <xf numFmtId="0" fontId="50" fillId="26" borderId="85" xfId="524" applyFont="1" applyFill="1" applyBorder="1" applyAlignment="1" applyProtection="1">
      <alignment wrapText="1"/>
    </xf>
    <xf numFmtId="0" fontId="72" fillId="0" borderId="48" xfId="86" applyFont="1" applyFill="1" applyBorder="1" applyAlignment="1" applyProtection="1">
      <alignment horizontal="center"/>
      <protection locked="0"/>
    </xf>
    <xf numFmtId="171" fontId="88" fillId="0" borderId="44" xfId="525" applyNumberFormat="1" applyFont="1" applyFill="1" applyBorder="1" applyProtection="1">
      <protection locked="0"/>
    </xf>
    <xf numFmtId="0" fontId="72" fillId="0" borderId="53" xfId="86" applyFont="1" applyFill="1" applyBorder="1" applyAlignment="1" applyProtection="1">
      <alignment horizontal="center"/>
      <protection locked="0"/>
    </xf>
    <xf numFmtId="171" fontId="88" fillId="0" borderId="43" xfId="525" applyNumberFormat="1" applyFont="1" applyFill="1" applyBorder="1" applyProtection="1">
      <protection locked="0"/>
    </xf>
    <xf numFmtId="0" fontId="72" fillId="0" borderId="477" xfId="86" applyFont="1" applyFill="1" applyBorder="1" applyAlignment="1" applyProtection="1">
      <alignment horizontal="center"/>
      <protection locked="0"/>
    </xf>
    <xf numFmtId="171" fontId="95" fillId="35" borderId="55" xfId="525" applyNumberFormat="1" applyFont="1" applyFill="1" applyBorder="1" applyProtection="1">
      <protection locked="0"/>
    </xf>
    <xf numFmtId="0" fontId="50" fillId="34" borderId="61" xfId="84" applyFill="1" applyBorder="1" applyProtection="1"/>
    <xf numFmtId="0" fontId="50" fillId="34" borderId="71" xfId="84" applyFill="1" applyBorder="1" applyProtection="1"/>
    <xf numFmtId="171" fontId="66" fillId="33" borderId="53" xfId="260" applyNumberFormat="1" applyFont="1" applyFill="1" applyBorder="1" applyProtection="1"/>
    <xf numFmtId="0" fontId="167" fillId="0" borderId="0" xfId="526" applyFont="1" applyAlignment="1">
      <alignment horizontal="center"/>
    </xf>
    <xf numFmtId="171" fontId="77" fillId="34" borderId="455" xfId="260" applyNumberFormat="1" applyFont="1" applyFill="1" applyBorder="1" applyProtection="1"/>
    <xf numFmtId="171" fontId="77" fillId="34" borderId="472" xfId="260" applyNumberFormat="1" applyFont="1" applyFill="1" applyBorder="1" applyProtection="1"/>
    <xf numFmtId="171" fontId="66" fillId="0" borderId="53" xfId="260" applyNumberFormat="1" applyFont="1" applyFill="1" applyBorder="1" applyAlignment="1" applyProtection="1">
      <alignment horizontal="center"/>
      <protection locked="0"/>
    </xf>
    <xf numFmtId="0" fontId="50" fillId="34" borderId="88" xfId="84" applyFont="1" applyFill="1" applyBorder="1" applyProtection="1"/>
    <xf numFmtId="171" fontId="66" fillId="34" borderId="46" xfId="260" applyNumberFormat="1" applyFont="1" applyFill="1" applyBorder="1" applyProtection="1"/>
    <xf numFmtId="171" fontId="66" fillId="34" borderId="73" xfId="260" applyNumberFormat="1" applyFont="1" applyFill="1" applyBorder="1" applyProtection="1"/>
    <xf numFmtId="0" fontId="5" fillId="34" borderId="0" xfId="526" applyFill="1"/>
    <xf numFmtId="171" fontId="18" fillId="34" borderId="364" xfId="525" applyNumberFormat="1" applyFont="1" applyFill="1" applyBorder="1" applyProtection="1"/>
    <xf numFmtId="171" fontId="50" fillId="35" borderId="371" xfId="177" applyNumberFormat="1" applyFont="1" applyFill="1" applyBorder="1" applyProtection="1"/>
    <xf numFmtId="171" fontId="50" fillId="33" borderId="402" xfId="177" applyNumberFormat="1" applyFont="1" applyFill="1" applyBorder="1" applyProtection="1"/>
    <xf numFmtId="171" fontId="50" fillId="34" borderId="364" xfId="177" applyNumberFormat="1" applyFont="1" applyFill="1" applyBorder="1" applyAlignment="1" applyProtection="1">
      <alignment wrapText="1"/>
    </xf>
    <xf numFmtId="0" fontId="5" fillId="34" borderId="0" xfId="526" applyFill="1" applyAlignment="1">
      <alignment horizontal="center"/>
    </xf>
    <xf numFmtId="1" fontId="152" fillId="34" borderId="429" xfId="232" applyFont="1" applyFill="1" applyBorder="1" applyAlignment="1" applyProtection="1"/>
    <xf numFmtId="0" fontId="49" fillId="34" borderId="0" xfId="0" applyFont="1" applyFill="1" applyBorder="1" applyAlignment="1"/>
    <xf numFmtId="0" fontId="49" fillId="34" borderId="430" xfId="0" applyFont="1" applyFill="1" applyBorder="1" applyAlignment="1"/>
    <xf numFmtId="1" fontId="152" fillId="34" borderId="0" xfId="232" applyFont="1" applyFill="1" applyBorder="1" applyAlignment="1" applyProtection="1"/>
    <xf numFmtId="171" fontId="50" fillId="33" borderId="385" xfId="177" applyNumberFormat="1" applyFont="1" applyFill="1" applyBorder="1" applyAlignment="1" applyProtection="1">
      <alignment horizontal="left"/>
    </xf>
    <xf numFmtId="171" fontId="50" fillId="33" borderId="212" xfId="177" applyNumberFormat="1" applyFont="1" applyFill="1" applyBorder="1" applyAlignment="1" applyProtection="1">
      <alignment wrapText="1"/>
    </xf>
    <xf numFmtId="0" fontId="78" fillId="34" borderId="95" xfId="0" applyNumberFormat="1" applyFont="1" applyFill="1" applyBorder="1" applyAlignment="1" applyProtection="1">
      <alignment horizontal="center"/>
    </xf>
    <xf numFmtId="0" fontId="70" fillId="34" borderId="95" xfId="0" applyNumberFormat="1" applyFont="1" applyFill="1" applyBorder="1" applyAlignment="1" applyProtection="1">
      <alignment horizontal="center"/>
      <protection locked="0"/>
    </xf>
    <xf numFmtId="0" fontId="178" fillId="26" borderId="13" xfId="0" applyFont="1" applyFill="1" applyBorder="1" applyProtection="1"/>
    <xf numFmtId="0" fontId="66" fillId="26" borderId="78" xfId="0" applyFont="1" applyFill="1" applyBorder="1" applyAlignment="1" applyProtection="1">
      <alignment wrapText="1"/>
    </xf>
    <xf numFmtId="0" fontId="50" fillId="26" borderId="258" xfId="0" quotePrefix="1" applyFont="1" applyFill="1" applyBorder="1" applyProtection="1"/>
    <xf numFmtId="0" fontId="66" fillId="26" borderId="78" xfId="0" applyFont="1" applyFill="1" applyBorder="1" applyProtection="1"/>
    <xf numFmtId="0" fontId="178" fillId="26" borderId="151" xfId="0" applyFont="1" applyFill="1" applyBorder="1" applyProtection="1"/>
    <xf numFmtId="0" fontId="50" fillId="26" borderId="75" xfId="0" quotePrefix="1" applyFont="1" applyFill="1" applyBorder="1" applyAlignment="1" applyProtection="1">
      <alignment horizontal="left" indent="1"/>
    </xf>
    <xf numFmtId="0" fontId="66" fillId="34" borderId="85" xfId="84" applyFont="1" applyFill="1" applyBorder="1" applyAlignment="1" applyProtection="1">
      <alignment wrapText="1"/>
    </xf>
    <xf numFmtId="0" fontId="66" fillId="26" borderId="75" xfId="524" applyFont="1" applyFill="1" applyBorder="1" applyAlignment="1" applyProtection="1">
      <alignment wrapText="1"/>
    </xf>
    <xf numFmtId="0" fontId="50" fillId="0" borderId="0" xfId="0" applyFont="1" applyFill="1"/>
    <xf numFmtId="0" fontId="50" fillId="0" borderId="0" xfId="252" applyFill="1"/>
    <xf numFmtId="0" fontId="70" fillId="26" borderId="0" xfId="86" quotePrefix="1" applyFont="1" applyFill="1" applyAlignment="1" applyProtection="1">
      <alignment horizontal="left" wrapText="1"/>
    </xf>
    <xf numFmtId="0" fontId="100" fillId="34" borderId="323" xfId="222" applyFont="1" applyFill="1" applyBorder="1" applyAlignment="1">
      <alignment wrapText="1"/>
    </xf>
    <xf numFmtId="3" fontId="100" fillId="34" borderId="323" xfId="222" quotePrefix="1" applyNumberFormat="1" applyFont="1" applyFill="1" applyBorder="1" applyAlignment="1">
      <alignment horizontal="center" wrapText="1"/>
    </xf>
    <xf numFmtId="171" fontId="50" fillId="0" borderId="270" xfId="249" applyNumberFormat="1" applyFont="1" applyFill="1" applyBorder="1" applyProtection="1">
      <protection locked="0"/>
    </xf>
    <xf numFmtId="0" fontId="86" fillId="34" borderId="425" xfId="0" quotePrefix="1" applyFont="1" applyFill="1" applyBorder="1" applyProtection="1"/>
    <xf numFmtId="0" fontId="86" fillId="34" borderId="426" xfId="0" applyFont="1" applyFill="1" applyBorder="1" applyAlignment="1">
      <alignment horizontal="right"/>
    </xf>
    <xf numFmtId="0" fontId="66" fillId="39" borderId="156" xfId="0" applyFont="1" applyFill="1" applyBorder="1" applyAlignment="1" applyProtection="1">
      <alignment horizontal="center" vertical="center" wrapText="1"/>
      <protection locked="0"/>
    </xf>
    <xf numFmtId="0" fontId="50" fillId="0" borderId="0" xfId="0" applyFont="1" applyProtection="1">
      <protection locked="0"/>
    </xf>
    <xf numFmtId="0" fontId="50" fillId="0" borderId="43" xfId="0" applyFont="1" applyBorder="1" applyProtection="1">
      <protection locked="0"/>
    </xf>
    <xf numFmtId="3" fontId="50" fillId="0" borderId="0" xfId="0" applyNumberFormat="1" applyFont="1" applyProtection="1">
      <protection locked="0"/>
    </xf>
    <xf numFmtId="3" fontId="50" fillId="0" borderId="43" xfId="0" applyNumberFormat="1" applyFont="1" applyBorder="1" applyProtection="1">
      <protection locked="0"/>
    </xf>
    <xf numFmtId="3" fontId="50" fillId="0" borderId="43" xfId="177" applyNumberFormat="1" applyFont="1" applyFill="1" applyBorder="1" applyProtection="1">
      <protection locked="0"/>
    </xf>
    <xf numFmtId="3" fontId="50" fillId="0" borderId="233" xfId="177" applyNumberFormat="1" applyFont="1" applyFill="1" applyBorder="1" applyProtection="1">
      <protection locked="0"/>
    </xf>
    <xf numFmtId="3" fontId="50" fillId="0" borderId="396" xfId="177" applyNumberFormat="1" applyFont="1" applyFill="1" applyBorder="1" applyProtection="1">
      <protection locked="0"/>
    </xf>
    <xf numFmtId="3" fontId="50" fillId="0" borderId="387" xfId="177" applyNumberFormat="1" applyFont="1" applyFill="1" applyBorder="1" applyProtection="1">
      <protection locked="0"/>
    </xf>
    <xf numFmtId="3" fontId="50" fillId="0" borderId="229" xfId="177" applyNumberFormat="1" applyFont="1" applyFill="1" applyBorder="1" applyProtection="1">
      <protection locked="0"/>
    </xf>
    <xf numFmtId="3" fontId="88" fillId="0" borderId="61" xfId="177" applyNumberFormat="1" applyFont="1" applyFill="1" applyBorder="1" applyProtection="1">
      <protection locked="0"/>
    </xf>
    <xf numFmtId="3" fontId="88" fillId="0" borderId="364" xfId="177" applyNumberFormat="1" applyFont="1" applyFill="1" applyBorder="1" applyProtection="1">
      <protection locked="0"/>
    </xf>
    <xf numFmtId="3" fontId="50" fillId="0" borderId="396" xfId="177" applyNumberFormat="1" applyFont="1" applyBorder="1" applyProtection="1">
      <protection locked="0"/>
    </xf>
    <xf numFmtId="3" fontId="50" fillId="0" borderId="387" xfId="177" applyNumberFormat="1" applyFont="1" applyBorder="1" applyProtection="1">
      <protection locked="0"/>
    </xf>
    <xf numFmtId="3" fontId="88" fillId="0" borderId="396" xfId="177" applyNumberFormat="1" applyFont="1" applyFill="1" applyBorder="1" applyAlignment="1" applyProtection="1">
      <alignment wrapText="1"/>
      <protection locked="0"/>
    </xf>
    <xf numFmtId="3" fontId="88" fillId="0" borderId="387" xfId="177" applyNumberFormat="1" applyFont="1" applyFill="1" applyBorder="1" applyAlignment="1" applyProtection="1">
      <alignment wrapText="1"/>
      <protection locked="0"/>
    </xf>
    <xf numFmtId="3" fontId="50" fillId="0" borderId="410" xfId="177" applyNumberFormat="1" applyFont="1" applyBorder="1" applyProtection="1">
      <protection locked="0"/>
    </xf>
    <xf numFmtId="3" fontId="50" fillId="0" borderId="404" xfId="177" applyNumberFormat="1" applyFont="1" applyBorder="1" applyProtection="1">
      <protection locked="0"/>
    </xf>
    <xf numFmtId="3" fontId="50" fillId="0" borderId="53" xfId="177" applyNumberFormat="1" applyFont="1" applyFill="1" applyBorder="1" applyProtection="1">
      <protection locked="0"/>
    </xf>
    <xf numFmtId="3" fontId="88" fillId="0" borderId="53" xfId="177" applyNumberFormat="1" applyFont="1" applyFill="1" applyBorder="1" applyProtection="1">
      <protection locked="0"/>
    </xf>
    <xf numFmtId="3" fontId="88" fillId="0" borderId="43" xfId="177" applyNumberFormat="1" applyFont="1" applyFill="1" applyBorder="1" applyProtection="1">
      <protection locked="0"/>
    </xf>
    <xf numFmtId="3" fontId="50" fillId="0" borderId="299" xfId="177" applyNumberFormat="1" applyFont="1" applyFill="1" applyBorder="1" applyProtection="1">
      <protection locked="0"/>
    </xf>
    <xf numFmtId="3" fontId="66" fillId="0" borderId="211" xfId="177" applyNumberFormat="1" applyFont="1" applyFill="1" applyBorder="1" applyAlignment="1" applyProtection="1">
      <alignment wrapText="1"/>
      <protection locked="0"/>
    </xf>
    <xf numFmtId="3" fontId="88" fillId="0" borderId="43" xfId="0" applyNumberFormat="1" applyFont="1" applyBorder="1" applyProtection="1">
      <protection locked="0"/>
    </xf>
    <xf numFmtId="3" fontId="88" fillId="0" borderId="0" xfId="0" applyNumberFormat="1" applyFont="1" applyProtection="1">
      <protection locked="0"/>
    </xf>
    <xf numFmtId="3" fontId="50" fillId="0" borderId="61" xfId="177" applyNumberFormat="1" applyFont="1" applyFill="1" applyBorder="1" applyProtection="1">
      <protection locked="0"/>
    </xf>
    <xf numFmtId="3" fontId="50" fillId="0" borderId="45" xfId="177" applyNumberFormat="1" applyFont="1" applyFill="1" applyBorder="1" applyProtection="1">
      <protection locked="0"/>
    </xf>
    <xf numFmtId="3" fontId="88" fillId="0" borderId="229" xfId="177" applyNumberFormat="1" applyFont="1" applyFill="1" applyBorder="1" applyProtection="1">
      <protection locked="0"/>
    </xf>
    <xf numFmtId="3" fontId="50" fillId="0" borderId="249" xfId="177" applyNumberFormat="1" applyFont="1" applyFill="1" applyBorder="1" applyProtection="1">
      <protection locked="0"/>
    </xf>
    <xf numFmtId="0" fontId="0" fillId="0" borderId="385" xfId="0" applyBorder="1" applyProtection="1">
      <protection locked="0"/>
    </xf>
    <xf numFmtId="14" fontId="124" fillId="34" borderId="95" xfId="0" applyNumberFormat="1" applyFont="1" applyFill="1" applyBorder="1"/>
    <xf numFmtId="14" fontId="125" fillId="34" borderId="0" xfId="0" applyNumberFormat="1" applyFont="1" applyFill="1" applyBorder="1"/>
    <xf numFmtId="0" fontId="66" fillId="29" borderId="404" xfId="0" applyFont="1" applyFill="1" applyBorder="1" applyAlignment="1" applyProtection="1">
      <alignment horizontal="left" wrapText="1" indent="1"/>
    </xf>
    <xf numFmtId="14" fontId="124" fillId="34" borderId="95" xfId="0" applyNumberFormat="1" applyFont="1" applyFill="1" applyBorder="1" applyProtection="1"/>
    <xf numFmtId="0" fontId="99" fillId="34" borderId="0" xfId="0" applyFont="1" applyFill="1" applyAlignment="1">
      <alignment horizontal="left"/>
    </xf>
    <xf numFmtId="0" fontId="66" fillId="34" borderId="290" xfId="0" applyFont="1" applyFill="1" applyBorder="1" applyAlignment="1" applyProtection="1">
      <alignment wrapText="1"/>
    </xf>
    <xf numFmtId="0" fontId="77" fillId="0" borderId="428" xfId="0" applyFont="1" applyBorder="1" applyAlignment="1" applyProtection="1">
      <alignment horizontal="left"/>
    </xf>
    <xf numFmtId="0" fontId="50" fillId="34" borderId="0" xfId="0" applyFont="1" applyFill="1" applyBorder="1" applyAlignment="1"/>
    <xf numFmtId="171" fontId="86" fillId="0" borderId="244" xfId="177" quotePrefix="1" applyNumberFormat="1" applyFont="1" applyFill="1" applyBorder="1" applyAlignment="1" applyProtection="1">
      <alignment horizontal="right"/>
      <protection locked="0"/>
    </xf>
    <xf numFmtId="171" fontId="50" fillId="35" borderId="357" xfId="0" applyNumberFormat="1" applyFont="1" applyFill="1" applyBorder="1"/>
    <xf numFmtId="0" fontId="78" fillId="0" borderId="318" xfId="0" applyFont="1" applyFill="1" applyBorder="1" applyAlignment="1" applyProtection="1">
      <alignment horizontal="center"/>
      <protection locked="0"/>
    </xf>
    <xf numFmtId="0" fontId="50" fillId="26" borderId="66" xfId="0" applyFont="1" applyFill="1" applyBorder="1" applyAlignment="1" applyProtection="1">
      <alignment wrapText="1"/>
    </xf>
    <xf numFmtId="0" fontId="66" fillId="34" borderId="75" xfId="0" quotePrefix="1" applyFont="1" applyFill="1" applyBorder="1" applyAlignment="1" applyProtection="1">
      <alignment wrapText="1"/>
    </xf>
    <xf numFmtId="186" fontId="93" fillId="31" borderId="43" xfId="215" applyNumberFormat="1" applyFont="1" applyFill="1" applyBorder="1" applyAlignment="1" applyProtection="1">
      <alignment horizontal="left" vertical="center" wrapText="1" indent="1"/>
      <protection locked="0"/>
    </xf>
    <xf numFmtId="186" fontId="93" fillId="31" borderId="298" xfId="215" applyNumberFormat="1" applyFont="1" applyFill="1" applyBorder="1" applyAlignment="1" applyProtection="1">
      <alignment horizontal="left" vertical="center" wrapText="1" indent="1"/>
      <protection locked="0"/>
    </xf>
    <xf numFmtId="186" fontId="70" fillId="33" borderId="255" xfId="215" applyNumberFormat="1" applyFont="1" applyFill="1" applyBorder="1" applyAlignment="1">
      <alignment wrapText="1"/>
    </xf>
    <xf numFmtId="186" fontId="93" fillId="34" borderId="43" xfId="215" applyNumberFormat="1" applyFont="1" applyFill="1" applyBorder="1" applyAlignment="1">
      <alignment horizontal="left" vertical="center" wrapText="1" indent="1"/>
    </xf>
    <xf numFmtId="186" fontId="93" fillId="31" borderId="299" xfId="215" applyNumberFormat="1" applyFont="1" applyFill="1" applyBorder="1" applyAlignment="1" applyProtection="1">
      <alignment horizontal="left" vertical="center" wrapText="1" indent="1"/>
      <protection locked="0"/>
    </xf>
    <xf numFmtId="186" fontId="70" fillId="33" borderId="249" xfId="215" applyNumberFormat="1" applyFont="1" applyFill="1" applyBorder="1"/>
    <xf numFmtId="186" fontId="70" fillId="35" borderId="115" xfId="215" applyNumberFormat="1" applyFont="1" applyFill="1" applyBorder="1" applyAlignment="1">
      <alignment wrapText="1"/>
    </xf>
    <xf numFmtId="171" fontId="50" fillId="0" borderId="270" xfId="245" applyNumberFormat="1" applyFont="1" applyBorder="1" applyAlignment="1" applyProtection="1">
      <alignment horizontal="left" indent="3"/>
      <protection locked="0"/>
    </xf>
    <xf numFmtId="167" fontId="23" fillId="0" borderId="0" xfId="15"/>
    <xf numFmtId="167" fontId="78" fillId="0" borderId="0" xfId="15" applyFont="1" applyFill="1"/>
    <xf numFmtId="167" fontId="23" fillId="0" borderId="0" xfId="15" applyFill="1"/>
    <xf numFmtId="167" fontId="23" fillId="85" borderId="0" xfId="15" applyFill="1"/>
    <xf numFmtId="167" fontId="23" fillId="86" borderId="0" xfId="15" applyFill="1"/>
    <xf numFmtId="167" fontId="23" fillId="84" borderId="0" xfId="15" applyFill="1"/>
    <xf numFmtId="167" fontId="23" fillId="83" borderId="0" xfId="15" applyFill="1"/>
    <xf numFmtId="0" fontId="78" fillId="34" borderId="43" xfId="0" applyFont="1" applyFill="1" applyBorder="1" applyAlignment="1">
      <alignment horizontal="center"/>
    </xf>
    <xf numFmtId="0" fontId="78" fillId="34" borderId="404" xfId="0" applyFont="1" applyFill="1" applyBorder="1" applyAlignment="1">
      <alignment horizontal="center"/>
    </xf>
    <xf numFmtId="0" fontId="78" fillId="34" borderId="481" xfId="0" quotePrefix="1" applyFont="1" applyFill="1" applyBorder="1" applyAlignment="1">
      <alignment horizontal="center"/>
    </xf>
    <xf numFmtId="167" fontId="70" fillId="84" borderId="66" xfId="216" applyFont="1" applyFill="1" applyBorder="1"/>
    <xf numFmtId="0" fontId="70" fillId="84" borderId="66" xfId="0" applyFont="1" applyFill="1" applyBorder="1"/>
    <xf numFmtId="0" fontId="78" fillId="84" borderId="66" xfId="0" applyFont="1" applyFill="1" applyBorder="1"/>
    <xf numFmtId="0" fontId="78" fillId="34" borderId="0" xfId="0" applyFont="1" applyFill="1" applyAlignment="1" applyProtection="1">
      <alignment horizontal="center"/>
    </xf>
    <xf numFmtId="0" fontId="66" fillId="34" borderId="0" xfId="0" applyFont="1" applyFill="1" applyBorder="1" applyAlignment="1">
      <alignment horizontal="left"/>
    </xf>
    <xf numFmtId="0" fontId="70" fillId="34" borderId="0" xfId="0" applyFont="1" applyFill="1" applyAlignment="1" applyProtection="1">
      <alignment horizontal="left"/>
    </xf>
    <xf numFmtId="0" fontId="70" fillId="34" borderId="0" xfId="0" applyFont="1" applyFill="1" applyBorder="1" applyAlignment="1" applyProtection="1">
      <alignment horizontal="center"/>
    </xf>
    <xf numFmtId="0" fontId="70" fillId="34" borderId="0" xfId="0" applyFont="1" applyFill="1" applyBorder="1" applyAlignment="1" applyProtection="1">
      <alignment horizontal="left"/>
    </xf>
    <xf numFmtId="0" fontId="78" fillId="34" borderId="0" xfId="0" applyFont="1" applyFill="1" applyBorder="1" applyAlignment="1" applyProtection="1">
      <alignment horizontal="left"/>
    </xf>
    <xf numFmtId="0" fontId="78" fillId="34" borderId="0" xfId="0" quotePrefix="1" applyFont="1" applyFill="1" applyAlignment="1" applyProtection="1">
      <alignment horizontal="center"/>
    </xf>
    <xf numFmtId="0" fontId="78" fillId="34" borderId="0" xfId="0" applyFont="1" applyFill="1" applyBorder="1" applyAlignment="1" applyProtection="1">
      <alignment horizontal="center"/>
    </xf>
    <xf numFmtId="0" fontId="78" fillId="34" borderId="0" xfId="0" applyFont="1" applyFill="1" applyAlignment="1" applyProtection="1"/>
    <xf numFmtId="0" fontId="70" fillId="34" borderId="0" xfId="0" applyFont="1" applyFill="1" applyAlignment="1" applyProtection="1">
      <alignment horizontal="right"/>
    </xf>
    <xf numFmtId="0" fontId="70" fillId="26" borderId="145" xfId="0" applyFont="1" applyFill="1" applyBorder="1" applyAlignment="1" applyProtection="1">
      <alignment horizontal="center" vertical="center" wrapText="1"/>
    </xf>
    <xf numFmtId="49" fontId="70" fillId="34" borderId="0" xfId="181" quotePrefix="1" applyNumberFormat="1" applyFont="1" applyFill="1" applyBorder="1" applyAlignment="1" applyProtection="1">
      <alignment horizontal="left"/>
    </xf>
    <xf numFmtId="0" fontId="70" fillId="34" borderId="0" xfId="0" quotePrefix="1" applyFont="1" applyFill="1" applyBorder="1" applyAlignment="1" applyProtection="1">
      <alignment horizontal="left"/>
    </xf>
    <xf numFmtId="0" fontId="70" fillId="26" borderId="156" xfId="0" applyFont="1" applyFill="1" applyBorder="1" applyAlignment="1" applyProtection="1">
      <alignment horizontal="center"/>
    </xf>
    <xf numFmtId="0" fontId="70" fillId="26" borderId="156" xfId="0" applyFont="1" applyFill="1" applyBorder="1" applyProtection="1"/>
    <xf numFmtId="0" fontId="70" fillId="26" borderId="388" xfId="0" applyFont="1" applyFill="1" applyBorder="1" applyProtection="1"/>
    <xf numFmtId="165" fontId="70" fillId="34" borderId="456" xfId="215" applyFont="1" applyFill="1" applyBorder="1" applyAlignment="1" applyProtection="1">
      <alignment horizontal="center" wrapText="1"/>
    </xf>
    <xf numFmtId="165" fontId="70" fillId="34" borderId="458" xfId="215" applyFont="1" applyFill="1" applyBorder="1" applyAlignment="1" applyProtection="1">
      <alignment horizontal="center" wrapText="1"/>
    </xf>
    <xf numFmtId="0" fontId="70" fillId="0" borderId="403" xfId="175" applyFont="1" applyFill="1" applyBorder="1" applyProtection="1">
      <protection locked="0"/>
    </xf>
    <xf numFmtId="0" fontId="92" fillId="34" borderId="0" xfId="0" quotePrefix="1" applyFont="1" applyFill="1" applyBorder="1" applyAlignment="1" applyProtection="1">
      <alignment horizontal="right"/>
    </xf>
    <xf numFmtId="0" fontId="92" fillId="34" borderId="43" xfId="175" applyFont="1" applyFill="1" applyBorder="1" applyProtection="1"/>
    <xf numFmtId="0" fontId="186" fillId="34" borderId="0" xfId="0" quotePrefix="1" applyFont="1" applyFill="1" applyBorder="1" applyAlignment="1" applyProtection="1">
      <alignment horizontal="right"/>
    </xf>
    <xf numFmtId="0" fontId="186" fillId="34" borderId="43" xfId="175" applyFont="1" applyFill="1" applyBorder="1" applyProtection="1"/>
    <xf numFmtId="0" fontId="70" fillId="26" borderId="383" xfId="0" applyFont="1" applyFill="1" applyBorder="1" applyProtection="1"/>
    <xf numFmtId="0" fontId="78" fillId="34" borderId="385" xfId="175" applyFont="1" applyFill="1" applyBorder="1" applyProtection="1"/>
    <xf numFmtId="0" fontId="78" fillId="34" borderId="455" xfId="175" applyFont="1" applyFill="1" applyBorder="1" applyProtection="1"/>
    <xf numFmtId="0" fontId="70" fillId="26" borderId="473" xfId="0" applyFont="1" applyFill="1" applyBorder="1" applyProtection="1"/>
    <xf numFmtId="0" fontId="70" fillId="0" borderId="403" xfId="175" applyFont="1" applyFill="1" applyBorder="1" applyAlignment="1" applyProtection="1">
      <alignment horizontal="left"/>
      <protection locked="0"/>
    </xf>
    <xf numFmtId="0" fontId="186" fillId="34" borderId="43" xfId="175" quotePrefix="1" applyFont="1" applyFill="1" applyBorder="1" applyProtection="1"/>
    <xf numFmtId="0" fontId="70" fillId="26" borderId="343" xfId="0" applyFont="1" applyFill="1" applyBorder="1" applyProtection="1"/>
    <xf numFmtId="0" fontId="70" fillId="26" borderId="355" xfId="0" applyFont="1" applyFill="1" applyBorder="1" applyProtection="1"/>
    <xf numFmtId="0" fontId="78" fillId="34" borderId="395" xfId="175" applyFont="1" applyFill="1" applyBorder="1" applyAlignment="1" applyProtection="1">
      <alignment wrapText="1"/>
    </xf>
    <xf numFmtId="0" fontId="78" fillId="0" borderId="403" xfId="175" applyFont="1" applyFill="1" applyBorder="1" applyProtection="1">
      <protection locked="0"/>
    </xf>
    <xf numFmtId="0" fontId="78" fillId="34" borderId="385" xfId="175" quotePrefix="1" applyFont="1" applyFill="1" applyBorder="1" applyAlignment="1" applyProtection="1">
      <alignment horizontal="left" indent="1"/>
    </xf>
    <xf numFmtId="0" fontId="78" fillId="0" borderId="455" xfId="175" applyFont="1" applyFill="1" applyBorder="1" applyProtection="1">
      <protection locked="0"/>
    </xf>
    <xf numFmtId="0" fontId="78" fillId="34" borderId="385" xfId="0" quotePrefix="1" applyFont="1" applyFill="1" applyBorder="1" applyAlignment="1" applyProtection="1">
      <alignment horizontal="right"/>
    </xf>
    <xf numFmtId="0" fontId="78" fillId="34" borderId="186" xfId="0" quotePrefix="1" applyFont="1" applyFill="1" applyBorder="1" applyAlignment="1" applyProtection="1">
      <alignment horizontal="right"/>
    </xf>
    <xf numFmtId="0" fontId="70" fillId="26" borderId="357" xfId="0" applyFont="1" applyFill="1" applyBorder="1" applyProtection="1"/>
    <xf numFmtId="0" fontId="50" fillId="84" borderId="0" xfId="252" applyFill="1"/>
    <xf numFmtId="0" fontId="70" fillId="26" borderId="385" xfId="0" applyFont="1" applyFill="1" applyBorder="1" applyProtection="1"/>
    <xf numFmtId="0" fontId="70" fillId="26" borderId="453" xfId="0" applyFont="1" applyFill="1" applyBorder="1" applyAlignment="1" applyProtection="1">
      <alignment horizontal="center" vertical="center" wrapText="1"/>
    </xf>
    <xf numFmtId="0" fontId="70" fillId="26" borderId="458" xfId="0" applyFont="1" applyFill="1" applyBorder="1" applyAlignment="1" applyProtection="1">
      <alignment horizontal="center" vertical="center" wrapText="1"/>
    </xf>
    <xf numFmtId="0" fontId="70" fillId="34" borderId="399" xfId="181" quotePrefix="1" applyFont="1" applyFill="1" applyBorder="1" applyAlignment="1" applyProtection="1">
      <alignment horizontal="left"/>
    </xf>
    <xf numFmtId="0" fontId="78" fillId="34" borderId="400" xfId="181" applyFont="1" applyFill="1" applyBorder="1" applyProtection="1"/>
    <xf numFmtId="0" fontId="78" fillId="34" borderId="401" xfId="181" applyFont="1" applyFill="1" applyBorder="1" applyProtection="1"/>
    <xf numFmtId="49" fontId="78" fillId="0" borderId="395" xfId="181" quotePrefix="1" applyNumberFormat="1" applyFont="1" applyBorder="1" applyAlignment="1" applyProtection="1">
      <alignment horizontal="center"/>
      <protection locked="0"/>
    </xf>
    <xf numFmtId="171" fontId="78" fillId="34" borderId="401" xfId="177" quotePrefix="1" applyNumberFormat="1" applyFont="1" applyFill="1" applyBorder="1" applyAlignment="1" applyProtection="1">
      <alignment horizontal="center"/>
    </xf>
    <xf numFmtId="171" fontId="78" fillId="34" borderId="50" xfId="177" applyNumberFormat="1" applyFont="1" applyFill="1" applyBorder="1" applyProtection="1"/>
    <xf numFmtId="171" fontId="78" fillId="34" borderId="397" xfId="177" applyNumberFormat="1" applyFont="1" applyFill="1" applyBorder="1" applyProtection="1"/>
    <xf numFmtId="171" fontId="93" fillId="34" borderId="50" xfId="177" applyNumberFormat="1" applyFont="1" applyFill="1" applyBorder="1" applyAlignment="1" applyProtection="1">
      <alignment horizontal="center"/>
    </xf>
    <xf numFmtId="171" fontId="93" fillId="34" borderId="397" xfId="177" applyNumberFormat="1" applyFont="1" applyFill="1" applyBorder="1" applyAlignment="1" applyProtection="1">
      <alignment horizontal="center"/>
    </xf>
    <xf numFmtId="0" fontId="93" fillId="34" borderId="59" xfId="181" applyFont="1" applyFill="1" applyBorder="1" applyAlignment="1" applyProtection="1">
      <alignment horizontal="right" vertical="top"/>
    </xf>
    <xf numFmtId="171" fontId="93" fillId="0" borderId="50" xfId="177" applyNumberFormat="1" applyFont="1" applyBorder="1" applyAlignment="1" applyProtection="1">
      <alignment horizontal="center" vertical="center"/>
      <protection locked="0"/>
    </xf>
    <xf numFmtId="171" fontId="93" fillId="0" borderId="397" xfId="177" applyNumberFormat="1" applyFont="1" applyBorder="1" applyAlignment="1" applyProtection="1">
      <alignment horizontal="center" vertical="center"/>
      <protection locked="0"/>
    </xf>
    <xf numFmtId="0" fontId="93" fillId="34" borderId="59" xfId="181" quotePrefix="1" applyFont="1" applyFill="1" applyBorder="1" applyAlignment="1" applyProtection="1">
      <alignment horizontal="left" vertical="center"/>
    </xf>
    <xf numFmtId="0" fontId="93" fillId="34" borderId="99" xfId="181" applyFont="1" applyFill="1" applyBorder="1" applyAlignment="1" applyProtection="1"/>
    <xf numFmtId="171" fontId="93" fillId="0" borderId="50" xfId="177" applyNumberFormat="1" applyFont="1" applyBorder="1" applyAlignment="1" applyProtection="1">
      <alignment horizontal="center"/>
      <protection locked="0"/>
    </xf>
    <xf numFmtId="171" fontId="93" fillId="0" borderId="397" xfId="177" applyNumberFormat="1" applyFont="1" applyBorder="1" applyAlignment="1" applyProtection="1">
      <alignment horizontal="center"/>
      <protection locked="0"/>
    </xf>
    <xf numFmtId="0" fontId="187" fillId="34" borderId="8" xfId="181" quotePrefix="1" applyFont="1" applyFill="1" applyBorder="1" applyAlignment="1" applyProtection="1">
      <alignment horizontal="left" vertical="center"/>
    </xf>
    <xf numFmtId="171" fontId="78" fillId="0" borderId="443" xfId="177" applyNumberFormat="1" applyFont="1" applyFill="1" applyBorder="1" applyAlignment="1" applyProtection="1">
      <alignment horizontal="center" vertical="center"/>
      <protection locked="0"/>
    </xf>
    <xf numFmtId="0" fontId="188" fillId="34" borderId="59" xfId="181" applyFont="1" applyFill="1" applyBorder="1" applyAlignment="1" applyProtection="1">
      <alignment horizontal="left" vertical="center"/>
    </xf>
    <xf numFmtId="0" fontId="189" fillId="34" borderId="59" xfId="181" applyFont="1" applyFill="1" applyBorder="1" applyAlignment="1" applyProtection="1">
      <alignment horizontal="right" vertical="top"/>
    </xf>
    <xf numFmtId="171" fontId="78" fillId="0" borderId="50" xfId="177" applyNumberFormat="1" applyFont="1" applyFill="1" applyBorder="1" applyAlignment="1" applyProtection="1">
      <alignment horizontal="center" vertical="center"/>
      <protection locked="0"/>
    </xf>
    <xf numFmtId="171" fontId="78" fillId="0" borderId="397" xfId="177" applyNumberFormat="1" applyFont="1" applyFill="1" applyBorder="1" applyAlignment="1" applyProtection="1">
      <alignment horizontal="center" vertical="center"/>
      <protection locked="0"/>
    </xf>
    <xf numFmtId="0" fontId="190" fillId="34" borderId="59" xfId="181" applyFont="1" applyFill="1" applyBorder="1" applyAlignment="1" applyProtection="1">
      <alignment horizontal="left" vertical="center"/>
    </xf>
    <xf numFmtId="0" fontId="191" fillId="34" borderId="59" xfId="0" applyFont="1" applyFill="1" applyBorder="1" applyAlignment="1">
      <alignment wrapText="1"/>
    </xf>
    <xf numFmtId="0" fontId="190" fillId="34" borderId="8" xfId="181" applyFont="1" applyFill="1" applyBorder="1" applyAlignment="1" applyProtection="1">
      <alignment horizontal="left" vertical="center"/>
    </xf>
    <xf numFmtId="49" fontId="93" fillId="0" borderId="44" xfId="181" applyNumberFormat="1" applyFont="1" applyBorder="1" applyAlignment="1" applyProtection="1">
      <alignment horizontal="center" vertical="center"/>
      <protection locked="0"/>
    </xf>
    <xf numFmtId="171" fontId="93" fillId="0" borderId="443" xfId="177" applyNumberFormat="1" applyFont="1" applyBorder="1" applyAlignment="1" applyProtection="1">
      <alignment horizontal="center" vertical="center"/>
      <protection locked="0"/>
    </xf>
    <xf numFmtId="0" fontId="139" fillId="34" borderId="0" xfId="181" applyFont="1" applyFill="1" applyBorder="1" applyAlignment="1" applyProtection="1">
      <alignment horizontal="left" wrapText="1"/>
    </xf>
    <xf numFmtId="49" fontId="192" fillId="34" borderId="8" xfId="181" applyNumberFormat="1" applyFont="1" applyFill="1" applyBorder="1" applyAlignment="1">
      <alignment horizontal="left"/>
    </xf>
    <xf numFmtId="0" fontId="140" fillId="34" borderId="0" xfId="0" applyFont="1" applyFill="1" applyBorder="1" applyAlignment="1" applyProtection="1">
      <alignment wrapText="1"/>
    </xf>
    <xf numFmtId="49" fontId="93" fillId="0" borderId="385" xfId="181" applyNumberFormat="1" applyFont="1" applyBorder="1" applyAlignment="1" applyProtection="1">
      <alignment horizontal="center" vertical="center"/>
      <protection locked="0"/>
    </xf>
    <xf numFmtId="171" fontId="93" fillId="0" borderId="2" xfId="177" applyNumberFormat="1" applyFont="1" applyBorder="1" applyAlignment="1" applyProtection="1">
      <alignment horizontal="center" vertical="center"/>
      <protection locked="0"/>
    </xf>
    <xf numFmtId="171" fontId="93" fillId="0" borderId="455" xfId="177" applyNumberFormat="1" applyFont="1" applyBorder="1" applyAlignment="1" applyProtection="1">
      <alignment horizontal="center" vertical="center"/>
      <protection locked="0"/>
    </xf>
    <xf numFmtId="0" fontId="94" fillId="34" borderId="486" xfId="181" applyFont="1" applyFill="1" applyBorder="1" applyAlignment="1" applyProtection="1">
      <alignment horizontal="left" vertical="top"/>
    </xf>
    <xf numFmtId="0" fontId="78" fillId="34" borderId="419" xfId="0" applyFont="1" applyFill="1" applyBorder="1" applyProtection="1"/>
    <xf numFmtId="49" fontId="93" fillId="0" borderId="456" xfId="181" applyNumberFormat="1" applyFont="1" applyFill="1" applyBorder="1" applyAlignment="1" applyProtection="1">
      <alignment horizontal="center" vertical="center"/>
      <protection locked="0"/>
    </xf>
    <xf numFmtId="171" fontId="93" fillId="33" borderId="456" xfId="177" applyNumberFormat="1" applyFont="1" applyFill="1" applyBorder="1" applyAlignment="1" applyProtection="1">
      <alignment horizontal="center" vertical="center"/>
    </xf>
    <xf numFmtId="171" fontId="93" fillId="0" borderId="385" xfId="177" applyNumberFormat="1" applyFont="1" applyBorder="1" applyAlignment="1" applyProtection="1">
      <alignment horizontal="center" vertical="center"/>
      <protection locked="0"/>
    </xf>
    <xf numFmtId="49" fontId="93" fillId="0" borderId="44" xfId="181" applyNumberFormat="1" applyFont="1" applyFill="1" applyBorder="1" applyAlignment="1" applyProtection="1">
      <alignment horizontal="center" vertical="center"/>
      <protection locked="0"/>
    </xf>
    <xf numFmtId="0" fontId="94" fillId="34" borderId="473" xfId="181" applyFont="1" applyFill="1" applyBorder="1" applyAlignment="1" applyProtection="1">
      <alignment horizontal="left" vertical="top"/>
    </xf>
    <xf numFmtId="0" fontId="78" fillId="34" borderId="479" xfId="0" applyFont="1" applyFill="1" applyBorder="1" applyProtection="1"/>
    <xf numFmtId="0" fontId="93" fillId="34" borderId="479" xfId="181" applyFont="1" applyFill="1" applyBorder="1" applyAlignment="1" applyProtection="1">
      <alignment vertical="center"/>
    </xf>
    <xf numFmtId="171" fontId="78" fillId="35" borderId="480" xfId="177" applyNumberFormat="1" applyFont="1" applyFill="1" applyBorder="1" applyAlignment="1" applyProtection="1">
      <alignment horizontal="right"/>
    </xf>
    <xf numFmtId="0" fontId="93" fillId="34" borderId="59" xfId="181" applyFont="1" applyFill="1" applyBorder="1" applyAlignment="1" applyProtection="1">
      <alignment vertical="center"/>
    </xf>
    <xf numFmtId="171" fontId="93" fillId="34" borderId="50" xfId="177" applyNumberFormat="1" applyFont="1" applyFill="1" applyBorder="1" applyAlignment="1" applyProtection="1">
      <alignment horizontal="center" vertical="center"/>
    </xf>
    <xf numFmtId="171" fontId="93" fillId="34" borderId="76" xfId="177" applyNumberFormat="1" applyFont="1" applyFill="1" applyBorder="1" applyAlignment="1" applyProtection="1">
      <alignment horizontal="center" vertical="center"/>
    </xf>
    <xf numFmtId="171" fontId="93" fillId="0" borderId="50" xfId="177" applyNumberFormat="1" applyFont="1" applyFill="1" applyBorder="1" applyAlignment="1" applyProtection="1">
      <alignment horizontal="center" vertical="center"/>
      <protection locked="0"/>
    </xf>
    <xf numFmtId="171" fontId="93" fillId="0" borderId="76" xfId="177" applyNumberFormat="1" applyFont="1" applyFill="1" applyBorder="1" applyAlignment="1" applyProtection="1">
      <alignment horizontal="center" vertical="center"/>
      <protection locked="0"/>
    </xf>
    <xf numFmtId="0" fontId="92" fillId="34" borderId="59" xfId="181" quotePrefix="1" applyFont="1" applyFill="1" applyBorder="1" applyAlignment="1" applyProtection="1">
      <alignment horizontal="left"/>
    </xf>
    <xf numFmtId="0" fontId="94" fillId="34" borderId="81" xfId="181" applyFont="1" applyFill="1" applyBorder="1" applyAlignment="1" applyProtection="1">
      <alignment horizontal="left"/>
    </xf>
    <xf numFmtId="0" fontId="78" fillId="34" borderId="479" xfId="181" applyFont="1" applyFill="1" applyBorder="1" applyAlignment="1" applyProtection="1">
      <alignment vertical="center"/>
    </xf>
    <xf numFmtId="171" fontId="93" fillId="33" borderId="480" xfId="177" applyNumberFormat="1" applyFont="1" applyFill="1" applyBorder="1" applyAlignment="1" applyProtection="1">
      <alignment horizontal="center" vertical="center"/>
    </xf>
    <xf numFmtId="0" fontId="50" fillId="0" borderId="59" xfId="0" applyFont="1" applyBorder="1" applyProtection="1"/>
    <xf numFmtId="49" fontId="93" fillId="0" borderId="47" xfId="181" applyNumberFormat="1" applyFont="1" applyFill="1" applyBorder="1" applyAlignment="1" applyProtection="1">
      <alignment horizontal="center" vertical="center"/>
      <protection locked="0"/>
    </xf>
    <xf numFmtId="0" fontId="93" fillId="34" borderId="480" xfId="181" applyFont="1" applyFill="1" applyBorder="1" applyAlignment="1" applyProtection="1">
      <alignment vertical="center"/>
    </xf>
    <xf numFmtId="171" fontId="78" fillId="35" borderId="456" xfId="177" applyNumberFormat="1" applyFont="1" applyFill="1" applyBorder="1" applyAlignment="1" applyProtection="1">
      <alignment horizontal="right"/>
    </xf>
    <xf numFmtId="171" fontId="78" fillId="26" borderId="388" xfId="177" applyNumberFormat="1" applyFont="1" applyFill="1" applyBorder="1" applyAlignment="1" applyProtection="1">
      <alignment horizontal="center" vertical="center" wrapText="1"/>
    </xf>
    <xf numFmtId="171" fontId="78" fillId="26" borderId="458" xfId="177" applyNumberFormat="1" applyFont="1" applyFill="1" applyBorder="1" applyAlignment="1" applyProtection="1">
      <alignment horizontal="center" vertical="center" wrapText="1"/>
    </xf>
    <xf numFmtId="0" fontId="78" fillId="34" borderId="487" xfId="181" applyFont="1" applyFill="1" applyBorder="1" applyAlignment="1" applyProtection="1">
      <alignment horizontal="left" vertical="center"/>
    </xf>
    <xf numFmtId="171" fontId="78" fillId="28" borderId="456" xfId="177" applyNumberFormat="1" applyFont="1" applyFill="1" applyBorder="1" applyProtection="1"/>
    <xf numFmtId="171" fontId="78" fillId="28" borderId="458" xfId="177" applyNumberFormat="1" applyFont="1" applyFill="1" applyBorder="1" applyProtection="1"/>
    <xf numFmtId="171" fontId="78" fillId="26" borderId="412" xfId="177" applyNumberFormat="1" applyFont="1" applyFill="1" applyBorder="1" applyAlignment="1" applyProtection="1">
      <alignment horizontal="center" vertical="center" wrapText="1"/>
    </xf>
    <xf numFmtId="171" fontId="92" fillId="0" borderId="212" xfId="177" applyNumberFormat="1" applyFont="1" applyFill="1" applyBorder="1" applyProtection="1">
      <protection locked="0"/>
    </xf>
    <xf numFmtId="0" fontId="78" fillId="26" borderId="487" xfId="0" applyFont="1" applyFill="1" applyBorder="1" applyAlignment="1" applyProtection="1">
      <alignment horizontal="center" vertical="center" wrapText="1"/>
    </xf>
    <xf numFmtId="0" fontId="78" fillId="26" borderId="479" xfId="0" applyFont="1" applyFill="1" applyBorder="1" applyAlignment="1" applyProtection="1">
      <alignment horizontal="center" vertical="center" wrapText="1"/>
    </xf>
    <xf numFmtId="0" fontId="78" fillId="26" borderId="480" xfId="0" applyFont="1" applyFill="1" applyBorder="1" applyAlignment="1" applyProtection="1">
      <alignment horizontal="center" vertical="center" wrapText="1"/>
    </xf>
    <xf numFmtId="171" fontId="78" fillId="26" borderId="456" xfId="177" applyNumberFormat="1" applyFont="1" applyFill="1" applyBorder="1" applyAlignment="1" applyProtection="1">
      <alignment horizontal="center" vertical="center" wrapText="1"/>
    </xf>
    <xf numFmtId="0" fontId="78" fillId="26" borderId="47" xfId="0" applyFont="1" applyFill="1" applyBorder="1" applyAlignment="1" applyProtection="1">
      <alignment horizontal="center" vertical="center" wrapText="1"/>
      <protection locked="0"/>
    </xf>
    <xf numFmtId="0" fontId="70" fillId="34" borderId="151" xfId="181" quotePrefix="1" applyFont="1" applyFill="1" applyBorder="1" applyAlignment="1" applyProtection="1">
      <alignment vertical="center"/>
    </xf>
    <xf numFmtId="0" fontId="93" fillId="34" borderId="2" xfId="181" applyFont="1" applyFill="1" applyBorder="1" applyAlignment="1" applyProtection="1">
      <alignment vertical="center"/>
    </xf>
    <xf numFmtId="49" fontId="93" fillId="0" borderId="385" xfId="181" applyNumberFormat="1" applyFont="1" applyFill="1" applyBorder="1" applyAlignment="1" applyProtection="1">
      <alignment horizontal="center" vertical="center"/>
      <protection locked="0"/>
    </xf>
    <xf numFmtId="171" fontId="70" fillId="28" borderId="457" xfId="177" applyNumberFormat="1" applyFont="1" applyFill="1" applyBorder="1" applyProtection="1"/>
    <xf numFmtId="0" fontId="70" fillId="34" borderId="479" xfId="181" quotePrefix="1" applyFont="1" applyFill="1" applyBorder="1" applyAlignment="1" applyProtection="1">
      <alignment vertical="center"/>
    </xf>
    <xf numFmtId="0" fontId="194" fillId="34" borderId="479" xfId="181" applyFont="1" applyFill="1" applyBorder="1" applyAlignment="1" applyProtection="1">
      <alignment vertical="center"/>
    </xf>
    <xf numFmtId="0" fontId="78" fillId="34" borderId="479" xfId="181" quotePrefix="1" applyFont="1" applyFill="1" applyBorder="1" applyAlignment="1" applyProtection="1">
      <alignment horizontal="left" vertical="center"/>
    </xf>
    <xf numFmtId="0" fontId="70" fillId="26" borderId="146" xfId="0" applyFont="1" applyFill="1" applyBorder="1" applyAlignment="1" applyProtection="1">
      <alignment horizontal="center" vertical="center" wrapText="1"/>
    </xf>
    <xf numFmtId="0" fontId="70" fillId="26" borderId="487" xfId="0" applyFont="1" applyFill="1" applyBorder="1" applyAlignment="1" applyProtection="1">
      <alignment horizontal="center" vertical="center" wrapText="1"/>
    </xf>
    <xf numFmtId="0" fontId="70" fillId="26" borderId="479" xfId="0" applyFont="1" applyFill="1" applyBorder="1" applyAlignment="1" applyProtection="1">
      <alignment horizontal="center" vertical="center" wrapText="1"/>
    </xf>
    <xf numFmtId="0" fontId="70" fillId="26" borderId="456" xfId="0" applyFont="1" applyFill="1" applyBorder="1" applyAlignment="1" applyProtection="1">
      <alignment horizontal="center" vertical="center" wrapText="1"/>
    </xf>
    <xf numFmtId="0" fontId="70" fillId="26" borderId="453" xfId="177" applyNumberFormat="1" applyFont="1" applyFill="1" applyBorder="1" applyAlignment="1" applyProtection="1">
      <alignment horizontal="center" vertical="center" wrapText="1"/>
    </xf>
    <xf numFmtId="0" fontId="70" fillId="26" borderId="458" xfId="177" applyNumberFormat="1" applyFont="1" applyFill="1" applyBorder="1" applyAlignment="1" applyProtection="1">
      <alignment horizontal="center" vertical="center" wrapText="1"/>
    </xf>
    <xf numFmtId="171" fontId="70" fillId="34" borderId="456" xfId="177" applyNumberFormat="1" applyFont="1" applyFill="1" applyBorder="1" applyAlignment="1" applyProtection="1">
      <alignment horizontal="center" wrapText="1"/>
    </xf>
    <xf numFmtId="171" fontId="70" fillId="34" borderId="458" xfId="177" applyNumberFormat="1" applyFont="1" applyFill="1" applyBorder="1" applyAlignment="1" applyProtection="1">
      <alignment horizontal="center" wrapText="1"/>
    </xf>
    <xf numFmtId="0" fontId="78" fillId="34" borderId="399" xfId="181" applyFont="1" applyFill="1" applyBorder="1" applyProtection="1"/>
    <xf numFmtId="0" fontId="93" fillId="34" borderId="400" xfId="181" applyFont="1" applyFill="1" applyBorder="1" applyProtection="1"/>
    <xf numFmtId="49" fontId="93" fillId="0" borderId="395" xfId="181" applyNumberFormat="1" applyFont="1" applyFill="1" applyBorder="1" applyProtection="1">
      <protection locked="0"/>
    </xf>
    <xf numFmtId="171" fontId="93" fillId="34" borderId="401" xfId="177" applyNumberFormat="1" applyFont="1" applyFill="1" applyBorder="1" applyProtection="1"/>
    <xf numFmtId="171" fontId="93" fillId="34" borderId="405" xfId="177" applyNumberFormat="1" applyFont="1" applyFill="1" applyBorder="1" applyProtection="1"/>
    <xf numFmtId="49" fontId="93" fillId="0" borderId="385" xfId="181" applyNumberFormat="1" applyFont="1" applyFill="1" applyBorder="1" applyProtection="1">
      <protection locked="0"/>
    </xf>
    <xf numFmtId="171" fontId="93" fillId="34" borderId="364" xfId="177" applyNumberFormat="1" applyFont="1" applyFill="1" applyBorder="1" applyProtection="1"/>
    <xf numFmtId="0" fontId="93" fillId="34" borderId="50" xfId="181" applyFont="1" applyFill="1" applyBorder="1" applyProtection="1"/>
    <xf numFmtId="171" fontId="93" fillId="34" borderId="397" xfId="177" applyNumberFormat="1" applyFont="1" applyFill="1" applyBorder="1" applyProtection="1"/>
    <xf numFmtId="0" fontId="195" fillId="34" borderId="8" xfId="181" quotePrefix="1" applyFont="1" applyFill="1" applyBorder="1" applyAlignment="1" applyProtection="1">
      <alignment horizontal="left"/>
    </xf>
    <xf numFmtId="171" fontId="93" fillId="0" borderId="397" xfId="177" quotePrefix="1" applyNumberFormat="1" applyFont="1" applyFill="1" applyBorder="1" applyAlignment="1" applyProtection="1">
      <alignment horizontal="center"/>
      <protection locked="0"/>
    </xf>
    <xf numFmtId="0" fontId="187" fillId="34" borderId="8" xfId="181" quotePrefix="1" applyFont="1" applyFill="1" applyBorder="1" applyAlignment="1" applyProtection="1">
      <alignment horizontal="left"/>
    </xf>
    <xf numFmtId="171" fontId="93" fillId="0" borderId="397" xfId="177" applyNumberFormat="1" applyFont="1" applyFill="1" applyBorder="1" applyAlignment="1" applyProtection="1">
      <alignment horizontal="center"/>
      <protection locked="0"/>
    </xf>
    <xf numFmtId="171" fontId="93" fillId="0" borderId="44" xfId="177" applyNumberFormat="1" applyFont="1" applyFill="1" applyBorder="1" applyAlignment="1" applyProtection="1">
      <alignment horizontal="center"/>
      <protection locked="0"/>
    </xf>
    <xf numFmtId="171" fontId="93" fillId="0" borderId="443" xfId="177" applyNumberFormat="1" applyFont="1" applyFill="1" applyBorder="1" applyAlignment="1" applyProtection="1">
      <alignment horizontal="center"/>
      <protection locked="0"/>
    </xf>
    <xf numFmtId="0" fontId="192" fillId="34" borderId="0" xfId="181" applyFont="1" applyFill="1" applyBorder="1" applyAlignment="1" applyProtection="1">
      <alignment horizontal="left" wrapText="1"/>
    </xf>
    <xf numFmtId="49" fontId="93" fillId="0" borderId="385" xfId="181" applyNumberFormat="1" applyFont="1" applyFill="1" applyBorder="1" applyAlignment="1" applyProtection="1">
      <alignment horizontal="center"/>
      <protection locked="0"/>
    </xf>
    <xf numFmtId="171" fontId="93" fillId="0" borderId="385" xfId="177" applyNumberFormat="1" applyFont="1" applyFill="1" applyBorder="1" applyAlignment="1" applyProtection="1">
      <alignment horizontal="center"/>
      <protection locked="0"/>
    </xf>
    <xf numFmtId="171" fontId="93" fillId="0" borderId="455" xfId="177" applyNumberFormat="1" applyFont="1" applyFill="1" applyBorder="1" applyAlignment="1" applyProtection="1">
      <alignment horizontal="center"/>
      <protection locked="0"/>
    </xf>
    <xf numFmtId="0" fontId="78" fillId="34" borderId="473" xfId="181" quotePrefix="1" applyFont="1" applyFill="1" applyBorder="1" applyAlignment="1" applyProtection="1">
      <alignment horizontal="left" vertical="center"/>
    </xf>
    <xf numFmtId="0" fontId="94" fillId="34" borderId="480" xfId="181" applyFont="1" applyFill="1" applyBorder="1" applyAlignment="1" applyProtection="1">
      <alignment horizontal="left" vertical="top"/>
    </xf>
    <xf numFmtId="0" fontId="78" fillId="34" borderId="487" xfId="181" quotePrefix="1" applyFont="1" applyFill="1" applyBorder="1" applyAlignment="1" applyProtection="1">
      <alignment horizontal="left" vertical="center"/>
    </xf>
    <xf numFmtId="0" fontId="94" fillId="34" borderId="479" xfId="181" applyFont="1" applyFill="1" applyBorder="1" applyAlignment="1" applyProtection="1">
      <alignment horizontal="left" vertical="top"/>
    </xf>
    <xf numFmtId="171" fontId="78" fillId="35" borderId="478" xfId="177" applyNumberFormat="1" applyFont="1" applyFill="1" applyBorder="1" applyAlignment="1" applyProtection="1">
      <alignment horizontal="right"/>
    </xf>
    <xf numFmtId="171" fontId="93" fillId="34" borderId="457" xfId="177" applyNumberFormat="1" applyFont="1" applyFill="1" applyBorder="1" applyAlignment="1" applyProtection="1">
      <alignment horizontal="center" vertical="center"/>
    </xf>
    <xf numFmtId="171" fontId="93" fillId="34" borderId="488" xfId="177" applyNumberFormat="1" applyFont="1" applyFill="1" applyBorder="1" applyAlignment="1" applyProtection="1">
      <alignment horizontal="center" vertical="center"/>
    </xf>
    <xf numFmtId="171" fontId="93" fillId="34" borderId="364" xfId="177" applyNumberFormat="1" applyFont="1" applyFill="1" applyBorder="1" applyAlignment="1" applyProtection="1">
      <alignment horizontal="center" vertical="center"/>
    </xf>
    <xf numFmtId="0" fontId="186" fillId="34" borderId="3" xfId="181" quotePrefix="1" applyFont="1" applyFill="1" applyBorder="1" applyAlignment="1" applyProtection="1">
      <alignment horizontal="left"/>
    </xf>
    <xf numFmtId="171" fontId="93" fillId="0" borderId="397" xfId="177" applyNumberFormat="1" applyFont="1" applyFill="1" applyBorder="1" applyAlignment="1" applyProtection="1">
      <alignment horizontal="center" vertical="center"/>
      <protection locked="0"/>
    </xf>
    <xf numFmtId="0" fontId="78" fillId="34" borderId="81" xfId="181" quotePrefix="1" applyFont="1" applyFill="1" applyBorder="1" applyAlignment="1" applyProtection="1">
      <alignment horizontal="left" vertical="center"/>
    </xf>
    <xf numFmtId="0" fontId="94" fillId="0" borderId="385" xfId="181" applyFont="1" applyFill="1" applyBorder="1" applyAlignment="1" applyProtection="1">
      <alignment horizontal="left"/>
      <protection locked="0"/>
    </xf>
    <xf numFmtId="171" fontId="94" fillId="0" borderId="44" xfId="177" applyNumberFormat="1" applyFont="1" applyFill="1" applyBorder="1" applyAlignment="1" applyProtection="1">
      <alignment horizontal="left"/>
      <protection locked="0"/>
    </xf>
    <xf numFmtId="171" fontId="93" fillId="0" borderId="443" xfId="177" applyNumberFormat="1" applyFont="1" applyFill="1" applyBorder="1" applyAlignment="1" applyProtection="1">
      <alignment horizontal="center" vertical="center"/>
      <protection locked="0"/>
    </xf>
    <xf numFmtId="0" fontId="78" fillId="34" borderId="473" xfId="181" applyFont="1" applyFill="1" applyBorder="1" applyProtection="1"/>
    <xf numFmtId="0" fontId="78" fillId="34" borderId="479" xfId="181" applyFont="1" applyFill="1" applyBorder="1" applyProtection="1"/>
    <xf numFmtId="49" fontId="93" fillId="0" borderId="456" xfId="181" applyNumberFormat="1" applyFont="1" applyFill="1" applyBorder="1" applyAlignment="1" applyProtection="1">
      <alignment horizontal="center"/>
      <protection locked="0"/>
    </xf>
    <xf numFmtId="171" fontId="93" fillId="33" borderId="456" xfId="177" applyNumberFormat="1" applyFont="1" applyFill="1" applyBorder="1" applyAlignment="1" applyProtection="1">
      <alignment horizontal="center"/>
    </xf>
    <xf numFmtId="0" fontId="78" fillId="34" borderId="232" xfId="181" applyFont="1" applyFill="1" applyBorder="1" applyProtection="1"/>
    <xf numFmtId="171" fontId="93" fillId="0" borderId="76" xfId="177" applyNumberFormat="1" applyFont="1" applyFill="1" applyBorder="1" applyAlignment="1" applyProtection="1">
      <alignment horizontal="center"/>
      <protection locked="0"/>
    </xf>
    <xf numFmtId="171" fontId="93" fillId="0" borderId="47" xfId="177" applyNumberFormat="1" applyFont="1" applyFill="1" applyBorder="1" applyAlignment="1" applyProtection="1">
      <alignment horizontal="center"/>
      <protection locked="0"/>
    </xf>
    <xf numFmtId="171" fontId="93" fillId="0" borderId="489" xfId="177" applyNumberFormat="1" applyFont="1" applyFill="1" applyBorder="1" applyAlignment="1" applyProtection="1">
      <alignment horizontal="center"/>
      <protection locked="0"/>
    </xf>
    <xf numFmtId="0" fontId="78" fillId="34" borderId="209" xfId="181" quotePrefix="1" applyFont="1" applyFill="1" applyBorder="1" applyAlignment="1" applyProtection="1">
      <alignment horizontal="left" vertical="center"/>
    </xf>
    <xf numFmtId="0" fontId="94" fillId="34" borderId="186" xfId="181" applyFont="1" applyFill="1" applyBorder="1" applyAlignment="1" applyProtection="1">
      <alignment horizontal="left" vertical="top"/>
    </xf>
    <xf numFmtId="0" fontId="93" fillId="34" borderId="186" xfId="181" applyFont="1" applyFill="1" applyBorder="1" applyAlignment="1" applyProtection="1">
      <alignment vertical="center"/>
    </xf>
    <xf numFmtId="49" fontId="93" fillId="0" borderId="341" xfId="181" applyNumberFormat="1" applyFont="1" applyFill="1" applyBorder="1" applyAlignment="1" applyProtection="1">
      <alignment horizontal="center" vertical="center"/>
      <protection locked="0"/>
    </xf>
    <xf numFmtId="0" fontId="70" fillId="34" borderId="209" xfId="181" applyFont="1" applyFill="1" applyBorder="1" applyProtection="1"/>
    <xf numFmtId="0" fontId="93" fillId="34" borderId="186" xfId="181" applyFont="1" applyFill="1" applyBorder="1" applyProtection="1"/>
    <xf numFmtId="171" fontId="70" fillId="28" borderId="341" xfId="177" applyNumberFormat="1" applyFont="1" applyFill="1" applyBorder="1" applyProtection="1"/>
    <xf numFmtId="0" fontId="70" fillId="34" borderId="0" xfId="181" applyFont="1" applyFill="1" applyBorder="1" applyProtection="1"/>
    <xf numFmtId="0" fontId="194" fillId="34" borderId="0" xfId="181" applyFont="1" applyFill="1" applyBorder="1" applyProtection="1"/>
    <xf numFmtId="0" fontId="70" fillId="34" borderId="479" xfId="181" applyFont="1" applyFill="1" applyBorder="1" applyProtection="1"/>
    <xf numFmtId="0" fontId="194" fillId="34" borderId="479" xfId="181" applyFont="1" applyFill="1" applyBorder="1" applyProtection="1"/>
    <xf numFmtId="0" fontId="70" fillId="26" borderId="480" xfId="0" applyFont="1" applyFill="1" applyBorder="1" applyAlignment="1" applyProtection="1">
      <alignment horizontal="center" vertical="center" wrapText="1"/>
    </xf>
    <xf numFmtId="0" fontId="99" fillId="26" borderId="97" xfId="0" applyFont="1" applyFill="1" applyBorder="1" applyAlignment="1" applyProtection="1">
      <alignment horizontal="center" vertical="center" wrapText="1"/>
    </xf>
    <xf numFmtId="167" fontId="70" fillId="34" borderId="151" xfId="230" applyFont="1" applyFill="1" applyBorder="1" applyProtection="1"/>
    <xf numFmtId="167" fontId="70" fillId="34" borderId="385" xfId="230" applyFont="1" applyFill="1" applyBorder="1" applyProtection="1"/>
    <xf numFmtId="167" fontId="70" fillId="34" borderId="385" xfId="230" quotePrefix="1" applyFont="1" applyFill="1" applyBorder="1" applyAlignment="1" applyProtection="1">
      <alignment horizontal="center"/>
    </xf>
    <xf numFmtId="167" fontId="70" fillId="34" borderId="364" xfId="230" quotePrefix="1" applyFont="1" applyFill="1" applyBorder="1" applyAlignment="1" applyProtection="1">
      <alignment horizontal="center"/>
    </xf>
    <xf numFmtId="167" fontId="70" fillId="34" borderId="395" xfId="230" quotePrefix="1" applyFont="1" applyFill="1" applyBorder="1" applyAlignment="1" applyProtection="1">
      <alignment horizontal="center"/>
    </xf>
    <xf numFmtId="167" fontId="70" fillId="34" borderId="488" xfId="230" quotePrefix="1" applyFont="1" applyFill="1" applyBorder="1" applyAlignment="1" applyProtection="1">
      <alignment horizontal="center"/>
    </xf>
    <xf numFmtId="171" fontId="66" fillId="34" borderId="47" xfId="177" applyNumberFormat="1" applyFont="1" applyFill="1" applyBorder="1" applyAlignment="1" applyProtection="1">
      <alignment horizontal="right"/>
    </xf>
    <xf numFmtId="171" fontId="66" fillId="34" borderId="91" xfId="177" applyNumberFormat="1" applyFont="1" applyFill="1" applyBorder="1" applyAlignment="1" applyProtection="1">
      <alignment horizontal="right"/>
    </xf>
    <xf numFmtId="171" fontId="66" fillId="35" borderId="73" xfId="177" applyNumberFormat="1" applyFont="1" applyFill="1" applyBorder="1" applyAlignment="1" applyProtection="1">
      <alignment horizontal="right"/>
    </xf>
    <xf numFmtId="171" fontId="50" fillId="0" borderId="456" xfId="177" applyNumberFormat="1" applyFont="1" applyFill="1" applyBorder="1" applyProtection="1">
      <protection locked="0"/>
    </xf>
    <xf numFmtId="171" fontId="50" fillId="0" borderId="480" xfId="177" applyNumberFormat="1" applyFont="1" applyFill="1" applyBorder="1" applyProtection="1">
      <protection locked="0"/>
    </xf>
    <xf numFmtId="0" fontId="50" fillId="0" borderId="385" xfId="0" applyFont="1" applyBorder="1" applyProtection="1">
      <protection locked="0"/>
    </xf>
    <xf numFmtId="167" fontId="78" fillId="34" borderId="473" xfId="230" applyFont="1" applyFill="1" applyBorder="1" applyProtection="1"/>
    <xf numFmtId="167" fontId="78" fillId="34" borderId="480" xfId="230" applyFont="1" applyFill="1" applyBorder="1" applyProtection="1"/>
    <xf numFmtId="167" fontId="78" fillId="0" borderId="456" xfId="230" applyFont="1" applyFill="1" applyBorder="1" applyProtection="1">
      <protection locked="0"/>
    </xf>
    <xf numFmtId="171" fontId="50" fillId="33" borderId="456" xfId="177" applyNumberFormat="1" applyFont="1" applyFill="1" applyBorder="1" applyProtection="1"/>
    <xf numFmtId="167" fontId="78" fillId="0" borderId="385" xfId="230" applyFont="1" applyFill="1" applyBorder="1" applyProtection="1">
      <protection locked="0"/>
    </xf>
    <xf numFmtId="171" fontId="50" fillId="0" borderId="457" xfId="177" applyNumberFormat="1" applyFont="1" applyFill="1" applyBorder="1" applyProtection="1">
      <protection locked="0"/>
    </xf>
    <xf numFmtId="171" fontId="50" fillId="35" borderId="456" xfId="177" applyNumberFormat="1" applyFont="1" applyFill="1" applyBorder="1" applyAlignment="1" applyProtection="1">
      <alignment horizontal="right"/>
    </xf>
    <xf numFmtId="171" fontId="50" fillId="0" borderId="481" xfId="177" applyNumberFormat="1" applyFont="1" applyFill="1" applyBorder="1" applyProtection="1">
      <protection locked="0"/>
    </xf>
    <xf numFmtId="0" fontId="67" fillId="26" borderId="357" xfId="0" applyFont="1" applyFill="1" applyBorder="1" applyAlignment="1" applyProtection="1">
      <alignment horizontal="center" vertical="center" wrapText="1"/>
    </xf>
    <xf numFmtId="167" fontId="78" fillId="34" borderId="385" xfId="230" applyFont="1" applyFill="1" applyBorder="1" applyProtection="1"/>
    <xf numFmtId="171" fontId="50" fillId="35" borderId="456" xfId="177" applyNumberFormat="1" applyFont="1" applyFill="1" applyBorder="1" applyProtection="1"/>
    <xf numFmtId="171" fontId="50" fillId="0" borderId="91" xfId="177" applyNumberFormat="1" applyFont="1" applyFill="1" applyBorder="1" applyProtection="1">
      <protection locked="0"/>
    </xf>
    <xf numFmtId="167" fontId="78" fillId="34" borderId="479" xfId="230" applyFont="1" applyFill="1" applyBorder="1" applyProtection="1"/>
    <xf numFmtId="171" fontId="50" fillId="33" borderId="480" xfId="177" applyNumberFormat="1" applyFont="1" applyFill="1" applyBorder="1" applyProtection="1"/>
    <xf numFmtId="171" fontId="66" fillId="28" borderId="357" xfId="177" applyNumberFormat="1" applyFont="1" applyFill="1" applyBorder="1" applyProtection="1"/>
    <xf numFmtId="167" fontId="79" fillId="34" borderId="0" xfId="230" applyFont="1" applyFill="1" applyProtection="1"/>
    <xf numFmtId="167" fontId="80" fillId="34" borderId="490" xfId="230" applyFont="1" applyFill="1" applyBorder="1" applyProtection="1"/>
    <xf numFmtId="167" fontId="79" fillId="34" borderId="491" xfId="230" applyFont="1" applyFill="1" applyBorder="1" applyProtection="1"/>
    <xf numFmtId="167" fontId="23" fillId="34" borderId="492" xfId="230" applyFont="1" applyFill="1" applyBorder="1" applyProtection="1"/>
    <xf numFmtId="167" fontId="80" fillId="34" borderId="493" xfId="230" applyFont="1" applyFill="1" applyBorder="1" applyProtection="1"/>
    <xf numFmtId="167" fontId="79" fillId="34" borderId="494" xfId="230" applyFont="1" applyFill="1" applyBorder="1" applyProtection="1"/>
    <xf numFmtId="167" fontId="23" fillId="34" borderId="495" xfId="230" applyFont="1" applyFill="1" applyBorder="1" applyProtection="1"/>
    <xf numFmtId="0" fontId="65" fillId="26" borderId="388" xfId="0" applyFont="1" applyFill="1" applyBorder="1" applyAlignment="1" applyProtection="1">
      <alignment horizontal="center" vertical="center" wrapText="1"/>
    </xf>
    <xf numFmtId="0" fontId="66" fillId="26" borderId="453" xfId="0" applyFont="1" applyFill="1" applyBorder="1" applyAlignment="1" applyProtection="1">
      <alignment horizontal="center" vertical="center" wrapText="1"/>
    </xf>
    <xf numFmtId="0" fontId="66" fillId="26" borderId="458" xfId="0" applyFont="1" applyFill="1" applyBorder="1" applyAlignment="1" applyProtection="1">
      <alignment horizontal="center" vertical="center" wrapText="1"/>
    </xf>
    <xf numFmtId="0" fontId="66" fillId="26" borderId="388" xfId="0" applyFont="1" applyFill="1" applyBorder="1" applyProtection="1"/>
    <xf numFmtId="0" fontId="66" fillId="26" borderId="456" xfId="0" applyFont="1" applyFill="1" applyBorder="1" applyAlignment="1" applyProtection="1">
      <alignment horizontal="center"/>
    </xf>
    <xf numFmtId="0" fontId="66" fillId="26" borderId="458" xfId="0" applyFont="1" applyFill="1" applyBorder="1" applyAlignment="1" applyProtection="1">
      <alignment horizontal="center"/>
    </xf>
    <xf numFmtId="171" fontId="78" fillId="34" borderId="457" xfId="177" quotePrefix="1" applyNumberFormat="1" applyFont="1" applyFill="1" applyBorder="1" applyAlignment="1" applyProtection="1">
      <alignment horizontal="center"/>
    </xf>
    <xf numFmtId="171" fontId="78" fillId="34" borderId="488" xfId="177" quotePrefix="1" applyNumberFormat="1" applyFont="1" applyFill="1" applyBorder="1" applyAlignment="1" applyProtection="1">
      <alignment horizontal="center"/>
    </xf>
    <xf numFmtId="0" fontId="78" fillId="0" borderId="364" xfId="0" applyFont="1" applyFill="1" applyBorder="1" applyProtection="1">
      <protection locked="0"/>
    </xf>
    <xf numFmtId="171" fontId="78" fillId="34" borderId="47" xfId="177" quotePrefix="1" applyNumberFormat="1" applyFont="1" applyFill="1" applyBorder="1" applyAlignment="1" applyProtection="1">
      <alignment horizontal="center"/>
    </xf>
    <xf numFmtId="171" fontId="78" fillId="34" borderId="73" xfId="177" quotePrefix="1" applyNumberFormat="1" applyFont="1" applyFill="1" applyBorder="1" applyAlignment="1" applyProtection="1">
      <alignment horizontal="center"/>
    </xf>
    <xf numFmtId="171" fontId="78" fillId="34" borderId="212" xfId="177" quotePrefix="1" applyNumberFormat="1" applyFont="1" applyFill="1" applyBorder="1" applyAlignment="1" applyProtection="1">
      <alignment horizontal="center"/>
    </xf>
    <xf numFmtId="171" fontId="78" fillId="34" borderId="73" xfId="177" applyNumberFormat="1" applyFont="1" applyFill="1" applyBorder="1" applyProtection="1"/>
    <xf numFmtId="171" fontId="78" fillId="34" borderId="457" xfId="177" applyNumberFormat="1" applyFont="1" applyFill="1" applyBorder="1" applyProtection="1"/>
    <xf numFmtId="171" fontId="78" fillId="34" borderId="488" xfId="177" applyNumberFormat="1" applyFont="1" applyFill="1" applyBorder="1" applyProtection="1"/>
    <xf numFmtId="171" fontId="78" fillId="34" borderId="388" xfId="177" applyNumberFormat="1" applyFont="1" applyFill="1" applyBorder="1" applyProtection="1"/>
    <xf numFmtId="171" fontId="78" fillId="34" borderId="412" xfId="177" applyNumberFormat="1" applyFont="1" applyFill="1" applyBorder="1" applyProtection="1"/>
    <xf numFmtId="0" fontId="78" fillId="0" borderId="341" xfId="0" applyFont="1" applyFill="1" applyBorder="1" applyAlignment="1" applyProtection="1">
      <alignment horizontal="center"/>
      <protection locked="0"/>
    </xf>
    <xf numFmtId="171" fontId="50" fillId="28" borderId="409" xfId="177" applyNumberFormat="1" applyFont="1" applyFill="1" applyBorder="1" applyProtection="1"/>
    <xf numFmtId="0" fontId="70" fillId="34" borderId="406" xfId="0" quotePrefix="1" applyFont="1" applyFill="1" applyBorder="1" applyAlignment="1" applyProtection="1">
      <alignment horizontal="centerContinuous"/>
    </xf>
    <xf numFmtId="0" fontId="78" fillId="34" borderId="395" xfId="0" applyFont="1" applyFill="1" applyBorder="1" applyAlignment="1" applyProtection="1">
      <alignment horizontal="centerContinuous"/>
    </xf>
    <xf numFmtId="0" fontId="70" fillId="34" borderId="395" xfId="0" applyFont="1" applyFill="1" applyBorder="1" applyAlignment="1" applyProtection="1">
      <alignment horizontal="left"/>
    </xf>
    <xf numFmtId="0" fontId="23" fillId="34" borderId="395" xfId="0" applyFont="1" applyFill="1" applyBorder="1" applyProtection="1"/>
    <xf numFmtId="0" fontId="23" fillId="34" borderId="405" xfId="0" applyFont="1" applyFill="1" applyBorder="1" applyProtection="1"/>
    <xf numFmtId="0" fontId="186" fillId="0" borderId="43" xfId="0" applyFont="1" applyFill="1" applyBorder="1" applyAlignment="1" applyProtection="1">
      <alignment horizontal="left"/>
      <protection locked="0"/>
    </xf>
    <xf numFmtId="171" fontId="78" fillId="0" borderId="397" xfId="177" applyNumberFormat="1" applyFont="1" applyFill="1" applyBorder="1" applyProtection="1">
      <protection locked="0"/>
    </xf>
    <xf numFmtId="0" fontId="78" fillId="34" borderId="462" xfId="0" applyFont="1" applyFill="1" applyBorder="1" applyProtection="1"/>
    <xf numFmtId="0" fontId="77" fillId="26" borderId="181" xfId="0" applyFont="1" applyFill="1" applyBorder="1" applyAlignment="1" applyProtection="1">
      <alignment horizontal="center"/>
    </xf>
    <xf numFmtId="0" fontId="66" fillId="26" borderId="181" xfId="0" applyFont="1" applyFill="1" applyBorder="1" applyProtection="1"/>
    <xf numFmtId="0" fontId="66" fillId="26" borderId="179" xfId="0" applyFont="1" applyFill="1" applyBorder="1" applyAlignment="1" applyProtection="1">
      <alignment horizontal="center" vertical="center" wrapText="1"/>
    </xf>
    <xf numFmtId="0" fontId="50" fillId="0" borderId="43" xfId="175" applyFont="1" applyFill="1" applyBorder="1" applyAlignment="1" applyProtection="1">
      <alignment wrapText="1"/>
      <protection locked="0"/>
    </xf>
    <xf numFmtId="0" fontId="50" fillId="0" borderId="43" xfId="175" applyFont="1" applyFill="1" applyBorder="1" applyProtection="1">
      <protection locked="0"/>
    </xf>
    <xf numFmtId="0" fontId="50" fillId="0" borderId="43" xfId="175" applyFont="1" applyFill="1" applyBorder="1" applyAlignment="1" applyProtection="1">
      <alignment horizontal="left" indent="1"/>
      <protection locked="0"/>
    </xf>
    <xf numFmtId="0" fontId="78" fillId="34" borderId="43" xfId="175" applyFont="1" applyFill="1" applyBorder="1" applyProtection="1">
      <protection locked="0"/>
    </xf>
    <xf numFmtId="0" fontId="50" fillId="0" borderId="44" xfId="175" applyFont="1" applyFill="1" applyBorder="1" applyAlignment="1" applyProtection="1">
      <alignment horizontal="left" indent="1"/>
      <protection locked="0"/>
    </xf>
    <xf numFmtId="0" fontId="70" fillId="26" borderId="497" xfId="0" applyFont="1" applyFill="1" applyBorder="1" applyProtection="1"/>
    <xf numFmtId="0" fontId="66" fillId="0" borderId="456" xfId="0" applyFont="1" applyFill="1" applyBorder="1" applyProtection="1"/>
    <xf numFmtId="0" fontId="50" fillId="34" borderId="385" xfId="175" applyFont="1" applyFill="1" applyBorder="1" applyProtection="1"/>
    <xf numFmtId="0" fontId="50" fillId="0" borderId="385" xfId="175" applyFont="1" applyFill="1" applyBorder="1" applyProtection="1"/>
    <xf numFmtId="0" fontId="77" fillId="26" borderId="457" xfId="0" applyFont="1" applyFill="1" applyBorder="1" applyAlignment="1" applyProtection="1">
      <alignment horizontal="center"/>
    </xf>
    <xf numFmtId="0" fontId="66" fillId="0" borderId="395" xfId="175" applyFont="1" applyFill="1" applyBorder="1" applyAlignment="1" applyProtection="1">
      <alignment horizontal="left"/>
    </xf>
    <xf numFmtId="0" fontId="186" fillId="34" borderId="43" xfId="175" applyFont="1" applyFill="1" applyBorder="1" applyAlignment="1" applyProtection="1">
      <alignment horizontal="left"/>
    </xf>
    <xf numFmtId="0" fontId="66" fillId="0" borderId="43" xfId="175" applyFont="1" applyFill="1" applyBorder="1" applyAlignment="1" applyProtection="1">
      <alignment horizontal="left"/>
      <protection locked="0"/>
    </xf>
    <xf numFmtId="0" fontId="186" fillId="34" borderId="43" xfId="175" quotePrefix="1" applyFont="1" applyFill="1" applyBorder="1" applyAlignment="1" applyProtection="1">
      <alignment horizontal="left"/>
    </xf>
    <xf numFmtId="0" fontId="186" fillId="34" borderId="59" xfId="0" applyFont="1" applyFill="1" applyBorder="1" applyProtection="1"/>
    <xf numFmtId="0" fontId="50" fillId="0" borderId="53" xfId="175" applyFont="1" applyFill="1" applyBorder="1" applyProtection="1">
      <protection locked="0"/>
    </xf>
    <xf numFmtId="0" fontId="50" fillId="34" borderId="47" xfId="175" applyFont="1" applyFill="1" applyBorder="1" applyProtection="1"/>
    <xf numFmtId="0" fontId="50" fillId="0" borderId="47" xfId="175" applyFont="1" applyFill="1" applyBorder="1" applyProtection="1">
      <protection locked="0"/>
    </xf>
    <xf numFmtId="0" fontId="66" fillId="26" borderId="456" xfId="0" applyFont="1" applyFill="1" applyBorder="1" applyProtection="1"/>
    <xf numFmtId="0" fontId="50" fillId="34" borderId="455" xfId="175" applyFont="1" applyFill="1" applyBorder="1" applyProtection="1"/>
    <xf numFmtId="171" fontId="66" fillId="26" borderId="456" xfId="177" applyNumberFormat="1" applyFont="1" applyFill="1" applyBorder="1" applyProtection="1"/>
    <xf numFmtId="0" fontId="78" fillId="34" borderId="385" xfId="175" applyFont="1" applyFill="1" applyBorder="1" applyAlignment="1" applyProtection="1">
      <alignment wrapText="1"/>
    </xf>
    <xf numFmtId="0" fontId="50" fillId="0" borderId="385" xfId="175" applyFont="1" applyFill="1" applyBorder="1" applyProtection="1">
      <protection locked="0"/>
    </xf>
    <xf numFmtId="171" fontId="66" fillId="35" borderId="357" xfId="177" applyNumberFormat="1" applyFont="1" applyFill="1" applyBorder="1" applyProtection="1"/>
    <xf numFmtId="167" fontId="70" fillId="34" borderId="399" xfId="230" applyFont="1" applyFill="1" applyBorder="1" applyProtection="1"/>
    <xf numFmtId="167" fontId="70" fillId="34" borderId="400" xfId="230" applyFont="1" applyFill="1" applyBorder="1" applyProtection="1"/>
    <xf numFmtId="167" fontId="70" fillId="34" borderId="395" xfId="230" applyFont="1" applyFill="1" applyBorder="1" applyProtection="1"/>
    <xf numFmtId="171" fontId="50" fillId="35" borderId="458" xfId="177" applyNumberFormat="1" applyFont="1" applyFill="1" applyBorder="1" applyProtection="1"/>
    <xf numFmtId="171" fontId="50" fillId="34" borderId="456" xfId="177" applyNumberFormat="1" applyFont="1" applyFill="1" applyBorder="1" applyProtection="1"/>
    <xf numFmtId="167" fontId="23" fillId="0" borderId="0" xfId="230" applyFont="1" applyFill="1" applyBorder="1" applyProtection="1"/>
    <xf numFmtId="167" fontId="23" fillId="34" borderId="455" xfId="230" applyFont="1" applyFill="1" applyBorder="1" applyProtection="1"/>
    <xf numFmtId="171" fontId="50" fillId="0" borderId="456" xfId="177" applyNumberFormat="1" applyFont="1" applyBorder="1" applyProtection="1">
      <protection locked="0"/>
    </xf>
    <xf numFmtId="171" fontId="78" fillId="35" borderId="456" xfId="177" quotePrefix="1" applyNumberFormat="1" applyFont="1" applyFill="1" applyBorder="1" applyAlignment="1" applyProtection="1">
      <alignment horizontal="center"/>
    </xf>
    <xf numFmtId="171" fontId="78" fillId="34" borderId="458" xfId="177" quotePrefix="1" applyNumberFormat="1" applyFont="1" applyFill="1" applyBorder="1" applyAlignment="1" applyProtection="1">
      <alignment horizontal="center"/>
    </xf>
    <xf numFmtId="171" fontId="50" fillId="0" borderId="480" xfId="177" applyNumberFormat="1" applyFont="1" applyBorder="1" applyProtection="1">
      <protection locked="0"/>
    </xf>
    <xf numFmtId="171" fontId="78" fillId="34" borderId="458" xfId="177" applyNumberFormat="1" applyFont="1" applyFill="1" applyBorder="1" applyProtection="1"/>
    <xf numFmtId="171" fontId="78" fillId="0" borderId="412" xfId="177" applyNumberFormat="1" applyFont="1" applyFill="1" applyBorder="1" applyProtection="1"/>
    <xf numFmtId="171" fontId="66" fillId="35" borderId="357" xfId="177" applyNumberFormat="1" applyFont="1" applyFill="1" applyBorder="1"/>
    <xf numFmtId="167" fontId="50" fillId="0" borderId="0" xfId="15" applyFont="1" applyFill="1"/>
    <xf numFmtId="49" fontId="50" fillId="34" borderId="0" xfId="15" applyNumberFormat="1" applyFont="1" applyFill="1"/>
    <xf numFmtId="167" fontId="66" fillId="34" borderId="0" xfId="15" applyFont="1" applyFill="1"/>
    <xf numFmtId="49" fontId="50" fillId="34" borderId="0" xfId="15" applyNumberFormat="1" applyFont="1" applyFill="1" applyAlignment="1">
      <alignment horizontal="center"/>
    </xf>
    <xf numFmtId="167" fontId="50" fillId="34" borderId="0" xfId="15" applyFont="1" applyFill="1"/>
    <xf numFmtId="167" fontId="66" fillId="34" borderId="0" xfId="15" applyFont="1" applyFill="1" applyBorder="1" applyAlignment="1">
      <alignment horizontal="right"/>
    </xf>
    <xf numFmtId="0" fontId="84" fillId="34" borderId="58" xfId="0" applyFont="1" applyFill="1" applyBorder="1" applyAlignment="1" applyProtection="1">
      <alignment horizontal="left"/>
    </xf>
    <xf numFmtId="49" fontId="50" fillId="34" borderId="0" xfId="15" applyNumberFormat="1" applyFont="1" applyFill="1" applyBorder="1" applyAlignment="1">
      <alignment horizontal="left"/>
    </xf>
    <xf numFmtId="49" fontId="50" fillId="34" borderId="0" xfId="15" applyNumberFormat="1" applyFont="1" applyFill="1" applyBorder="1" applyAlignment="1">
      <alignment horizontal="centerContinuous"/>
    </xf>
    <xf numFmtId="167" fontId="50" fillId="34" borderId="0" xfId="15" applyFont="1" applyFill="1" applyAlignment="1">
      <alignment horizontal="center"/>
    </xf>
    <xf numFmtId="167" fontId="50" fillId="34" borderId="0" xfId="15" applyFont="1" applyFill="1" applyBorder="1" applyAlignment="1">
      <alignment horizontal="center"/>
    </xf>
    <xf numFmtId="0" fontId="66" fillId="34" borderId="0" xfId="0" quotePrefix="1" applyFont="1" applyFill="1" applyBorder="1" applyAlignment="1" applyProtection="1">
      <alignment horizontal="left"/>
    </xf>
    <xf numFmtId="167" fontId="50" fillId="34" borderId="498" xfId="15" applyFont="1" applyFill="1" applyBorder="1" applyAlignment="1">
      <alignment horizontal="center" wrapText="1"/>
    </xf>
    <xf numFmtId="167" fontId="50" fillId="34" borderId="499" xfId="15" applyFont="1" applyFill="1" applyBorder="1" applyAlignment="1">
      <alignment horizontal="center" wrapText="1"/>
    </xf>
    <xf numFmtId="49" fontId="50" fillId="34" borderId="457" xfId="15" applyNumberFormat="1" applyFont="1" applyFill="1" applyBorder="1" applyAlignment="1">
      <alignment horizontal="center" wrapText="1"/>
    </xf>
    <xf numFmtId="167" fontId="50" fillId="34" borderId="455" xfId="15" applyFont="1" applyFill="1" applyBorder="1" applyAlignment="1">
      <alignment horizontal="center" wrapText="1"/>
    </xf>
    <xf numFmtId="167" fontId="50" fillId="34" borderId="0" xfId="15" applyFont="1" applyFill="1" applyBorder="1" applyAlignment="1">
      <alignment horizontal="center" wrapText="1"/>
    </xf>
    <xf numFmtId="49" fontId="50" fillId="34" borderId="385" xfId="15" applyNumberFormat="1" applyFont="1" applyFill="1" applyBorder="1" applyAlignment="1">
      <alignment horizontal="center" wrapText="1"/>
    </xf>
    <xf numFmtId="193" fontId="66" fillId="34" borderId="385" xfId="532" applyNumberFormat="1" applyFont="1" applyFill="1" applyBorder="1" applyAlignment="1">
      <alignment horizontal="center" vertical="top" wrapText="1"/>
    </xf>
    <xf numFmtId="49" fontId="66" fillId="34" borderId="385" xfId="532" applyNumberFormat="1" applyFont="1" applyFill="1" applyBorder="1" applyAlignment="1">
      <alignment horizontal="center" vertical="top" wrapText="1"/>
    </xf>
    <xf numFmtId="193" fontId="66" fillId="34" borderId="388" xfId="532" quotePrefix="1" applyNumberFormat="1" applyFont="1" applyFill="1" applyBorder="1" applyAlignment="1">
      <alignment horizontal="center" vertical="top" wrapText="1"/>
    </xf>
    <xf numFmtId="0" fontId="66" fillId="34" borderId="455" xfId="0" applyFont="1" applyFill="1" applyBorder="1" applyAlignment="1">
      <alignment horizontal="left"/>
    </xf>
    <xf numFmtId="0" fontId="50" fillId="34" borderId="0" xfId="0" applyFont="1" applyFill="1" applyBorder="1" applyAlignment="1">
      <alignment horizontal="center" wrapText="1"/>
    </xf>
    <xf numFmtId="49" fontId="50" fillId="34" borderId="385" xfId="0" applyNumberFormat="1" applyFont="1" applyFill="1" applyBorder="1" applyAlignment="1">
      <alignment horizontal="center" wrapText="1"/>
    </xf>
    <xf numFmtId="193" fontId="66" fillId="34" borderId="457" xfId="532" quotePrefix="1" applyNumberFormat="1" applyFont="1" applyFill="1" applyBorder="1" applyAlignment="1">
      <alignment horizontal="center" vertical="top" wrapText="1"/>
    </xf>
    <xf numFmtId="193" fontId="66" fillId="34" borderId="457" xfId="532" quotePrefix="1" applyNumberFormat="1" applyFont="1" applyFill="1" applyBorder="1" applyAlignment="1">
      <alignment horizontal="center" vertical="center" wrapText="1"/>
    </xf>
    <xf numFmtId="0" fontId="50" fillId="34" borderId="484" xfId="0" applyFont="1" applyFill="1" applyBorder="1" applyAlignment="1">
      <alignment horizontal="left" indent="1"/>
    </xf>
    <xf numFmtId="0" fontId="50" fillId="34" borderId="3" xfId="0" applyFont="1" applyFill="1" applyBorder="1"/>
    <xf numFmtId="49" fontId="50" fillId="34" borderId="63" xfId="15" applyNumberFormat="1" applyFont="1" applyFill="1" applyBorder="1" applyAlignment="1">
      <alignment horizontal="center"/>
    </xf>
    <xf numFmtId="193" fontId="66" fillId="35" borderId="388" xfId="532" applyNumberFormat="1" applyFont="1" applyFill="1" applyBorder="1"/>
    <xf numFmtId="0" fontId="50" fillId="34" borderId="483" xfId="0" applyFont="1" applyFill="1" applyBorder="1" applyAlignment="1">
      <alignment horizontal="left" indent="1"/>
    </xf>
    <xf numFmtId="0" fontId="50" fillId="34" borderId="8" xfId="0" applyFont="1" applyFill="1" applyBorder="1"/>
    <xf numFmtId="49" fontId="50" fillId="34" borderId="64" xfId="15" applyNumberFormat="1" applyFont="1" applyFill="1" applyBorder="1" applyAlignment="1">
      <alignment horizontal="center"/>
    </xf>
    <xf numFmtId="0" fontId="66" fillId="34" borderId="483" xfId="0" applyFont="1" applyFill="1" applyBorder="1" applyAlignment="1">
      <alignment horizontal="left"/>
    </xf>
    <xf numFmtId="0" fontId="66" fillId="34" borderId="8" xfId="0" applyFont="1" applyFill="1" applyBorder="1" applyAlignment="1">
      <alignment horizontal="left"/>
    </xf>
    <xf numFmtId="193" fontId="66" fillId="35" borderId="456" xfId="532" applyNumberFormat="1" applyFont="1" applyFill="1" applyBorder="1"/>
    <xf numFmtId="167" fontId="66" fillId="34" borderId="485" xfId="15" applyFont="1" applyFill="1" applyBorder="1" applyAlignment="1">
      <alignment horizontal="left"/>
    </xf>
    <xf numFmtId="167" fontId="66" fillId="34" borderId="11" xfId="15" applyFont="1" applyFill="1" applyBorder="1" applyAlignment="1">
      <alignment horizontal="left"/>
    </xf>
    <xf numFmtId="0" fontId="50" fillId="34" borderId="11" xfId="0" applyFont="1" applyFill="1" applyBorder="1"/>
    <xf numFmtId="49" fontId="50" fillId="34" borderId="65" xfId="15" applyNumberFormat="1" applyFont="1" applyFill="1" applyBorder="1" applyAlignment="1">
      <alignment horizontal="center"/>
    </xf>
    <xf numFmtId="193" fontId="66" fillId="34" borderId="457" xfId="532" applyNumberFormat="1" applyFont="1" applyFill="1" applyBorder="1"/>
    <xf numFmtId="0" fontId="50" fillId="34" borderId="484" xfId="0" applyFont="1" applyFill="1" applyBorder="1"/>
    <xf numFmtId="0" fontId="50" fillId="34" borderId="3" xfId="0" applyFont="1" applyFill="1" applyBorder="1" applyAlignment="1">
      <alignment wrapText="1"/>
    </xf>
    <xf numFmtId="0" fontId="50" fillId="34" borderId="483" xfId="0" applyFont="1" applyFill="1" applyBorder="1"/>
    <xf numFmtId="193" fontId="50" fillId="35" borderId="388" xfId="532" applyNumberFormat="1" applyFont="1" applyFill="1" applyBorder="1"/>
    <xf numFmtId="41" fontId="50" fillId="0" borderId="456" xfId="532" applyNumberFormat="1" applyFont="1" applyFill="1" applyBorder="1"/>
    <xf numFmtId="193" fontId="50" fillId="35" borderId="456" xfId="532" applyNumberFormat="1" applyFont="1" applyFill="1" applyBorder="1"/>
    <xf numFmtId="0" fontId="66" fillId="34" borderId="3" xfId="0" applyFont="1" applyFill="1" applyBorder="1"/>
    <xf numFmtId="41" fontId="50" fillId="33" borderId="456" xfId="532" applyNumberFormat="1" applyFont="1" applyFill="1" applyBorder="1"/>
    <xf numFmtId="167" fontId="50" fillId="34" borderId="3" xfId="15" applyFont="1" applyFill="1" applyBorder="1"/>
    <xf numFmtId="0" fontId="50" fillId="34" borderId="8" xfId="0" applyFont="1" applyFill="1" applyBorder="1" applyAlignment="1">
      <alignment wrapText="1"/>
    </xf>
    <xf numFmtId="0" fontId="66" fillId="34" borderId="8" xfId="0" applyFont="1" applyFill="1" applyBorder="1"/>
    <xf numFmtId="0" fontId="50" fillId="34" borderId="8" xfId="0" applyFont="1" applyFill="1" applyBorder="1" applyAlignment="1">
      <alignment horizontal="left"/>
    </xf>
    <xf numFmtId="0" fontId="50" fillId="34" borderId="8" xfId="0" applyFont="1" applyFill="1" applyBorder="1" applyAlignment="1"/>
    <xf numFmtId="0" fontId="66" fillId="34" borderId="8" xfId="0" applyFont="1" applyFill="1" applyBorder="1" applyAlignment="1"/>
    <xf numFmtId="49" fontId="50" fillId="34" borderId="64" xfId="15" applyNumberFormat="1" applyFont="1" applyFill="1" applyBorder="1" applyAlignment="1">
      <alignment horizontal="center" wrapText="1"/>
    </xf>
    <xf numFmtId="0" fontId="66" fillId="34" borderId="485" xfId="0" applyFont="1" applyFill="1" applyBorder="1" applyAlignment="1">
      <alignment horizontal="left"/>
    </xf>
    <xf numFmtId="0" fontId="66" fillId="34" borderId="11" xfId="0" applyFont="1" applyFill="1" applyBorder="1" applyAlignment="1">
      <alignment horizontal="left"/>
    </xf>
    <xf numFmtId="0" fontId="66" fillId="34" borderId="11" xfId="0" applyFont="1" applyFill="1" applyBorder="1" applyAlignment="1"/>
    <xf numFmtId="193" fontId="50" fillId="34" borderId="457" xfId="532" applyNumberFormat="1" applyFont="1" applyFill="1" applyBorder="1"/>
    <xf numFmtId="0" fontId="50" fillId="34" borderId="3" xfId="0" applyFont="1" applyFill="1" applyBorder="1" applyAlignment="1">
      <alignment horizontal="left"/>
    </xf>
    <xf numFmtId="0" fontId="66" fillId="34" borderId="483" xfId="0" applyFont="1" applyFill="1" applyBorder="1"/>
    <xf numFmtId="41" fontId="50" fillId="35" borderId="456" xfId="532" applyNumberFormat="1" applyFont="1" applyFill="1" applyBorder="1"/>
    <xf numFmtId="0" fontId="66" fillId="34" borderId="455" xfId="0" applyFont="1" applyFill="1" applyBorder="1"/>
    <xf numFmtId="49" fontId="50" fillId="34" borderId="385" xfId="15" applyNumberFormat="1" applyFont="1" applyFill="1" applyBorder="1" applyAlignment="1">
      <alignment horizontal="center"/>
    </xf>
    <xf numFmtId="41" fontId="50" fillId="34" borderId="457" xfId="532" applyNumberFormat="1" applyFont="1" applyFill="1" applyBorder="1"/>
    <xf numFmtId="0" fontId="66" fillId="34" borderId="453" xfId="0" applyFont="1" applyFill="1" applyBorder="1"/>
    <xf numFmtId="0" fontId="66" fillId="34" borderId="95" xfId="0" applyFont="1" applyFill="1" applyBorder="1"/>
    <xf numFmtId="49" fontId="50" fillId="34" borderId="388" xfId="15" applyNumberFormat="1" applyFont="1" applyFill="1" applyBorder="1" applyAlignment="1">
      <alignment horizontal="center"/>
    </xf>
    <xf numFmtId="0" fontId="50" fillId="34" borderId="0" xfId="143" applyFont="1" applyFill="1" applyAlignment="1">
      <alignment horizontal="right"/>
    </xf>
    <xf numFmtId="49" fontId="50" fillId="0" borderId="0" xfId="15" applyNumberFormat="1" applyFont="1" applyFill="1"/>
    <xf numFmtId="49" fontId="50" fillId="34" borderId="0" xfId="15" applyNumberFormat="1" applyFont="1" applyFill="1" applyBorder="1"/>
    <xf numFmtId="167" fontId="66" fillId="34" borderId="0" xfId="15" applyFont="1" applyFill="1" applyBorder="1"/>
    <xf numFmtId="167" fontId="50" fillId="34" borderId="457" xfId="15" applyFont="1" applyFill="1" applyBorder="1" applyAlignment="1">
      <alignment horizontal="center" wrapText="1"/>
    </xf>
    <xf numFmtId="167" fontId="50" fillId="34" borderId="385" xfId="15" applyFont="1" applyFill="1" applyBorder="1" applyAlignment="1">
      <alignment horizontal="center" wrapText="1"/>
    </xf>
    <xf numFmtId="193" fontId="66" fillId="34" borderId="388" xfId="532" quotePrefix="1" applyNumberFormat="1" applyFont="1" applyFill="1" applyBorder="1" applyAlignment="1">
      <alignment horizontal="center" vertical="center" wrapText="1"/>
    </xf>
    <xf numFmtId="0" fontId="50" fillId="34" borderId="385" xfId="0" applyFont="1" applyFill="1" applyBorder="1" applyAlignment="1">
      <alignment horizontal="center" wrapText="1"/>
    </xf>
    <xf numFmtId="193" fontId="66" fillId="34" borderId="385" xfId="532" quotePrefix="1" applyNumberFormat="1" applyFont="1" applyFill="1" applyBorder="1" applyAlignment="1">
      <alignment horizontal="center" vertical="center" wrapText="1"/>
    </xf>
    <xf numFmtId="167" fontId="50" fillId="0" borderId="0" xfId="15" applyFont="1" applyFill="1" applyBorder="1"/>
    <xf numFmtId="41" fontId="66" fillId="35" borderId="388" xfId="532" applyNumberFormat="1" applyFont="1" applyFill="1" applyBorder="1"/>
    <xf numFmtId="0" fontId="66" fillId="34" borderId="483" xfId="0" applyFont="1" applyFill="1" applyBorder="1" applyAlignment="1"/>
    <xf numFmtId="41" fontId="66" fillId="35" borderId="456" xfId="532" applyNumberFormat="1" applyFont="1" applyFill="1" applyBorder="1"/>
    <xf numFmtId="41" fontId="66" fillId="34" borderId="457" xfId="532" applyNumberFormat="1" applyFont="1" applyFill="1" applyBorder="1"/>
    <xf numFmtId="0" fontId="50" fillId="34" borderId="3" xfId="0" applyFont="1" applyFill="1" applyBorder="1" applyAlignment="1">
      <alignment horizontal="left" vertical="top"/>
    </xf>
    <xf numFmtId="0" fontId="66" fillId="34" borderId="3" xfId="0" applyFont="1" applyFill="1" applyBorder="1" applyAlignment="1">
      <alignment horizontal="left"/>
    </xf>
    <xf numFmtId="0" fontId="50" fillId="34" borderId="3" xfId="0" applyFont="1" applyFill="1" applyBorder="1" applyAlignment="1">
      <alignment horizontal="left" wrapText="1" indent="1"/>
    </xf>
    <xf numFmtId="0" fontId="50" fillId="34" borderId="3" xfId="0" applyFont="1" applyFill="1" applyBorder="1" applyAlignment="1">
      <alignment horizontal="left" wrapText="1"/>
    </xf>
    <xf numFmtId="0" fontId="50" fillId="34" borderId="8" xfId="0" applyFont="1" applyFill="1" applyBorder="1" applyAlignment="1">
      <alignment horizontal="left" wrapText="1" indent="1"/>
    </xf>
    <xf numFmtId="0" fontId="50" fillId="34" borderId="8" xfId="0" applyFont="1" applyFill="1" applyBorder="1" applyAlignment="1">
      <alignment horizontal="left" wrapText="1"/>
    </xf>
    <xf numFmtId="41" fontId="66" fillId="0" borderId="456" xfId="532" applyNumberFormat="1" applyFont="1" applyFill="1" applyBorder="1"/>
    <xf numFmtId="41" fontId="50" fillId="35" borderId="388" xfId="532" applyNumberFormat="1" applyFont="1" applyFill="1" applyBorder="1"/>
    <xf numFmtId="49" fontId="66" fillId="34" borderId="8" xfId="0" applyNumberFormat="1" applyFont="1" applyFill="1" applyBorder="1" applyAlignment="1">
      <alignment horizontal="left"/>
    </xf>
    <xf numFmtId="0" fontId="66" fillId="34" borderId="0" xfId="0" applyFont="1" applyFill="1" applyBorder="1" applyAlignment="1"/>
    <xf numFmtId="0" fontId="50" fillId="34" borderId="455" xfId="0" applyFont="1" applyFill="1" applyBorder="1" applyAlignment="1">
      <alignment horizontal="left" indent="1"/>
    </xf>
    <xf numFmtId="0" fontId="50" fillId="34" borderId="485" xfId="0" applyFont="1" applyFill="1" applyBorder="1" applyAlignment="1">
      <alignment horizontal="left" indent="1"/>
    </xf>
    <xf numFmtId="0" fontId="66" fillId="34" borderId="11" xfId="0" applyFont="1" applyFill="1" applyBorder="1"/>
    <xf numFmtId="0" fontId="66" fillId="34" borderId="500" xfId="0" applyFont="1" applyFill="1" applyBorder="1"/>
    <xf numFmtId="0" fontId="66" fillId="34" borderId="501" xfId="0" applyFont="1" applyFill="1" applyBorder="1"/>
    <xf numFmtId="0" fontId="50" fillId="34" borderId="501" xfId="0" applyFont="1" applyFill="1" applyBorder="1"/>
    <xf numFmtId="49" fontId="50" fillId="34" borderId="86" xfId="15" applyNumberFormat="1" applyFont="1" applyFill="1" applyBorder="1" applyAlignment="1">
      <alignment horizontal="center"/>
    </xf>
    <xf numFmtId="167" fontId="66" fillId="0" borderId="0" xfId="15" applyFont="1" applyFill="1"/>
    <xf numFmtId="193" fontId="66" fillId="35" borderId="457" xfId="532" applyNumberFormat="1" applyFont="1" applyFill="1" applyBorder="1"/>
    <xf numFmtId="49" fontId="66" fillId="34" borderId="457" xfId="532" applyNumberFormat="1" applyFont="1" applyFill="1" applyBorder="1" applyAlignment="1">
      <alignment horizontal="center" vertical="top" wrapText="1"/>
    </xf>
    <xf numFmtId="193" fontId="66" fillId="34" borderId="457" xfId="532" applyNumberFormat="1" applyFont="1" applyFill="1" applyBorder="1" applyAlignment="1">
      <alignment horizontal="center" vertical="top" wrapText="1"/>
    </xf>
    <xf numFmtId="167" fontId="66" fillId="34" borderId="388" xfId="15" quotePrefix="1" applyFont="1" applyFill="1" applyBorder="1" applyAlignment="1">
      <alignment horizontal="center" wrapText="1"/>
    </xf>
    <xf numFmtId="0" fontId="50" fillId="34" borderId="455" xfId="0" applyFont="1" applyFill="1" applyBorder="1" applyAlignment="1">
      <alignment horizontal="center" wrapText="1"/>
    </xf>
    <xf numFmtId="0" fontId="50" fillId="34" borderId="3" xfId="0" applyFont="1" applyFill="1" applyBorder="1" applyAlignment="1"/>
    <xf numFmtId="167" fontId="66" fillId="34" borderId="484" xfId="15" applyFont="1" applyFill="1" applyBorder="1" applyAlignment="1">
      <alignment horizontal="left"/>
    </xf>
    <xf numFmtId="167" fontId="66" fillId="34" borderId="3" xfId="15" applyFont="1" applyFill="1" applyBorder="1" applyAlignment="1">
      <alignment horizontal="left"/>
    </xf>
    <xf numFmtId="167" fontId="66" fillId="34" borderId="483" xfId="15" applyFont="1" applyFill="1" applyBorder="1" applyAlignment="1">
      <alignment horizontal="left"/>
    </xf>
    <xf numFmtId="167" fontId="66" fillId="34" borderId="8" xfId="15" applyFont="1" applyFill="1" applyBorder="1" applyAlignment="1">
      <alignment horizontal="left"/>
    </xf>
    <xf numFmtId="0" fontId="66" fillId="34" borderId="3" xfId="0" applyFont="1" applyFill="1" applyBorder="1" applyAlignment="1"/>
    <xf numFmtId="49" fontId="50" fillId="34" borderId="2" xfId="15" applyNumberFormat="1" applyFont="1" applyFill="1" applyBorder="1" applyAlignment="1">
      <alignment horizontal="center"/>
    </xf>
    <xf numFmtId="41" fontId="50" fillId="34" borderId="385" xfId="532" applyNumberFormat="1" applyFont="1" applyFill="1" applyBorder="1"/>
    <xf numFmtId="0" fontId="50" fillId="0" borderId="0" xfId="533" applyFont="1" applyFill="1"/>
    <xf numFmtId="0" fontId="50" fillId="34" borderId="0" xfId="533" applyFont="1" applyFill="1" applyBorder="1"/>
    <xf numFmtId="49" fontId="50" fillId="34" borderId="0" xfId="533" applyNumberFormat="1" applyFont="1" applyFill="1" applyBorder="1"/>
    <xf numFmtId="49" fontId="50" fillId="34" borderId="0" xfId="533" applyNumberFormat="1" applyFont="1" applyFill="1" applyAlignment="1">
      <alignment horizontal="center"/>
    </xf>
    <xf numFmtId="0" fontId="50" fillId="34" borderId="0" xfId="533" applyFont="1" applyFill="1"/>
    <xf numFmtId="0" fontId="66" fillId="34" borderId="41" xfId="533" quotePrefix="1" applyFont="1" applyFill="1" applyBorder="1" applyAlignment="1"/>
    <xf numFmtId="49" fontId="50" fillId="34" borderId="0" xfId="533" quotePrefix="1" applyNumberFormat="1" applyFont="1" applyFill="1" applyBorder="1" applyAlignment="1"/>
    <xf numFmtId="0" fontId="50" fillId="34" borderId="0" xfId="533" quotePrefix="1" applyFont="1" applyFill="1" applyBorder="1" applyAlignment="1"/>
    <xf numFmtId="0" fontId="66" fillId="34" borderId="0" xfId="533" quotePrefix="1" applyFont="1" applyFill="1" applyBorder="1" applyAlignment="1"/>
    <xf numFmtId="3" fontId="50" fillId="34" borderId="0" xfId="533" applyNumberFormat="1" applyFont="1" applyFill="1" applyBorder="1" applyAlignment="1">
      <alignment horizontal="center"/>
    </xf>
    <xf numFmtId="0" fontId="66" fillId="34" borderId="0" xfId="533" applyFont="1" applyFill="1" applyBorder="1" applyAlignment="1">
      <alignment horizontal="center"/>
    </xf>
    <xf numFmtId="49" fontId="66" fillId="34" borderId="0" xfId="533" applyNumberFormat="1" applyFont="1" applyFill="1" applyBorder="1" applyAlignment="1">
      <alignment horizontal="center"/>
    </xf>
    <xf numFmtId="0" fontId="66" fillId="34" borderId="457" xfId="533" applyFont="1" applyFill="1" applyBorder="1" applyAlignment="1">
      <alignment horizontal="center"/>
    </xf>
    <xf numFmtId="49" fontId="66" fillId="34" borderId="499" xfId="533" applyNumberFormat="1" applyFont="1" applyFill="1" applyBorder="1" applyAlignment="1">
      <alignment horizontal="center"/>
    </xf>
    <xf numFmtId="49" fontId="66" fillId="34" borderId="456" xfId="533" applyNumberFormat="1" applyFont="1" applyFill="1" applyBorder="1" applyAlignment="1">
      <alignment horizontal="center" vertical="center"/>
    </xf>
    <xf numFmtId="0" fontId="50" fillId="34" borderId="385" xfId="533" applyFont="1" applyFill="1" applyBorder="1"/>
    <xf numFmtId="49" fontId="66" fillId="34" borderId="455" xfId="533" applyNumberFormat="1" applyFont="1" applyFill="1" applyBorder="1" applyAlignment="1">
      <alignment horizontal="center"/>
    </xf>
    <xf numFmtId="0" fontId="66" fillId="34" borderId="456" xfId="533" applyFont="1" applyFill="1" applyBorder="1" applyAlignment="1">
      <alignment horizontal="center" vertical="center" wrapText="1"/>
    </xf>
    <xf numFmtId="0" fontId="50" fillId="34" borderId="388" xfId="533" applyFont="1" applyFill="1" applyBorder="1"/>
    <xf numFmtId="49" fontId="50" fillId="34" borderId="95" xfId="533" applyNumberFormat="1" applyFont="1" applyFill="1" applyBorder="1"/>
    <xf numFmtId="49" fontId="50" fillId="34" borderId="456" xfId="533" applyNumberFormat="1" applyFont="1" applyFill="1" applyBorder="1" applyAlignment="1">
      <alignment horizontal="center"/>
    </xf>
    <xf numFmtId="0" fontId="66" fillId="34" borderId="456" xfId="533" quotePrefix="1" applyFont="1" applyFill="1" applyBorder="1" applyAlignment="1">
      <alignment horizontal="center" vertical="top"/>
    </xf>
    <xf numFmtId="0" fontId="66" fillId="34" borderId="502" xfId="533" quotePrefix="1" applyFont="1" applyFill="1" applyBorder="1" applyAlignment="1">
      <alignment horizontal="left"/>
    </xf>
    <xf numFmtId="49" fontId="50" fillId="34" borderId="502" xfId="533" applyNumberFormat="1" applyFont="1" applyFill="1" applyBorder="1"/>
    <xf numFmtId="0" fontId="66" fillId="34" borderId="483" xfId="533" applyFont="1" applyFill="1" applyBorder="1"/>
    <xf numFmtId="49" fontId="66" fillId="34" borderId="483" xfId="533" applyNumberFormat="1" applyFont="1" applyFill="1" applyBorder="1"/>
    <xf numFmtId="49" fontId="50" fillId="0" borderId="64" xfId="533" applyNumberFormat="1" applyFont="1" applyFill="1" applyBorder="1" applyAlignment="1">
      <alignment horizontal="center"/>
    </xf>
    <xf numFmtId="0" fontId="50" fillId="34" borderId="483" xfId="533" quotePrefix="1" applyFont="1" applyFill="1" applyBorder="1" applyAlignment="1">
      <alignment horizontal="right"/>
    </xf>
    <xf numFmtId="0" fontId="50" fillId="34" borderId="483" xfId="109" applyFont="1" applyFill="1" applyBorder="1" applyAlignment="1">
      <alignment horizontal="left" wrapText="1"/>
    </xf>
    <xf numFmtId="49" fontId="50" fillId="0" borderId="64" xfId="109" quotePrefix="1" applyNumberFormat="1" applyFont="1" applyFill="1" applyBorder="1" applyAlignment="1">
      <alignment horizontal="center"/>
    </xf>
    <xf numFmtId="164" fontId="50" fillId="0" borderId="64" xfId="533" applyNumberFormat="1" applyFont="1" applyFill="1" applyBorder="1"/>
    <xf numFmtId="164" fontId="50" fillId="0" borderId="8" xfId="533" applyNumberFormat="1" applyFont="1" applyFill="1" applyBorder="1"/>
    <xf numFmtId="164" fontId="50" fillId="35" borderId="8" xfId="533" applyNumberFormat="1" applyFont="1" applyFill="1" applyBorder="1"/>
    <xf numFmtId="164" fontId="50" fillId="35" borderId="7" xfId="533" applyNumberFormat="1" applyFont="1" applyFill="1" applyBorder="1"/>
    <xf numFmtId="0" fontId="50" fillId="34" borderId="483" xfId="109" applyFont="1" applyFill="1" applyBorder="1"/>
    <xf numFmtId="0" fontId="50" fillId="34" borderId="483" xfId="533" applyFont="1" applyFill="1" applyBorder="1" applyAlignment="1">
      <alignment horizontal="right"/>
    </xf>
    <xf numFmtId="0" fontId="50" fillId="34" borderId="485" xfId="533" applyFont="1" applyFill="1" applyBorder="1" applyAlignment="1">
      <alignment horizontal="right"/>
    </xf>
    <xf numFmtId="0" fontId="50" fillId="34" borderId="485" xfId="109" applyFont="1" applyFill="1" applyBorder="1"/>
    <xf numFmtId="49" fontId="50" fillId="0" borderId="65" xfId="109" quotePrefix="1" applyNumberFormat="1" applyFont="1" applyFill="1" applyBorder="1" applyAlignment="1">
      <alignment horizontal="center"/>
    </xf>
    <xf numFmtId="164" fontId="50" fillId="0" borderId="65" xfId="533" applyNumberFormat="1" applyFont="1" applyFill="1" applyBorder="1"/>
    <xf numFmtId="164" fontId="50" fillId="0" borderId="11" xfId="533" applyNumberFormat="1" applyFont="1" applyFill="1" applyBorder="1"/>
    <xf numFmtId="164" fontId="50" fillId="35" borderId="11" xfId="533" applyNumberFormat="1" applyFont="1" applyFill="1" applyBorder="1"/>
    <xf numFmtId="164" fontId="50" fillId="35" borderId="111" xfId="533" applyNumberFormat="1" applyFont="1" applyFill="1" applyBorder="1"/>
    <xf numFmtId="0" fontId="50" fillId="34" borderId="355" xfId="533" applyFont="1" applyFill="1" applyBorder="1" applyAlignment="1">
      <alignment horizontal="left"/>
    </xf>
    <xf numFmtId="0" fontId="66" fillId="34" borderId="355" xfId="109" applyFont="1" applyFill="1" applyBorder="1"/>
    <xf numFmtId="49" fontId="50" fillId="0" borderId="357" xfId="109" quotePrefix="1" applyNumberFormat="1" applyFont="1" applyFill="1" applyBorder="1" applyAlignment="1">
      <alignment horizontal="center"/>
    </xf>
    <xf numFmtId="164" fontId="50" fillId="35" borderId="325" xfId="533" applyNumberFormat="1" applyFont="1" applyFill="1" applyBorder="1"/>
    <xf numFmtId="0" fontId="50" fillId="34" borderId="484" xfId="533" applyFont="1" applyFill="1" applyBorder="1" applyAlignment="1">
      <alignment horizontal="left"/>
    </xf>
    <xf numFmtId="0" fontId="50" fillId="34" borderId="484" xfId="109" applyFont="1" applyFill="1" applyBorder="1"/>
    <xf numFmtId="49" fontId="50" fillId="0" borderId="63" xfId="109" quotePrefix="1" applyNumberFormat="1" applyFont="1" applyFill="1" applyBorder="1" applyAlignment="1">
      <alignment horizontal="center"/>
    </xf>
    <xf numFmtId="0" fontId="66" fillId="34" borderId="483" xfId="533" applyFont="1" applyFill="1" applyBorder="1" applyAlignment="1">
      <alignment horizontal="left"/>
    </xf>
    <xf numFmtId="0" fontId="66" fillId="34" borderId="483" xfId="109" applyFont="1" applyFill="1" applyBorder="1"/>
    <xf numFmtId="0" fontId="50" fillId="34" borderId="483" xfId="533" applyFont="1" applyFill="1" applyBorder="1" applyAlignment="1">
      <alignment horizontal="left"/>
    </xf>
    <xf numFmtId="0" fontId="50" fillId="0" borderId="498" xfId="109" applyFont="1" applyFill="1" applyBorder="1"/>
    <xf numFmtId="0" fontId="50" fillId="0" borderId="455" xfId="109" applyFont="1" applyFill="1" applyBorder="1"/>
    <xf numFmtId="0" fontId="50" fillId="0" borderId="453" xfId="109" applyFont="1" applyFill="1" applyBorder="1"/>
    <xf numFmtId="0" fontId="50" fillId="34" borderId="485" xfId="533" applyFont="1" applyFill="1" applyBorder="1" applyAlignment="1">
      <alignment horizontal="left"/>
    </xf>
    <xf numFmtId="0" fontId="50" fillId="34" borderId="455" xfId="109" applyFont="1" applyFill="1" applyBorder="1"/>
    <xf numFmtId="0" fontId="66" fillId="34" borderId="355" xfId="533" quotePrefix="1" applyFont="1" applyFill="1" applyBorder="1" applyAlignment="1">
      <alignment horizontal="left"/>
    </xf>
    <xf numFmtId="49" fontId="50" fillId="0" borderId="357" xfId="533" applyNumberFormat="1" applyFont="1" applyFill="1" applyBorder="1" applyAlignment="1">
      <alignment horizontal="center"/>
    </xf>
    <xf numFmtId="0" fontId="50" fillId="34" borderId="484" xfId="533" quotePrefix="1" applyFont="1" applyFill="1" applyBorder="1" applyAlignment="1">
      <alignment horizontal="left"/>
    </xf>
    <xf numFmtId="0" fontId="66" fillId="34" borderId="484" xfId="533" quotePrefix="1" applyFont="1" applyFill="1" applyBorder="1" applyAlignment="1">
      <alignment horizontal="left"/>
    </xf>
    <xf numFmtId="49" fontId="50" fillId="0" borderId="63" xfId="533" applyNumberFormat="1" applyFont="1" applyFill="1" applyBorder="1" applyAlignment="1">
      <alignment horizontal="center"/>
    </xf>
    <xf numFmtId="0" fontId="50" fillId="0" borderId="0" xfId="533" applyFont="1" applyFill="1" applyBorder="1"/>
    <xf numFmtId="0" fontId="66" fillId="34" borderId="483" xfId="533" quotePrefix="1" applyFont="1" applyFill="1" applyBorder="1" applyAlignment="1">
      <alignment horizontal="left"/>
    </xf>
    <xf numFmtId="0" fontId="50" fillId="34" borderId="483" xfId="533" quotePrefix="1" applyFont="1" applyFill="1" applyBorder="1" applyAlignment="1">
      <alignment horizontal="left"/>
    </xf>
    <xf numFmtId="0" fontId="66" fillId="34" borderId="485" xfId="533" quotePrefix="1" applyFont="1" applyFill="1" applyBorder="1" applyAlignment="1">
      <alignment horizontal="left"/>
    </xf>
    <xf numFmtId="49" fontId="50" fillId="0" borderId="65" xfId="533" applyNumberFormat="1" applyFont="1" applyFill="1" applyBorder="1" applyAlignment="1">
      <alignment horizontal="center"/>
    </xf>
    <xf numFmtId="49" fontId="50" fillId="0" borderId="456" xfId="533" applyNumberFormat="1" applyFont="1" applyFill="1" applyBorder="1" applyAlignment="1">
      <alignment horizontal="center"/>
    </xf>
    <xf numFmtId="49" fontId="50" fillId="34" borderId="0" xfId="533" applyNumberFormat="1" applyFont="1" applyFill="1"/>
    <xf numFmtId="49" fontId="50" fillId="0" borderId="0" xfId="533" applyNumberFormat="1" applyFont="1" applyFill="1"/>
    <xf numFmtId="49" fontId="50" fillId="0" borderId="0" xfId="533" applyNumberFormat="1" applyFont="1" applyFill="1" applyAlignment="1">
      <alignment horizontal="center"/>
    </xf>
    <xf numFmtId="167" fontId="50" fillId="34" borderId="498" xfId="15" applyFont="1" applyFill="1" applyBorder="1"/>
    <xf numFmtId="49" fontId="50" fillId="34" borderId="506" xfId="15" applyNumberFormat="1" applyFont="1" applyFill="1" applyBorder="1"/>
    <xf numFmtId="49" fontId="50" fillId="34" borderId="2" xfId="15" applyNumberFormat="1" applyFont="1" applyFill="1" applyBorder="1" applyAlignment="1">
      <alignment horizontal="center" wrapText="1"/>
    </xf>
    <xf numFmtId="193" fontId="66" fillId="34" borderId="456" xfId="532" applyNumberFormat="1" applyFont="1" applyFill="1" applyBorder="1" applyAlignment="1">
      <alignment horizontal="center" vertical="center" wrapText="1"/>
    </xf>
    <xf numFmtId="167" fontId="66" fillId="34" borderId="453" xfId="15" applyFont="1" applyFill="1" applyBorder="1" applyAlignment="1">
      <alignment horizontal="left"/>
    </xf>
    <xf numFmtId="49" fontId="50" fillId="34" borderId="97" xfId="15" applyNumberFormat="1" applyFont="1" applyFill="1" applyBorder="1" applyAlignment="1">
      <alignment horizontal="center" wrapText="1"/>
    </xf>
    <xf numFmtId="167" fontId="66" fillId="34" borderId="502" xfId="15" applyFont="1" applyFill="1" applyBorder="1" applyAlignment="1">
      <alignment horizontal="left"/>
    </xf>
    <xf numFmtId="49" fontId="50" fillId="34" borderId="505" xfId="15" applyNumberFormat="1" applyFont="1" applyFill="1" applyBorder="1" applyAlignment="1">
      <alignment horizontal="center" wrapText="1"/>
    </xf>
    <xf numFmtId="193" fontId="66" fillId="34" borderId="456" xfId="532" quotePrefix="1" applyNumberFormat="1" applyFont="1" applyFill="1" applyBorder="1" applyAlignment="1">
      <alignment horizontal="center" vertical="center" wrapText="1"/>
    </xf>
    <xf numFmtId="167" fontId="50" fillId="34" borderId="483" xfId="15" applyFont="1" applyFill="1" applyBorder="1" applyAlignment="1"/>
    <xf numFmtId="49" fontId="50" fillId="34" borderId="7" xfId="15" applyNumberFormat="1" applyFont="1" applyFill="1" applyBorder="1" applyAlignment="1">
      <alignment horizontal="center"/>
    </xf>
    <xf numFmtId="167" fontId="50" fillId="34" borderId="483" xfId="15" applyFont="1" applyFill="1" applyBorder="1"/>
    <xf numFmtId="167" fontId="66" fillId="34" borderId="483" xfId="15" applyFont="1" applyFill="1" applyBorder="1"/>
    <xf numFmtId="167" fontId="50" fillId="34" borderId="455" xfId="15" applyFont="1" applyFill="1" applyBorder="1"/>
    <xf numFmtId="167" fontId="66" fillId="34" borderId="484" xfId="15" applyFont="1" applyFill="1" applyBorder="1"/>
    <xf numFmtId="49" fontId="50" fillId="34" borderId="9" xfId="15" applyNumberFormat="1" applyFont="1" applyFill="1" applyBorder="1" applyAlignment="1">
      <alignment horizontal="center"/>
    </xf>
    <xf numFmtId="41" fontId="66" fillId="34" borderId="388" xfId="532" applyNumberFormat="1" applyFont="1" applyFill="1" applyBorder="1"/>
    <xf numFmtId="167" fontId="66" fillId="34" borderId="453" xfId="15" applyFont="1" applyFill="1" applyBorder="1"/>
    <xf numFmtId="49" fontId="50" fillId="34" borderId="97" xfId="15" applyNumberFormat="1" applyFont="1" applyFill="1" applyBorder="1" applyAlignment="1">
      <alignment horizontal="center"/>
    </xf>
    <xf numFmtId="0" fontId="50" fillId="0" borderId="0" xfId="111" applyFont="1" applyFill="1"/>
    <xf numFmtId="0" fontId="66" fillId="34" borderId="0" xfId="111" applyFont="1" applyFill="1" applyBorder="1" applyAlignment="1"/>
    <xf numFmtId="0" fontId="50" fillId="34" borderId="0" xfId="111" applyFont="1" applyFill="1" applyBorder="1" applyAlignment="1"/>
    <xf numFmtId="49" fontId="50" fillId="34" borderId="0" xfId="111" applyNumberFormat="1" applyFont="1" applyFill="1" applyBorder="1" applyAlignment="1"/>
    <xf numFmtId="0" fontId="50" fillId="34" borderId="0" xfId="111" applyFont="1" applyFill="1" applyAlignment="1"/>
    <xf numFmtId="0" fontId="50" fillId="34" borderId="0" xfId="111" applyFont="1" applyFill="1" applyBorder="1"/>
    <xf numFmtId="0" fontId="50" fillId="34" borderId="41" xfId="111" quotePrefix="1" applyFont="1" applyFill="1" applyBorder="1" applyAlignment="1">
      <alignment horizontal="left"/>
    </xf>
    <xf numFmtId="49" fontId="50" fillId="34" borderId="0" xfId="111" applyNumberFormat="1" applyFont="1" applyFill="1" applyBorder="1" applyAlignment="1">
      <alignment horizontal="center"/>
    </xf>
    <xf numFmtId="0" fontId="50" fillId="34" borderId="0" xfId="111" applyFont="1" applyFill="1"/>
    <xf numFmtId="0" fontId="50" fillId="34" borderId="0" xfId="111" quotePrefix="1" applyFont="1" applyFill="1" applyAlignment="1">
      <alignment horizontal="center"/>
    </xf>
    <xf numFmtId="0" fontId="50" fillId="34" borderId="0" xfId="111" quotePrefix="1" applyFont="1" applyFill="1" applyBorder="1" applyAlignment="1">
      <alignment horizontal="center"/>
    </xf>
    <xf numFmtId="0" fontId="50" fillId="34" borderId="0" xfId="111" quotePrefix="1" applyFont="1" applyFill="1" applyBorder="1" applyAlignment="1">
      <alignment horizontal="left"/>
    </xf>
    <xf numFmtId="0" fontId="50" fillId="34" borderId="0" xfId="111" quotePrefix="1" applyFont="1" applyFill="1" applyBorder="1" applyAlignment="1"/>
    <xf numFmtId="0" fontId="50" fillId="34" borderId="0" xfId="111" applyFont="1" applyFill="1" applyAlignment="1">
      <alignment horizontal="centerContinuous"/>
    </xf>
    <xf numFmtId="49" fontId="50" fillId="34" borderId="0" xfId="111" applyNumberFormat="1" applyFont="1" applyFill="1" applyAlignment="1">
      <alignment horizontal="centerContinuous"/>
    </xf>
    <xf numFmtId="0" fontId="66" fillId="0" borderId="0" xfId="111" applyFont="1" applyFill="1"/>
    <xf numFmtId="0" fontId="66" fillId="34" borderId="473" xfId="111" applyFont="1" applyFill="1" applyBorder="1" applyAlignment="1">
      <alignment horizontal="centerContinuous" vertical="top" wrapText="1"/>
    </xf>
    <xf numFmtId="0" fontId="66" fillId="34" borderId="473" xfId="111" applyFont="1" applyFill="1" applyBorder="1" applyAlignment="1">
      <alignment horizontal="center" vertical="top"/>
    </xf>
    <xf numFmtId="0" fontId="66" fillId="34" borderId="456" xfId="111" applyFont="1" applyFill="1" applyBorder="1" applyAlignment="1">
      <alignment horizontal="centerContinuous" vertical="top" wrapText="1"/>
    </xf>
    <xf numFmtId="37" fontId="66" fillId="34" borderId="453" xfId="111" quotePrefix="1" applyNumberFormat="1" applyFont="1" applyFill="1" applyBorder="1" applyAlignment="1">
      <alignment horizontal="center"/>
    </xf>
    <xf numFmtId="37" fontId="66" fillId="34" borderId="388" xfId="111" quotePrefix="1" applyNumberFormat="1" applyFont="1" applyFill="1" applyBorder="1" applyAlignment="1">
      <alignment horizontal="center"/>
    </xf>
    <xf numFmtId="0" fontId="66" fillId="34" borderId="483" xfId="109" applyFont="1" applyFill="1" applyBorder="1" applyAlignment="1">
      <alignment wrapText="1"/>
    </xf>
    <xf numFmtId="49" fontId="66" fillId="34" borderId="502" xfId="533" applyNumberFormat="1" applyFont="1" applyFill="1" applyBorder="1"/>
    <xf numFmtId="49" fontId="50" fillId="34" borderId="503" xfId="111" quotePrefix="1" applyNumberFormat="1" applyFont="1" applyFill="1" applyBorder="1" applyAlignment="1">
      <alignment horizontal="center"/>
    </xf>
    <xf numFmtId="3" fontId="50" fillId="34" borderId="473" xfId="111" applyNumberFormat="1" applyFont="1" applyFill="1" applyBorder="1"/>
    <xf numFmtId="3" fontId="50" fillId="34" borderId="456" xfId="111" applyNumberFormat="1" applyFont="1" applyFill="1" applyBorder="1"/>
    <xf numFmtId="49" fontId="50" fillId="0" borderId="63" xfId="111" quotePrefix="1" applyNumberFormat="1" applyFont="1" applyFill="1" applyBorder="1" applyAlignment="1">
      <alignment horizontal="center"/>
    </xf>
    <xf numFmtId="10" fontId="50" fillId="0" borderId="455" xfId="217" applyNumberFormat="1" applyFont="1" applyFill="1" applyBorder="1"/>
    <xf numFmtId="10" fontId="50" fillId="0" borderId="385" xfId="217" applyNumberFormat="1" applyFont="1" applyFill="1" applyBorder="1"/>
    <xf numFmtId="49" fontId="50" fillId="0" borderId="64" xfId="111" quotePrefix="1" applyNumberFormat="1" applyFont="1" applyFill="1" applyBorder="1" applyAlignment="1">
      <alignment horizontal="center"/>
    </xf>
    <xf numFmtId="10" fontId="50" fillId="0" borderId="473" xfId="217" applyNumberFormat="1" applyFont="1" applyFill="1" applyBorder="1"/>
    <xf numFmtId="10" fontId="50" fillId="0" borderId="456" xfId="217" applyNumberFormat="1" applyFont="1" applyFill="1" applyBorder="1"/>
    <xf numFmtId="49" fontId="50" fillId="0" borderId="64" xfId="111" applyNumberFormat="1" applyFont="1" applyFill="1" applyBorder="1" applyAlignment="1">
      <alignment horizontal="center"/>
    </xf>
    <xf numFmtId="10" fontId="50" fillId="0" borderId="453" xfId="217" applyNumberFormat="1" applyFont="1" applyFill="1" applyBorder="1"/>
    <xf numFmtId="10" fontId="50" fillId="0" borderId="388" xfId="217" applyNumberFormat="1" applyFont="1" applyFill="1" applyBorder="1"/>
    <xf numFmtId="49" fontId="50" fillId="0" borderId="385" xfId="111" applyNumberFormat="1" applyFont="1" applyFill="1" applyBorder="1" applyAlignment="1">
      <alignment horizontal="center"/>
    </xf>
    <xf numFmtId="49" fontId="50" fillId="0" borderId="63" xfId="111" applyNumberFormat="1" applyFont="1" applyFill="1" applyBorder="1" applyAlignment="1">
      <alignment horizontal="center"/>
    </xf>
    <xf numFmtId="0" fontId="50" fillId="34" borderId="483" xfId="111" quotePrefix="1" applyFont="1" applyFill="1" applyBorder="1" applyAlignment="1">
      <alignment horizontal="left"/>
    </xf>
    <xf numFmtId="0" fontId="50" fillId="34" borderId="483" xfId="111" applyFont="1" applyFill="1" applyBorder="1"/>
    <xf numFmtId="49" fontId="50" fillId="34" borderId="64" xfId="111" applyNumberFormat="1" applyFont="1" applyFill="1" applyBorder="1" applyAlignment="1">
      <alignment horizontal="center"/>
    </xf>
    <xf numFmtId="0" fontId="66" fillId="34" borderId="483" xfId="111" applyFont="1" applyFill="1" applyBorder="1" applyAlignment="1">
      <alignment horizontal="left"/>
    </xf>
    <xf numFmtId="3" fontId="50" fillId="34" borderId="455" xfId="111" applyNumberFormat="1" applyFont="1" applyFill="1" applyBorder="1"/>
    <xf numFmtId="3" fontId="50" fillId="34" borderId="385" xfId="111" applyNumberFormat="1" applyFont="1" applyFill="1" applyBorder="1"/>
    <xf numFmtId="0" fontId="50" fillId="34" borderId="483" xfId="111" applyFont="1" applyFill="1" applyBorder="1" applyAlignment="1">
      <alignment horizontal="left"/>
    </xf>
    <xf numFmtId="0" fontId="50" fillId="34" borderId="485" xfId="111" quotePrefix="1" applyFont="1" applyFill="1" applyBorder="1" applyAlignment="1">
      <alignment horizontal="left"/>
    </xf>
    <xf numFmtId="0" fontId="50" fillId="0" borderId="457" xfId="109" applyFont="1" applyFill="1" applyBorder="1"/>
    <xf numFmtId="49" fontId="50" fillId="0" borderId="111" xfId="111" applyNumberFormat="1" applyFont="1" applyFill="1" applyBorder="1" applyAlignment="1">
      <alignment horizontal="center"/>
    </xf>
    <xf numFmtId="0" fontId="50" fillId="0" borderId="385" xfId="109" applyFont="1" applyFill="1" applyBorder="1"/>
    <xf numFmtId="0" fontId="50" fillId="34" borderId="500" xfId="111" quotePrefix="1" applyFont="1" applyFill="1" applyBorder="1" applyAlignment="1">
      <alignment horizontal="left"/>
    </xf>
    <xf numFmtId="0" fontId="50" fillId="0" borderId="388" xfId="111" applyFont="1" applyFill="1" applyBorder="1"/>
    <xf numFmtId="49" fontId="50" fillId="0" borderId="507" xfId="111" applyNumberFormat="1" applyFont="1" applyFill="1" applyBorder="1" applyAlignment="1">
      <alignment horizontal="center"/>
    </xf>
    <xf numFmtId="49" fontId="50" fillId="34" borderId="0" xfId="111" applyNumberFormat="1" applyFont="1" applyFill="1"/>
    <xf numFmtId="49" fontId="50" fillId="0" borderId="0" xfId="111" applyNumberFormat="1" applyFont="1" applyFill="1"/>
    <xf numFmtId="0" fontId="50" fillId="34" borderId="41" xfId="111" applyFont="1" applyFill="1" applyBorder="1" applyAlignment="1"/>
    <xf numFmtId="0" fontId="66" fillId="34" borderId="95" xfId="111" applyFont="1" applyFill="1" applyBorder="1" applyAlignment="1">
      <alignment horizontal="center"/>
    </xf>
    <xf numFmtId="49" fontId="66" fillId="34" borderId="95" xfId="111" applyNumberFormat="1" applyFont="1" applyFill="1" applyBorder="1" applyAlignment="1">
      <alignment horizontal="center"/>
    </xf>
    <xf numFmtId="0" fontId="66" fillId="34" borderId="473" xfId="111" applyFont="1" applyFill="1" applyBorder="1" applyAlignment="1">
      <alignment horizontal="center" vertical="top" wrapText="1"/>
    </xf>
    <xf numFmtId="0" fontId="50" fillId="34" borderId="483" xfId="109" applyFont="1" applyFill="1" applyBorder="1" applyAlignment="1">
      <alignment horizontal="right"/>
    </xf>
    <xf numFmtId="3" fontId="50" fillId="0" borderId="455" xfId="111" applyNumberFormat="1" applyFont="1" applyFill="1" applyBorder="1"/>
    <xf numFmtId="3" fontId="50" fillId="0" borderId="385" xfId="111" applyNumberFormat="1" applyFont="1" applyFill="1" applyBorder="1"/>
    <xf numFmtId="3" fontId="50" fillId="0" borderId="473" xfId="111" applyNumberFormat="1" applyFont="1" applyFill="1" applyBorder="1"/>
    <xf numFmtId="3" fontId="50" fillId="0" borderId="456" xfId="111" applyNumberFormat="1" applyFont="1" applyFill="1" applyBorder="1"/>
    <xf numFmtId="3" fontId="50" fillId="0" borderId="453" xfId="111" applyNumberFormat="1" applyFont="1" applyFill="1" applyBorder="1"/>
    <xf numFmtId="3" fontId="50" fillId="0" borderId="388" xfId="111" applyNumberFormat="1" applyFont="1" applyFill="1" applyBorder="1"/>
    <xf numFmtId="0" fontId="50" fillId="34" borderId="485" xfId="109" applyFont="1" applyFill="1" applyBorder="1" applyAlignment="1">
      <alignment horizontal="right"/>
    </xf>
    <xf numFmtId="0" fontId="50" fillId="34" borderId="483" xfId="111" quotePrefix="1" applyFont="1" applyFill="1" applyBorder="1" applyAlignment="1">
      <alignment horizontal="right"/>
    </xf>
    <xf numFmtId="0" fontId="50" fillId="34" borderId="483" xfId="111" applyFont="1" applyFill="1" applyBorder="1" applyAlignment="1">
      <alignment horizontal="right"/>
    </xf>
    <xf numFmtId="0" fontId="50" fillId="34" borderId="485" xfId="111" quotePrefix="1" applyFont="1" applyFill="1" applyBorder="1" applyAlignment="1">
      <alignment horizontal="right"/>
    </xf>
    <xf numFmtId="0" fontId="50" fillId="0" borderId="453" xfId="111" applyFont="1" applyFill="1" applyBorder="1"/>
    <xf numFmtId="49" fontId="50" fillId="0" borderId="86" xfId="111" applyNumberFormat="1" applyFont="1" applyFill="1" applyBorder="1" applyAlignment="1">
      <alignment horizontal="center"/>
    </xf>
    <xf numFmtId="0" fontId="66" fillId="26" borderId="497" xfId="0" applyFont="1" applyFill="1" applyBorder="1" applyAlignment="1" applyProtection="1">
      <alignment horizontal="center" wrapText="1"/>
    </xf>
    <xf numFmtId="0" fontId="66" fillId="26" borderId="456" xfId="0" applyFont="1" applyFill="1" applyBorder="1" applyAlignment="1" applyProtection="1">
      <alignment horizontal="center" wrapText="1"/>
    </xf>
    <xf numFmtId="171" fontId="50" fillId="0" borderId="478" xfId="177" applyNumberFormat="1" applyFont="1" applyBorder="1" applyProtection="1">
      <protection locked="0"/>
    </xf>
    <xf numFmtId="167" fontId="66" fillId="34" borderId="456" xfId="224" quotePrefix="1" applyFont="1" applyFill="1" applyBorder="1" applyAlignment="1" applyProtection="1">
      <alignment horizontal="left"/>
    </xf>
    <xf numFmtId="49" fontId="23" fillId="32" borderId="509" xfId="224" applyNumberFormat="1" applyFont="1" applyFill="1" applyBorder="1" applyAlignment="1" applyProtection="1">
      <alignment horizontal="center"/>
      <protection locked="0"/>
    </xf>
    <xf numFmtId="171" fontId="50" fillId="33" borderId="456" xfId="177" applyNumberFormat="1" applyFont="1" applyFill="1" applyBorder="1" applyProtection="1">
      <protection hidden="1"/>
    </xf>
    <xf numFmtId="0" fontId="66" fillId="0" borderId="43" xfId="0" applyFont="1" applyFill="1" applyBorder="1" applyAlignment="1" applyProtection="1">
      <alignment horizontal="center" vertical="center" wrapText="1"/>
      <protection locked="0"/>
    </xf>
    <xf numFmtId="171" fontId="50" fillId="33" borderId="478" xfId="177" applyNumberFormat="1" applyFont="1" applyFill="1" applyBorder="1" applyProtection="1"/>
    <xf numFmtId="171" fontId="50" fillId="32" borderId="478" xfId="177" applyNumberFormat="1" applyFont="1" applyFill="1" applyBorder="1" applyAlignment="1" applyProtection="1">
      <alignment horizontal="center"/>
      <protection locked="0"/>
    </xf>
    <xf numFmtId="171" fontId="50" fillId="0" borderId="478" xfId="177" applyNumberFormat="1" applyFont="1" applyFill="1" applyBorder="1" applyProtection="1">
      <protection locked="0"/>
    </xf>
    <xf numFmtId="49" fontId="23" fillId="32" borderId="385" xfId="224" applyNumberFormat="1" applyFont="1" applyFill="1" applyBorder="1" applyAlignment="1" applyProtection="1">
      <alignment horizontal="center"/>
      <protection locked="0"/>
    </xf>
    <xf numFmtId="0" fontId="77" fillId="26" borderId="343" xfId="0" applyFont="1" applyFill="1" applyBorder="1" applyAlignment="1" applyProtection="1">
      <alignment horizontal="left" wrapText="1"/>
    </xf>
    <xf numFmtId="0" fontId="66" fillId="26" borderId="357" xfId="0" applyFont="1" applyFill="1" applyBorder="1" applyAlignment="1" applyProtection="1">
      <alignment horizontal="center" wrapText="1"/>
    </xf>
    <xf numFmtId="171" fontId="111" fillId="28" borderId="357" xfId="177" applyNumberFormat="1" applyFont="1" applyFill="1" applyBorder="1" applyAlignment="1" applyProtection="1">
      <alignment horizontal="right"/>
    </xf>
    <xf numFmtId="0" fontId="66" fillId="26" borderId="412" xfId="0" applyFont="1" applyFill="1" applyBorder="1" applyAlignment="1" applyProtection="1">
      <alignment horizontal="center"/>
    </xf>
    <xf numFmtId="171" fontId="50" fillId="0" borderId="473" xfId="177" applyNumberFormat="1" applyFont="1" applyFill="1" applyBorder="1" applyProtection="1">
      <protection locked="0"/>
    </xf>
    <xf numFmtId="171" fontId="50" fillId="0" borderId="458" xfId="177" applyNumberFormat="1" applyFont="1" applyBorder="1" applyProtection="1">
      <protection locked="0"/>
    </xf>
    <xf numFmtId="171" fontId="50" fillId="0" borderId="453" xfId="177" applyNumberFormat="1" applyFont="1" applyFill="1" applyBorder="1" applyProtection="1">
      <protection locked="0"/>
    </xf>
    <xf numFmtId="171" fontId="50" fillId="0" borderId="412" xfId="177" applyNumberFormat="1" applyFont="1" applyBorder="1" applyProtection="1">
      <protection locked="0"/>
    </xf>
    <xf numFmtId="171" fontId="50" fillId="0" borderId="212" xfId="177" applyNumberFormat="1" applyFont="1" applyBorder="1" applyProtection="1">
      <protection locked="0"/>
    </xf>
    <xf numFmtId="171" fontId="66" fillId="33" borderId="473" xfId="177" applyNumberFormat="1" applyFont="1" applyFill="1" applyBorder="1" applyProtection="1"/>
    <xf numFmtId="171" fontId="66" fillId="33" borderId="458" xfId="177" applyNumberFormat="1" applyFont="1" applyFill="1" applyBorder="1" applyProtection="1"/>
    <xf numFmtId="171" fontId="50" fillId="32" borderId="458" xfId="177" applyNumberFormat="1" applyFont="1" applyFill="1" applyBorder="1" applyAlignment="1" applyProtection="1">
      <alignment horizontal="center"/>
      <protection locked="0"/>
    </xf>
    <xf numFmtId="171" fontId="50" fillId="0" borderId="458" xfId="177" applyNumberFormat="1" applyFont="1" applyFill="1" applyBorder="1" applyProtection="1">
      <protection locked="0"/>
    </xf>
    <xf numFmtId="171" fontId="111" fillId="28" borderId="355" xfId="177" applyNumberFormat="1" applyFont="1" applyFill="1" applyBorder="1" applyAlignment="1" applyProtection="1">
      <alignment horizontal="right"/>
    </xf>
    <xf numFmtId="171" fontId="111" fillId="28" borderId="409" xfId="177" applyNumberFormat="1" applyFont="1" applyFill="1" applyBorder="1" applyAlignment="1" applyProtection="1">
      <alignment horizontal="right"/>
    </xf>
    <xf numFmtId="0" fontId="198" fillId="34" borderId="236" xfId="179" applyFont="1" applyFill="1" applyBorder="1"/>
    <xf numFmtId="171" fontId="50" fillId="0" borderId="385" xfId="177" applyNumberFormat="1" applyFont="1" applyFill="1" applyBorder="1" applyAlignment="1" applyProtection="1">
      <alignment horizontal="right"/>
      <protection locked="0"/>
    </xf>
    <xf numFmtId="0" fontId="70" fillId="34" borderId="232" xfId="0" applyFont="1" applyFill="1" applyBorder="1" applyProtection="1"/>
    <xf numFmtId="0" fontId="99" fillId="34" borderId="510" xfId="0" applyFont="1" applyFill="1" applyBorder="1" applyProtection="1"/>
    <xf numFmtId="0" fontId="0" fillId="0" borderId="511" xfId="0" applyBorder="1" applyProtection="1">
      <protection locked="0"/>
    </xf>
    <xf numFmtId="171" fontId="50" fillId="0" borderId="511" xfId="245" applyNumberFormat="1" applyFont="1" applyFill="1" applyBorder="1" applyProtection="1">
      <protection locked="0"/>
    </xf>
    <xf numFmtId="0" fontId="99" fillId="34" borderId="232" xfId="0" applyFont="1" applyFill="1" applyBorder="1" applyProtection="1"/>
    <xf numFmtId="171" fontId="50" fillId="0" borderId="112" xfId="177" applyNumberFormat="1" applyFont="1" applyFill="1" applyBorder="1" applyAlignment="1" applyProtection="1">
      <alignment horizontal="right"/>
      <protection locked="0"/>
    </xf>
    <xf numFmtId="0" fontId="98" fillId="34" borderId="257" xfId="0" applyFont="1" applyFill="1" applyBorder="1" applyProtection="1"/>
    <xf numFmtId="0" fontId="199" fillId="34" borderId="66" xfId="0" applyFont="1" applyFill="1" applyBorder="1" applyProtection="1"/>
    <xf numFmtId="0" fontId="199" fillId="34" borderId="315" xfId="0" applyFont="1" applyFill="1" applyBorder="1" applyProtection="1"/>
    <xf numFmtId="0" fontId="98" fillId="34" borderId="84" xfId="0" applyFont="1" applyFill="1" applyBorder="1" applyProtection="1"/>
    <xf numFmtId="0" fontId="98" fillId="34" borderId="78" xfId="0" quotePrefix="1" applyFont="1" applyFill="1" applyBorder="1" applyProtection="1"/>
    <xf numFmtId="0" fontId="199" fillId="34" borderId="66" xfId="0" quotePrefix="1" applyFont="1" applyFill="1" applyBorder="1" applyAlignment="1" applyProtection="1">
      <alignment wrapText="1"/>
    </xf>
    <xf numFmtId="0" fontId="199" fillId="34" borderId="66" xfId="0" quotePrefix="1" applyFont="1" applyFill="1" applyBorder="1" applyProtection="1"/>
    <xf numFmtId="0" fontId="199" fillId="34" borderId="266" xfId="0" quotePrefix="1" applyFont="1" applyFill="1" applyBorder="1" applyProtection="1"/>
    <xf numFmtId="0" fontId="98" fillId="34" borderId="84" xfId="0" applyFont="1" applyFill="1" applyBorder="1" applyAlignment="1" applyProtection="1">
      <alignment horizontal="left"/>
    </xf>
    <xf numFmtId="0" fontId="98" fillId="26" borderId="61" xfId="0" applyFont="1" applyFill="1" applyBorder="1"/>
    <xf numFmtId="0" fontId="200" fillId="34" borderId="78" xfId="0" applyFont="1" applyFill="1" applyBorder="1" applyProtection="1"/>
    <xf numFmtId="0" fontId="200" fillId="34" borderId="75" xfId="0" applyFont="1" applyFill="1" applyBorder="1" applyProtection="1"/>
    <xf numFmtId="0" fontId="199" fillId="34" borderId="31" xfId="0" applyFont="1" applyFill="1" applyBorder="1" applyProtection="1"/>
    <xf numFmtId="0" fontId="98" fillId="26" borderId="61" xfId="0" quotePrefix="1" applyFont="1" applyFill="1" applyBorder="1"/>
    <xf numFmtId="0" fontId="199" fillId="26" borderId="239" xfId="0" quotePrefix="1" applyFont="1" applyFill="1" applyBorder="1" applyAlignment="1">
      <alignment wrapText="1"/>
    </xf>
    <xf numFmtId="0" fontId="199" fillId="26" borderId="239" xfId="0" quotePrefix="1" applyFont="1" applyFill="1" applyBorder="1"/>
    <xf numFmtId="0" fontId="199" fillId="26" borderId="249" xfId="0" quotePrefix="1" applyFont="1" applyFill="1" applyBorder="1"/>
    <xf numFmtId="0" fontId="98" fillId="26" borderId="376" xfId="0" applyFont="1" applyFill="1" applyBorder="1" applyAlignment="1">
      <alignment horizontal="left"/>
    </xf>
    <xf numFmtId="0" fontId="201" fillId="34" borderId="236" xfId="181" applyFont="1" applyFill="1" applyBorder="1" applyAlignment="1" applyProtection="1">
      <alignment horizontal="left" vertical="center"/>
    </xf>
    <xf numFmtId="0" fontId="202" fillId="34" borderId="237" xfId="181" applyFont="1" applyFill="1" applyBorder="1" applyAlignment="1" applyProtection="1">
      <alignment horizontal="right" vertical="top"/>
    </xf>
    <xf numFmtId="0" fontId="202" fillId="34" borderId="59" xfId="181" applyFont="1" applyFill="1" applyBorder="1" applyAlignment="1" applyProtection="1">
      <alignment horizontal="left" vertical="center"/>
    </xf>
    <xf numFmtId="0" fontId="203" fillId="34" borderId="237" xfId="0" applyFont="1" applyFill="1" applyBorder="1" applyAlignment="1">
      <alignment wrapText="1"/>
    </xf>
    <xf numFmtId="0" fontId="202" fillId="34" borderId="11" xfId="181" applyFont="1" applyFill="1" applyBorder="1" applyAlignment="1" applyProtection="1">
      <alignment horizontal="left" vertical="center"/>
    </xf>
    <xf numFmtId="0" fontId="203" fillId="34" borderId="327" xfId="0" applyFont="1" applyFill="1" applyBorder="1" applyAlignment="1">
      <alignment wrapText="1"/>
    </xf>
    <xf numFmtId="0" fontId="188" fillId="34" borderId="236" xfId="181" applyFont="1" applyFill="1" applyBorder="1" applyAlignment="1" applyProtection="1">
      <alignment horizontal="left" vertical="center"/>
    </xf>
    <xf numFmtId="0" fontId="78" fillId="34" borderId="480" xfId="0" quotePrefix="1" applyFont="1" applyFill="1" applyBorder="1" applyAlignment="1">
      <alignment horizontal="center"/>
    </xf>
    <xf numFmtId="0" fontId="98" fillId="34" borderId="395" xfId="175" applyFont="1" applyFill="1" applyBorder="1" applyAlignment="1" applyProtection="1">
      <alignment horizontal="left"/>
    </xf>
    <xf numFmtId="171" fontId="92" fillId="34" borderId="43" xfId="177" applyNumberFormat="1" applyFont="1" applyFill="1" applyBorder="1" applyAlignment="1" applyProtection="1">
      <alignment horizontal="left"/>
    </xf>
    <xf numFmtId="0" fontId="92" fillId="34" borderId="43" xfId="0" applyFont="1" applyFill="1" applyBorder="1" applyAlignment="1" applyProtection="1">
      <alignment wrapText="1"/>
    </xf>
    <xf numFmtId="0" fontId="194" fillId="34" borderId="3" xfId="181" applyFont="1" applyFill="1" applyBorder="1" applyAlignment="1" applyProtection="1">
      <alignment vertical="center"/>
    </xf>
    <xf numFmtId="0" fontId="187" fillId="34" borderId="479" xfId="181" applyFont="1" applyFill="1" applyBorder="1" applyAlignment="1" applyProtection="1">
      <alignment vertical="center"/>
    </xf>
    <xf numFmtId="0" fontId="187" fillId="34" borderId="480" xfId="181" applyFont="1" applyFill="1" applyBorder="1" applyAlignment="1" applyProtection="1">
      <alignment vertical="center"/>
    </xf>
    <xf numFmtId="0" fontId="190" fillId="34" borderId="151" xfId="0" applyFont="1" applyFill="1" applyBorder="1" applyProtection="1"/>
    <xf numFmtId="0" fontId="190" fillId="34" borderId="0" xfId="0" applyFont="1" applyFill="1" applyBorder="1" applyProtection="1"/>
    <xf numFmtId="0" fontId="190" fillId="34" borderId="2" xfId="0" applyFont="1" applyFill="1" applyBorder="1" applyProtection="1"/>
    <xf numFmtId="0" fontId="206" fillId="34" borderId="144" xfId="181" applyFont="1" applyFill="1" applyBorder="1" applyAlignment="1" applyProtection="1">
      <alignment horizontal="left" vertical="center"/>
    </xf>
    <xf numFmtId="0" fontId="207" fillId="34" borderId="144" xfId="181" applyFont="1" applyFill="1" applyBorder="1" applyAlignment="1" applyProtection="1">
      <alignment vertical="center"/>
    </xf>
    <xf numFmtId="0" fontId="98" fillId="34" borderId="94" xfId="181" quotePrefix="1" applyFont="1" applyFill="1" applyBorder="1" applyAlignment="1" applyProtection="1">
      <alignment vertical="center"/>
    </xf>
    <xf numFmtId="0" fontId="191" fillId="26" borderId="75" xfId="0" quotePrefix="1" applyFont="1" applyFill="1" applyBorder="1" applyAlignment="1" applyProtection="1">
      <alignment wrapText="1"/>
    </xf>
    <xf numFmtId="0" fontId="130" fillId="26" borderId="473" xfId="0" applyFont="1" applyFill="1" applyBorder="1" applyAlignment="1" applyProtection="1">
      <alignment wrapText="1"/>
    </xf>
    <xf numFmtId="0" fontId="78" fillId="34" borderId="66" xfId="181" quotePrefix="1" applyFont="1" applyFill="1" applyBorder="1" applyAlignment="1" applyProtection="1">
      <alignment horizontal="left"/>
    </xf>
    <xf numFmtId="0" fontId="70" fillId="34" borderId="487" xfId="181" applyFont="1" applyFill="1" applyBorder="1" applyAlignment="1" applyProtection="1">
      <alignment vertical="center"/>
    </xf>
    <xf numFmtId="0" fontId="194" fillId="34" borderId="236" xfId="181" applyFont="1" applyFill="1" applyBorder="1" applyAlignment="1" applyProtection="1">
      <alignment vertical="center"/>
    </xf>
    <xf numFmtId="0" fontId="186" fillId="34" borderId="50" xfId="181" quotePrefix="1" applyFont="1" applyFill="1" applyBorder="1" applyAlignment="1" applyProtection="1">
      <alignment horizontal="left"/>
    </xf>
    <xf numFmtId="0" fontId="192" fillId="34" borderId="479" xfId="181" applyFont="1" applyFill="1" applyBorder="1" applyProtection="1"/>
    <xf numFmtId="0" fontId="210" fillId="34" borderId="0" xfId="0" applyFont="1" applyFill="1" applyAlignment="1">
      <alignment horizontal="center"/>
    </xf>
    <xf numFmtId="49" fontId="78" fillId="34" borderId="0" xfId="0" applyNumberFormat="1" applyFont="1" applyFill="1" applyAlignment="1" applyProtection="1">
      <alignment horizontal="center" vertical="top"/>
    </xf>
    <xf numFmtId="171" fontId="70" fillId="30" borderId="456" xfId="245" applyNumberFormat="1" applyFont="1" applyFill="1" applyBorder="1" applyProtection="1"/>
    <xf numFmtId="41" fontId="70" fillId="40" borderId="456" xfId="536" applyNumberFormat="1" applyFont="1" applyFill="1" applyBorder="1"/>
    <xf numFmtId="49" fontId="78" fillId="34" borderId="0" xfId="233" applyNumberFormat="1" applyFont="1" applyFill="1" applyAlignment="1" applyProtection="1">
      <alignment horizontal="center"/>
    </xf>
    <xf numFmtId="167" fontId="70" fillId="34" borderId="0" xfId="233" applyFont="1" applyFill="1" applyBorder="1" applyAlignment="1" applyProtection="1">
      <alignment horizontal="left"/>
    </xf>
    <xf numFmtId="167" fontId="78" fillId="34" borderId="0" xfId="233" applyFont="1" applyFill="1" applyBorder="1" applyProtection="1"/>
    <xf numFmtId="167" fontId="78" fillId="34" borderId="0" xfId="233" applyFont="1" applyFill="1" applyProtection="1"/>
    <xf numFmtId="167" fontId="78" fillId="34" borderId="0" xfId="233" applyFont="1" applyFill="1" applyAlignment="1" applyProtection="1">
      <alignment horizontal="centerContinuous"/>
    </xf>
    <xf numFmtId="0" fontId="70" fillId="34" borderId="0" xfId="0" applyFont="1" applyFill="1" applyBorder="1" applyAlignment="1">
      <alignment horizontal="center"/>
    </xf>
    <xf numFmtId="167" fontId="78" fillId="34" borderId="0" xfId="233" quotePrefix="1" applyFont="1" applyFill="1" applyAlignment="1" applyProtection="1">
      <alignment horizontal="left"/>
    </xf>
    <xf numFmtId="167" fontId="66" fillId="34" borderId="456" xfId="15" applyFont="1" applyFill="1" applyBorder="1" applyAlignment="1">
      <alignment wrapText="1"/>
    </xf>
    <xf numFmtId="49" fontId="66" fillId="35" borderId="456" xfId="532" applyNumberFormat="1" applyFont="1" applyFill="1" applyBorder="1"/>
    <xf numFmtId="41" fontId="70" fillId="34" borderId="518" xfId="536" applyNumberFormat="1" applyFont="1" applyFill="1" applyBorder="1"/>
    <xf numFmtId="164" fontId="50" fillId="35" borderId="456" xfId="533" applyNumberFormat="1" applyFont="1" applyFill="1" applyBorder="1"/>
    <xf numFmtId="0" fontId="70" fillId="26" borderId="179" xfId="0" applyFont="1" applyFill="1" applyBorder="1" applyAlignment="1" applyProtection="1">
      <alignment horizontal="center" vertical="center" wrapText="1"/>
    </xf>
    <xf numFmtId="167" fontId="70" fillId="34" borderId="0" xfId="224" applyFont="1" applyFill="1" applyAlignment="1" applyProtection="1">
      <alignment horizontal="center"/>
    </xf>
    <xf numFmtId="0" fontId="99" fillId="26" borderId="115" xfId="222" quotePrefix="1" applyFont="1" applyFill="1" applyBorder="1" applyAlignment="1">
      <alignment horizontal="center"/>
    </xf>
    <xf numFmtId="0" fontId="78" fillId="34" borderId="0" xfId="0" quotePrefix="1" applyFont="1" applyFill="1" applyAlignment="1" applyProtection="1">
      <alignment horizontal="center"/>
    </xf>
    <xf numFmtId="171" fontId="50" fillId="0" borderId="385" xfId="177" quotePrefix="1" applyNumberFormat="1" applyFont="1" applyFill="1" applyBorder="1" applyAlignment="1" applyProtection="1">
      <alignment horizontal="center"/>
      <protection locked="0"/>
    </xf>
    <xf numFmtId="171" fontId="50" fillId="26" borderId="395" xfId="177" applyNumberFormat="1" applyFont="1" applyFill="1" applyBorder="1" applyProtection="1"/>
    <xf numFmtId="171" fontId="50" fillId="0" borderId="519" xfId="177" applyNumberFormat="1" applyFont="1" applyFill="1" applyBorder="1" applyProtection="1">
      <protection locked="0"/>
    </xf>
    <xf numFmtId="171" fontId="66" fillId="0" borderId="364" xfId="177" quotePrefix="1" applyNumberFormat="1" applyFont="1" applyFill="1" applyBorder="1" applyAlignment="1" applyProtection="1">
      <alignment horizontal="center"/>
      <protection locked="0"/>
    </xf>
    <xf numFmtId="171" fontId="50" fillId="0" borderId="364" xfId="177" quotePrefix="1" applyNumberFormat="1" applyFont="1" applyFill="1" applyBorder="1" applyAlignment="1" applyProtection="1">
      <alignment horizontal="center"/>
      <protection locked="0"/>
    </xf>
    <xf numFmtId="171" fontId="50" fillId="26" borderId="519" xfId="177" applyNumberFormat="1" applyFont="1" applyFill="1" applyBorder="1" applyProtection="1"/>
    <xf numFmtId="171" fontId="50" fillId="26" borderId="520" xfId="177" applyNumberFormat="1" applyFont="1" applyFill="1" applyBorder="1" applyProtection="1"/>
    <xf numFmtId="0" fontId="70" fillId="26" borderId="388" xfId="0" applyFont="1" applyFill="1" applyBorder="1" applyAlignment="1" applyProtection="1">
      <alignment horizontal="center"/>
    </xf>
    <xf numFmtId="171" fontId="78" fillId="0" borderId="457" xfId="177" applyNumberFormat="1" applyFont="1" applyBorder="1" applyProtection="1">
      <protection locked="0"/>
    </xf>
    <xf numFmtId="171" fontId="50" fillId="0" borderId="521" xfId="177" applyNumberFormat="1" applyFont="1" applyBorder="1" applyProtection="1">
      <protection locked="0"/>
    </xf>
    <xf numFmtId="0" fontId="50" fillId="0" borderId="519" xfId="0" applyFont="1" applyFill="1" applyBorder="1" applyAlignment="1" applyProtection="1">
      <alignment horizontal="center"/>
      <protection locked="0"/>
    </xf>
    <xf numFmtId="0" fontId="78" fillId="26" borderId="522" xfId="0" applyFont="1" applyFill="1" applyBorder="1" applyProtection="1"/>
    <xf numFmtId="0" fontId="78" fillId="0" borderId="519" xfId="0" applyFont="1" applyFill="1" applyBorder="1" applyAlignment="1" applyProtection="1">
      <alignment horizontal="center"/>
      <protection locked="0"/>
    </xf>
    <xf numFmtId="0" fontId="66" fillId="26" borderId="523" xfId="0" applyFont="1" applyFill="1" applyBorder="1" applyAlignment="1" applyProtection="1">
      <alignment horizontal="center" vertical="center" wrapText="1"/>
    </xf>
    <xf numFmtId="171" fontId="50" fillId="0" borderId="364" xfId="177" quotePrefix="1" applyNumberFormat="1" applyFont="1" applyFill="1" applyBorder="1" applyAlignment="1" applyProtection="1">
      <protection locked="0"/>
    </xf>
    <xf numFmtId="171" fontId="50" fillId="26" borderId="388" xfId="177" applyNumberFormat="1" applyFont="1" applyFill="1" applyBorder="1" applyProtection="1"/>
    <xf numFmtId="171" fontId="66" fillId="0" borderId="364" xfId="177" quotePrefix="1" applyNumberFormat="1" applyFont="1" applyFill="1" applyBorder="1" applyAlignment="1" applyProtection="1">
      <protection locked="0"/>
    </xf>
    <xf numFmtId="171" fontId="66" fillId="0" borderId="519" xfId="177" quotePrefix="1" applyNumberFormat="1" applyFont="1" applyFill="1" applyBorder="1" applyAlignment="1" applyProtection="1">
      <protection locked="0"/>
    </xf>
    <xf numFmtId="171" fontId="50" fillId="0" borderId="404" xfId="177" applyNumberFormat="1" applyFont="1" applyFill="1" applyBorder="1" applyProtection="1">
      <protection locked="0"/>
    </xf>
    <xf numFmtId="171" fontId="50" fillId="26" borderId="385" xfId="177" applyNumberFormat="1" applyFont="1" applyFill="1" applyBorder="1" applyProtection="1"/>
    <xf numFmtId="0" fontId="99" fillId="26" borderId="0" xfId="0" quotePrefix="1" applyFont="1" applyFill="1" applyAlignment="1">
      <alignment horizontal="left"/>
    </xf>
    <xf numFmtId="49" fontId="50" fillId="34" borderId="64" xfId="109" quotePrefix="1" applyNumberFormat="1" applyFont="1" applyFill="1" applyBorder="1" applyAlignment="1">
      <alignment horizontal="center"/>
    </xf>
    <xf numFmtId="164" fontId="50" fillId="34" borderId="64" xfId="533" applyNumberFormat="1" applyFont="1" applyFill="1" applyBorder="1"/>
    <xf numFmtId="164" fontId="50" fillId="34" borderId="8" xfId="533" applyNumberFormat="1" applyFont="1" applyFill="1" applyBorder="1"/>
    <xf numFmtId="164" fontId="50" fillId="34" borderId="7" xfId="533" applyNumberFormat="1" applyFont="1" applyFill="1" applyBorder="1"/>
    <xf numFmtId="49" fontId="50" fillId="34" borderId="503" xfId="533" applyNumberFormat="1" applyFont="1" applyFill="1" applyBorder="1" applyAlignment="1">
      <alignment horizontal="center"/>
    </xf>
    <xf numFmtId="0" fontId="50" fillId="34" borderId="503" xfId="533" applyFont="1" applyFill="1" applyBorder="1"/>
    <xf numFmtId="0" fontId="50" fillId="34" borderId="504" xfId="533" applyFont="1" applyFill="1" applyBorder="1"/>
    <xf numFmtId="0" fontId="50" fillId="34" borderId="505" xfId="533" applyFont="1" applyFill="1" applyBorder="1"/>
    <xf numFmtId="49" fontId="50" fillId="34" borderId="64" xfId="533" applyNumberFormat="1" applyFont="1" applyFill="1" applyBorder="1" applyAlignment="1">
      <alignment horizontal="center"/>
    </xf>
    <xf numFmtId="0" fontId="66" fillId="34" borderId="64" xfId="533" quotePrefix="1" applyFont="1" applyFill="1" applyBorder="1" applyAlignment="1">
      <alignment horizontal="center" vertical="top"/>
    </xf>
    <xf numFmtId="0" fontId="66" fillId="34" borderId="8" xfId="533" quotePrefix="1" applyFont="1" applyFill="1" applyBorder="1" applyAlignment="1">
      <alignment horizontal="center" vertical="top"/>
    </xf>
    <xf numFmtId="0" fontId="66" fillId="34" borderId="7" xfId="533" quotePrefix="1" applyFont="1" applyFill="1" applyBorder="1" applyAlignment="1">
      <alignment horizontal="center" vertical="top"/>
    </xf>
    <xf numFmtId="164" fontId="50" fillId="34" borderId="63" xfId="533" applyNumberFormat="1" applyFont="1" applyFill="1" applyBorder="1"/>
    <xf numFmtId="164" fontId="50" fillId="34" borderId="3" xfId="533" applyNumberFormat="1" applyFont="1" applyFill="1" applyBorder="1"/>
    <xf numFmtId="164" fontId="50" fillId="34" borderId="9" xfId="533" applyNumberFormat="1" applyFont="1" applyFill="1" applyBorder="1"/>
    <xf numFmtId="0" fontId="66" fillId="34" borderId="95" xfId="533" quotePrefix="1" applyFont="1" applyFill="1" applyBorder="1" applyAlignment="1"/>
    <xf numFmtId="0" fontId="78" fillId="31" borderId="151" xfId="0" applyFont="1" applyFill="1" applyBorder="1" applyProtection="1"/>
    <xf numFmtId="0" fontId="78" fillId="31" borderId="385" xfId="0" applyFont="1" applyFill="1" applyBorder="1" applyProtection="1">
      <protection locked="0"/>
    </xf>
    <xf numFmtId="171" fontId="50" fillId="31" borderId="364" xfId="177" applyNumberFormat="1" applyFont="1" applyFill="1" applyBorder="1" applyProtection="1"/>
    <xf numFmtId="171" fontId="50" fillId="31" borderId="71" xfId="177" applyNumberFormat="1" applyFont="1" applyFill="1" applyBorder="1" applyProtection="1"/>
    <xf numFmtId="171" fontId="29" fillId="31" borderId="0" xfId="0" applyNumberFormat="1" applyFont="1" applyFill="1" applyProtection="1"/>
    <xf numFmtId="0" fontId="29" fillId="31" borderId="0" xfId="0" applyFont="1" applyFill="1" applyProtection="1"/>
    <xf numFmtId="0" fontId="78" fillId="34" borderId="0" xfId="0" applyFont="1" applyFill="1" applyAlignment="1" applyProtection="1">
      <alignment horizontal="center"/>
    </xf>
    <xf numFmtId="0" fontId="78" fillId="34" borderId="0" xfId="0" quotePrefix="1" applyFont="1" applyFill="1" applyAlignment="1" applyProtection="1">
      <alignment horizontal="center"/>
    </xf>
    <xf numFmtId="0" fontId="78" fillId="34" borderId="0" xfId="0" applyFont="1" applyFill="1" applyAlignment="1" applyProtection="1"/>
    <xf numFmtId="0" fontId="70" fillId="34" borderId="0" xfId="0" quotePrefix="1" applyFont="1" applyFill="1" applyBorder="1" applyAlignment="1" applyProtection="1">
      <alignment horizontal="left"/>
    </xf>
    <xf numFmtId="0" fontId="78" fillId="34" borderId="0" xfId="175" applyFont="1" applyFill="1" applyProtection="1"/>
    <xf numFmtId="167" fontId="78" fillId="34" borderId="176" xfId="233" applyFont="1" applyFill="1" applyBorder="1" applyAlignment="1" applyProtection="1">
      <alignment horizontal="center" wrapText="1"/>
    </xf>
    <xf numFmtId="0" fontId="70" fillId="26" borderId="427" xfId="0" applyFont="1" applyFill="1" applyBorder="1" applyProtection="1"/>
    <xf numFmtId="0" fontId="70" fillId="26" borderId="95" xfId="0" applyFont="1" applyFill="1" applyBorder="1" applyProtection="1"/>
    <xf numFmtId="0" fontId="78" fillId="34" borderId="519" xfId="175" applyFont="1" applyFill="1" applyBorder="1" applyAlignment="1" applyProtection="1">
      <alignment wrapText="1"/>
    </xf>
    <xf numFmtId="0" fontId="78" fillId="0" borderId="526" xfId="175" applyFont="1" applyFill="1" applyBorder="1" applyAlignment="1" applyProtection="1">
      <alignment wrapText="1"/>
      <protection locked="0"/>
    </xf>
    <xf numFmtId="0" fontId="78" fillId="34" borderId="519" xfId="175" quotePrefix="1" applyFont="1" applyFill="1" applyBorder="1" applyAlignment="1" applyProtection="1">
      <alignment wrapText="1"/>
    </xf>
    <xf numFmtId="0" fontId="78" fillId="34" borderId="519" xfId="175" quotePrefix="1" applyFont="1" applyFill="1" applyBorder="1" applyProtection="1"/>
    <xf numFmtId="0" fontId="78" fillId="34" borderId="519" xfId="175" applyFont="1" applyFill="1" applyBorder="1" applyProtection="1"/>
    <xf numFmtId="0" fontId="78" fillId="0" borderId="526" xfId="175" applyFont="1" applyFill="1" applyBorder="1" applyProtection="1">
      <protection locked="0"/>
    </xf>
    <xf numFmtId="0" fontId="92" fillId="34" borderId="519" xfId="175" applyFont="1" applyFill="1" applyBorder="1" applyProtection="1"/>
    <xf numFmtId="0" fontId="186" fillId="34" borderId="519" xfId="175" applyFont="1" applyFill="1" applyBorder="1" applyProtection="1"/>
    <xf numFmtId="0" fontId="78" fillId="0" borderId="526" xfId="175" applyFont="1" applyFill="1" applyBorder="1" applyAlignment="1" applyProtection="1">
      <alignment horizontal="left" indent="1"/>
      <protection locked="0"/>
    </xf>
    <xf numFmtId="0" fontId="78" fillId="34" borderId="519" xfId="0" applyFont="1" applyFill="1" applyBorder="1" applyProtection="1"/>
    <xf numFmtId="0" fontId="78" fillId="34" borderId="404" xfId="175" applyFont="1" applyFill="1" applyBorder="1" applyProtection="1">
      <protection locked="0"/>
    </xf>
    <xf numFmtId="0" fontId="78" fillId="0" borderId="526" xfId="175" quotePrefix="1" applyFont="1" applyFill="1" applyBorder="1" applyAlignment="1" applyProtection="1">
      <alignment horizontal="left" indent="1"/>
      <protection locked="0"/>
    </xf>
    <xf numFmtId="0" fontId="78" fillId="0" borderId="404" xfId="175" applyFont="1" applyFill="1" applyBorder="1" applyProtection="1">
      <protection locked="0"/>
    </xf>
    <xf numFmtId="0" fontId="78" fillId="0" borderId="410" xfId="175" quotePrefix="1" applyFont="1" applyFill="1" applyBorder="1" applyAlignment="1" applyProtection="1">
      <alignment horizontal="left" indent="1"/>
      <protection locked="0"/>
    </xf>
    <xf numFmtId="0" fontId="78" fillId="0" borderId="520" xfId="175" applyFont="1" applyFill="1" applyBorder="1" applyProtection="1">
      <protection locked="0"/>
    </xf>
    <xf numFmtId="0" fontId="78" fillId="0" borderId="527" xfId="175" applyFont="1" applyFill="1" applyBorder="1" applyAlignment="1" applyProtection="1">
      <alignment horizontal="left" indent="1"/>
      <protection locked="0"/>
    </xf>
    <xf numFmtId="0" fontId="70" fillId="26" borderId="528" xfId="0" applyFont="1" applyFill="1" applyBorder="1" applyAlignment="1" applyProtection="1">
      <alignment horizontal="center"/>
    </xf>
    <xf numFmtId="0" fontId="78" fillId="34" borderId="395" xfId="175" applyFont="1" applyFill="1" applyBorder="1" applyAlignment="1" applyProtection="1">
      <alignment horizontal="left"/>
    </xf>
    <xf numFmtId="0" fontId="92" fillId="34" borderId="0" xfId="175" quotePrefix="1" applyFont="1" applyFill="1" applyBorder="1" applyProtection="1"/>
    <xf numFmtId="167" fontId="186" fillId="34" borderId="8" xfId="233" quotePrefix="1" applyFont="1" applyFill="1" applyBorder="1" applyAlignment="1" applyProtection="1">
      <alignment horizontal="left"/>
    </xf>
    <xf numFmtId="0" fontId="186" fillId="34" borderId="519" xfId="175" applyFont="1" applyFill="1" applyBorder="1" applyAlignment="1" applyProtection="1">
      <alignment wrapText="1"/>
    </xf>
    <xf numFmtId="0" fontId="186" fillId="34" borderId="519" xfId="175" quotePrefix="1" applyFont="1" applyFill="1" applyBorder="1" applyProtection="1"/>
    <xf numFmtId="0" fontId="186" fillId="34" borderId="519" xfId="0" applyFont="1" applyFill="1" applyBorder="1" applyProtection="1"/>
    <xf numFmtId="0" fontId="92" fillId="34" borderId="519" xfId="0" applyFont="1" applyFill="1" applyBorder="1" applyProtection="1"/>
    <xf numFmtId="0" fontId="78" fillId="34" borderId="520" xfId="175" applyFont="1" applyFill="1" applyBorder="1" applyProtection="1"/>
    <xf numFmtId="0" fontId="78" fillId="0" borderId="410" xfId="175" applyFont="1" applyFill="1" applyBorder="1" applyProtection="1">
      <protection locked="0"/>
    </xf>
    <xf numFmtId="0" fontId="78" fillId="0" borderId="527" xfId="175" applyFont="1" applyFill="1" applyBorder="1" applyProtection="1">
      <protection locked="0"/>
    </xf>
    <xf numFmtId="0" fontId="70" fillId="26" borderId="520" xfId="0" applyFont="1" applyFill="1" applyBorder="1" applyProtection="1"/>
    <xf numFmtId="0" fontId="78" fillId="34" borderId="528" xfId="0" applyFont="1" applyFill="1" applyBorder="1" applyAlignment="1" applyProtection="1">
      <alignment horizontal="right"/>
    </xf>
    <xf numFmtId="171" fontId="78" fillId="26" borderId="456" xfId="177" applyNumberFormat="1" applyFont="1" applyFill="1" applyBorder="1" applyAlignment="1">
      <alignment horizontal="right"/>
    </xf>
    <xf numFmtId="171" fontId="78" fillId="26" borderId="456" xfId="177" quotePrefix="1" applyNumberFormat="1" applyFont="1" applyFill="1" applyBorder="1" applyAlignment="1">
      <alignment horizontal="right"/>
    </xf>
    <xf numFmtId="193" fontId="66" fillId="0" borderId="388" xfId="532" applyNumberFormat="1" applyFont="1" applyFill="1" applyBorder="1" applyProtection="1">
      <protection locked="0"/>
    </xf>
    <xf numFmtId="41" fontId="50" fillId="0" borderId="388" xfId="532" applyNumberFormat="1" applyFont="1" applyFill="1" applyBorder="1" applyProtection="1">
      <protection locked="0"/>
    </xf>
    <xf numFmtId="193" fontId="50" fillId="0" borderId="388" xfId="532" applyNumberFormat="1" applyFont="1" applyFill="1" applyBorder="1" applyProtection="1">
      <protection locked="0"/>
    </xf>
    <xf numFmtId="41" fontId="50" fillId="0" borderId="456" xfId="532" applyNumberFormat="1" applyFont="1" applyFill="1" applyBorder="1" applyProtection="1">
      <protection locked="0"/>
    </xf>
    <xf numFmtId="193" fontId="50" fillId="0" borderId="456" xfId="532" applyNumberFormat="1" applyFont="1" applyFill="1" applyBorder="1" applyProtection="1">
      <protection locked="0"/>
    </xf>
    <xf numFmtId="193" fontId="66" fillId="0" borderId="456" xfId="532" applyNumberFormat="1" applyFont="1" applyFill="1" applyBorder="1" applyProtection="1">
      <protection locked="0"/>
    </xf>
    <xf numFmtId="41" fontId="66" fillId="0" borderId="388" xfId="532" applyNumberFormat="1" applyFont="1" applyFill="1" applyBorder="1" applyProtection="1">
      <protection locked="0"/>
    </xf>
    <xf numFmtId="41" fontId="66" fillId="0" borderId="456" xfId="532" applyNumberFormat="1" applyFont="1" applyFill="1" applyBorder="1" applyProtection="1">
      <protection locked="0"/>
    </xf>
    <xf numFmtId="193" fontId="66" fillId="0" borderId="457" xfId="532" applyNumberFormat="1" applyFont="1" applyFill="1" applyBorder="1" applyProtection="1">
      <protection locked="0"/>
    </xf>
    <xf numFmtId="167" fontId="50" fillId="0" borderId="479" xfId="15" applyFont="1" applyFill="1" applyBorder="1" applyProtection="1">
      <protection locked="0"/>
    </xf>
    <xf numFmtId="41" fontId="50" fillId="0" borderId="457" xfId="532" applyNumberFormat="1" applyFont="1" applyFill="1" applyBorder="1" applyProtection="1">
      <protection locked="0"/>
    </xf>
    <xf numFmtId="49" fontId="50" fillId="0" borderId="385" xfId="15" applyNumberFormat="1" applyFont="1" applyFill="1" applyBorder="1" applyAlignment="1" applyProtection="1">
      <alignment horizontal="center"/>
      <protection locked="0"/>
    </xf>
    <xf numFmtId="49" fontId="50" fillId="0" borderId="456" xfId="15" applyNumberFormat="1" applyFont="1" applyFill="1" applyBorder="1" applyAlignment="1" applyProtection="1">
      <alignment horizontal="center"/>
      <protection locked="0"/>
    </xf>
    <xf numFmtId="49" fontId="50" fillId="0" borderId="388" xfId="15" applyNumberFormat="1" applyFont="1" applyFill="1" applyBorder="1" applyAlignment="1" applyProtection="1">
      <alignment horizontal="center"/>
      <protection locked="0"/>
    </xf>
    <xf numFmtId="49" fontId="50" fillId="0" borderId="2" xfId="15" applyNumberFormat="1" applyFont="1" applyFill="1" applyBorder="1" applyAlignment="1" applyProtection="1">
      <alignment horizontal="center"/>
      <protection locked="0"/>
    </xf>
    <xf numFmtId="49" fontId="49" fillId="0" borderId="388" xfId="233" quotePrefix="1" applyNumberFormat="1" applyFont="1" applyBorder="1" applyAlignment="1" applyProtection="1">
      <alignment horizontal="center"/>
      <protection locked="0"/>
    </xf>
    <xf numFmtId="49" fontId="49" fillId="0" borderId="456" xfId="233" applyNumberFormat="1" applyFont="1" applyBorder="1" applyAlignment="1" applyProtection="1">
      <alignment horizontal="center"/>
      <protection locked="0"/>
    </xf>
    <xf numFmtId="171" fontId="0" fillId="0" borderId="443" xfId="525" applyNumberFormat="1" applyFont="1" applyFill="1" applyBorder="1" applyProtection="1">
      <protection locked="0"/>
    </xf>
    <xf numFmtId="0" fontId="0" fillId="0" borderId="270" xfId="251" applyFont="1" applyBorder="1" applyProtection="1">
      <protection locked="0"/>
    </xf>
    <xf numFmtId="0" fontId="66" fillId="34" borderId="0" xfId="0" applyFont="1" applyFill="1" applyBorder="1" applyAlignment="1">
      <alignment horizontal="left"/>
    </xf>
    <xf numFmtId="0" fontId="66" fillId="34" borderId="0" xfId="0" applyFont="1" applyFill="1" applyAlignment="1"/>
    <xf numFmtId="193" fontId="66" fillId="34" borderId="385" xfId="532" applyNumberFormat="1" applyFont="1" applyFill="1" applyBorder="1" applyAlignment="1">
      <alignment horizontal="center" vertical="top" wrapText="1"/>
    </xf>
    <xf numFmtId="193" fontId="66" fillId="34" borderId="457" xfId="532" applyNumberFormat="1" applyFont="1" applyFill="1" applyBorder="1" applyAlignment="1">
      <alignment horizontal="center" vertical="center" wrapText="1"/>
    </xf>
    <xf numFmtId="49" fontId="66" fillId="34" borderId="457" xfId="532" applyNumberFormat="1" applyFont="1" applyFill="1" applyBorder="1" applyAlignment="1">
      <alignment horizontal="center" vertical="center" wrapText="1"/>
    </xf>
    <xf numFmtId="0" fontId="50" fillId="0" borderId="0" xfId="252" applyProtection="1">
      <protection locked="0"/>
    </xf>
    <xf numFmtId="0" fontId="28" fillId="34" borderId="0" xfId="0" quotePrefix="1" applyFont="1" applyFill="1" applyBorder="1" applyAlignment="1" applyProtection="1">
      <alignment horizontal="left"/>
      <protection locked="0"/>
    </xf>
    <xf numFmtId="0" fontId="29" fillId="34" borderId="0" xfId="0" applyFont="1" applyFill="1" applyProtection="1">
      <protection locked="0"/>
    </xf>
    <xf numFmtId="0" fontId="29" fillId="34" borderId="0" xfId="0" applyFont="1" applyFill="1" applyAlignment="1" applyProtection="1">
      <alignment horizontal="center"/>
      <protection locked="0"/>
    </xf>
    <xf numFmtId="0" fontId="29" fillId="34" borderId="0" xfId="0" quotePrefix="1" applyFont="1" applyFill="1" applyAlignment="1" applyProtection="1">
      <alignment horizontal="center"/>
      <protection locked="0"/>
    </xf>
    <xf numFmtId="0" fontId="28" fillId="34" borderId="0" xfId="0" applyFont="1" applyFill="1" applyAlignment="1" applyProtection="1">
      <alignment horizontal="center"/>
      <protection locked="0"/>
    </xf>
    <xf numFmtId="0" fontId="87" fillId="34" borderId="0" xfId="0" applyFont="1" applyFill="1" applyBorder="1" applyAlignment="1" applyProtection="1">
      <alignment horizontal="left"/>
      <protection locked="0"/>
    </xf>
    <xf numFmtId="0" fontId="84" fillId="34" borderId="0" xfId="0" applyFont="1" applyFill="1" applyBorder="1" applyProtection="1">
      <protection locked="0"/>
    </xf>
    <xf numFmtId="0" fontId="127" fillId="34" borderId="0" xfId="0" applyFont="1" applyFill="1" applyBorder="1" applyProtection="1">
      <protection locked="0"/>
    </xf>
    <xf numFmtId="0" fontId="68" fillId="34" borderId="0" xfId="0" applyFont="1" applyFill="1" applyProtection="1">
      <protection locked="0"/>
    </xf>
    <xf numFmtId="49" fontId="80" fillId="34" borderId="0" xfId="0" quotePrefix="1" applyNumberFormat="1" applyFont="1" applyFill="1" applyAlignment="1" applyProtection="1">
      <alignment horizontal="center"/>
      <protection locked="0"/>
    </xf>
    <xf numFmtId="0" fontId="78" fillId="34" borderId="0" xfId="0" applyFont="1" applyFill="1" applyAlignment="1" applyProtection="1">
      <protection locked="0"/>
    </xf>
    <xf numFmtId="0" fontId="70" fillId="34" borderId="0" xfId="0" quotePrefix="1" applyFont="1" applyFill="1" applyBorder="1" applyAlignment="1" applyProtection="1">
      <alignment horizontal="left"/>
      <protection locked="0"/>
    </xf>
    <xf numFmtId="0" fontId="70" fillId="34" borderId="0" xfId="0" applyFont="1" applyFill="1" applyProtection="1">
      <protection locked="0"/>
    </xf>
    <xf numFmtId="0" fontId="70" fillId="34" borderId="0" xfId="0" applyFont="1" applyFill="1" applyBorder="1" applyAlignment="1" applyProtection="1">
      <alignment horizontal="center"/>
      <protection locked="0"/>
    </xf>
    <xf numFmtId="14" fontId="66" fillId="34" borderId="0" xfId="175" applyNumberFormat="1" applyFont="1" applyFill="1" applyProtection="1">
      <protection locked="0"/>
    </xf>
    <xf numFmtId="0" fontId="70" fillId="34" borderId="0" xfId="0" applyFont="1" applyFill="1" applyBorder="1" applyAlignment="1" applyProtection="1">
      <protection locked="0"/>
    </xf>
    <xf numFmtId="0" fontId="78" fillId="34" borderId="0" xfId="0" applyFont="1" applyFill="1" applyProtection="1">
      <protection locked="0"/>
    </xf>
    <xf numFmtId="0" fontId="28" fillId="34" borderId="0" xfId="0" applyFont="1" applyFill="1" applyAlignment="1" applyProtection="1">
      <alignment horizontal="centerContinuous"/>
      <protection locked="0"/>
    </xf>
    <xf numFmtId="0" fontId="29" fillId="34" borderId="0" xfId="0" applyFont="1" applyFill="1" applyAlignment="1" applyProtection="1">
      <alignment horizontal="centerContinuous"/>
      <protection locked="0"/>
    </xf>
    <xf numFmtId="3" fontId="29" fillId="34" borderId="0" xfId="0" applyNumberFormat="1" applyFont="1" applyFill="1" applyAlignment="1" applyProtection="1">
      <alignment horizontal="centerContinuous"/>
      <protection locked="0"/>
    </xf>
    <xf numFmtId="0" fontId="66" fillId="34" borderId="152" xfId="0" applyFont="1" applyFill="1" applyBorder="1" applyProtection="1">
      <protection locked="0"/>
    </xf>
    <xf numFmtId="0" fontId="66" fillId="34" borderId="181" xfId="0" applyFont="1" applyFill="1" applyBorder="1" applyAlignment="1" applyProtection="1">
      <alignment horizontal="center"/>
      <protection locked="0"/>
    </xf>
    <xf numFmtId="0" fontId="66" fillId="34" borderId="181" xfId="0" applyFont="1" applyFill="1" applyBorder="1" applyProtection="1">
      <protection locked="0"/>
    </xf>
    <xf numFmtId="0" fontId="66" fillId="34" borderId="181" xfId="0" applyFont="1" applyFill="1" applyBorder="1" applyAlignment="1" applyProtection="1">
      <alignment horizontal="center" vertical="center" wrapText="1"/>
      <protection locked="0"/>
    </xf>
    <xf numFmtId="0" fontId="66" fillId="34" borderId="183" xfId="0" applyFont="1" applyFill="1" applyBorder="1" applyAlignment="1" applyProtection="1">
      <alignment horizontal="center"/>
      <protection locked="0"/>
    </xf>
    <xf numFmtId="0" fontId="66" fillId="34" borderId="140" xfId="0" applyFont="1" applyFill="1" applyBorder="1" applyProtection="1">
      <protection locked="0"/>
    </xf>
    <xf numFmtId="0" fontId="66" fillId="34" borderId="139" xfId="0" quotePrefix="1" applyFont="1" applyFill="1" applyBorder="1" applyAlignment="1" applyProtection="1">
      <alignment horizontal="center"/>
      <protection locked="0"/>
    </xf>
    <xf numFmtId="0" fontId="66" fillId="34" borderId="377" xfId="0" quotePrefix="1" applyFont="1" applyFill="1" applyBorder="1" applyAlignment="1" applyProtection="1">
      <alignment horizontal="center"/>
      <protection locked="0"/>
    </xf>
    <xf numFmtId="0" fontId="66" fillId="0" borderId="0" xfId="0" applyFont="1" applyProtection="1">
      <protection locked="0"/>
    </xf>
    <xf numFmtId="0" fontId="66" fillId="34" borderId="104" xfId="0" applyFont="1" applyFill="1" applyBorder="1" applyProtection="1">
      <protection locked="0"/>
    </xf>
    <xf numFmtId="0" fontId="66" fillId="34" borderId="114" xfId="0" applyFont="1" applyFill="1" applyBorder="1" applyProtection="1">
      <protection locked="0"/>
    </xf>
    <xf numFmtId="0" fontId="18" fillId="34" borderId="49" xfId="0" applyFont="1" applyFill="1" applyBorder="1" applyProtection="1">
      <protection locked="0"/>
    </xf>
    <xf numFmtId="0" fontId="18" fillId="34" borderId="49" xfId="0" quotePrefix="1" applyFont="1" applyFill="1" applyBorder="1" applyAlignment="1" applyProtection="1">
      <alignment horizontal="center"/>
      <protection locked="0"/>
    </xf>
    <xf numFmtId="0" fontId="18" fillId="34" borderId="193" xfId="0" quotePrefix="1" applyFont="1" applyFill="1" applyBorder="1" applyAlignment="1" applyProtection="1">
      <alignment horizontal="center"/>
      <protection locked="0"/>
    </xf>
    <xf numFmtId="3" fontId="18" fillId="34" borderId="372" xfId="0" quotePrefix="1" applyNumberFormat="1" applyFont="1" applyFill="1" applyBorder="1" applyAlignment="1" applyProtection="1">
      <alignment horizontal="center"/>
      <protection locked="0"/>
    </xf>
    <xf numFmtId="0" fontId="50" fillId="34" borderId="31" xfId="0" applyFont="1" applyFill="1" applyBorder="1" applyProtection="1">
      <protection locked="0"/>
    </xf>
    <xf numFmtId="0" fontId="18" fillId="34" borderId="6" xfId="0" applyFont="1" applyFill="1" applyBorder="1" applyProtection="1">
      <protection locked="0"/>
    </xf>
    <xf numFmtId="0" fontId="18" fillId="34" borderId="6" xfId="0" quotePrefix="1" applyFont="1" applyFill="1" applyBorder="1" applyAlignment="1" applyProtection="1">
      <alignment horizontal="center"/>
      <protection locked="0"/>
    </xf>
    <xf numFmtId="0" fontId="18" fillId="34" borderId="211" xfId="0" quotePrefix="1" applyFont="1" applyFill="1" applyBorder="1" applyAlignment="1" applyProtection="1">
      <alignment horizontal="center"/>
      <protection locked="0"/>
    </xf>
    <xf numFmtId="3" fontId="18" fillId="34" borderId="212" xfId="0" quotePrefix="1" applyNumberFormat="1" applyFont="1" applyFill="1" applyBorder="1" applyAlignment="1" applyProtection="1">
      <alignment horizontal="center"/>
      <protection locked="0"/>
    </xf>
    <xf numFmtId="0" fontId="50" fillId="34" borderId="75" xfId="0" applyFont="1" applyFill="1" applyBorder="1" applyProtection="1">
      <protection locked="0"/>
    </xf>
    <xf numFmtId="0" fontId="50" fillId="34" borderId="59" xfId="0" applyFont="1" applyFill="1" applyBorder="1" applyProtection="1">
      <protection locked="0"/>
    </xf>
    <xf numFmtId="171" fontId="50" fillId="35" borderId="254" xfId="177" quotePrefix="1" applyNumberFormat="1" applyFont="1" applyFill="1" applyBorder="1" applyAlignment="1" applyProtection="1">
      <alignment horizontal="center"/>
      <protection locked="0"/>
    </xf>
    <xf numFmtId="0" fontId="0" fillId="0" borderId="0" xfId="0" applyBorder="1" applyProtection="1">
      <protection locked="0"/>
    </xf>
    <xf numFmtId="0" fontId="50" fillId="34" borderId="88" xfId="0" applyFont="1" applyFill="1" applyBorder="1" applyProtection="1">
      <protection locked="0"/>
    </xf>
    <xf numFmtId="0" fontId="50" fillId="34" borderId="60" xfId="0" applyFont="1" applyFill="1" applyBorder="1" applyProtection="1">
      <protection locked="0"/>
    </xf>
    <xf numFmtId="171" fontId="50" fillId="35" borderId="248" xfId="177" quotePrefix="1" applyNumberFormat="1" applyFont="1" applyFill="1" applyBorder="1" applyAlignment="1" applyProtection="1">
      <alignment horizontal="center"/>
      <protection locked="0"/>
    </xf>
    <xf numFmtId="0" fontId="50" fillId="34" borderId="83" xfId="0" applyFont="1" applyFill="1" applyBorder="1" applyProtection="1">
      <protection locked="0"/>
    </xf>
    <xf numFmtId="0" fontId="66" fillId="34" borderId="80" xfId="0" applyFont="1" applyFill="1" applyBorder="1" applyProtection="1">
      <protection locked="0"/>
    </xf>
    <xf numFmtId="171" fontId="50" fillId="35" borderId="34" xfId="177" quotePrefix="1" applyNumberFormat="1" applyFont="1" applyFill="1" applyBorder="1" applyAlignment="1" applyProtection="1">
      <alignment horizontal="center"/>
      <protection locked="0"/>
    </xf>
    <xf numFmtId="171" fontId="50" fillId="35" borderId="358" xfId="177" quotePrefix="1" applyNumberFormat="1" applyFont="1" applyFill="1" applyBorder="1" applyAlignment="1" applyProtection="1">
      <alignment horizontal="center"/>
      <protection locked="0"/>
    </xf>
    <xf numFmtId="0" fontId="84" fillId="34" borderId="61" xfId="0" applyFont="1" applyFill="1" applyBorder="1" applyProtection="1">
      <protection locked="0"/>
    </xf>
    <xf numFmtId="171" fontId="18" fillId="34" borderId="45" xfId="177" applyNumberFormat="1" applyFont="1" applyFill="1" applyBorder="1" applyProtection="1">
      <protection locked="0"/>
    </xf>
    <xf numFmtId="171" fontId="18" fillId="34" borderId="61" xfId="177" quotePrefix="1" applyNumberFormat="1" applyFont="1" applyFill="1" applyBorder="1" applyAlignment="1" applyProtection="1">
      <alignment horizontal="center"/>
      <protection locked="0"/>
    </xf>
    <xf numFmtId="171" fontId="18" fillId="34" borderId="71" xfId="177" quotePrefix="1" applyNumberFormat="1" applyFont="1" applyFill="1" applyBorder="1" applyAlignment="1" applyProtection="1">
      <alignment horizontal="center"/>
      <protection locked="0"/>
    </xf>
    <xf numFmtId="171" fontId="18" fillId="34" borderId="43" xfId="177" applyNumberFormat="1" applyFont="1" applyFill="1" applyBorder="1" applyProtection="1">
      <protection locked="0"/>
    </xf>
    <xf numFmtId="171" fontId="18" fillId="34" borderId="53" xfId="177" quotePrefix="1" applyNumberFormat="1" applyFont="1" applyFill="1" applyBorder="1" applyAlignment="1" applyProtection="1">
      <alignment horizontal="center"/>
      <protection locked="0"/>
    </xf>
    <xf numFmtId="171" fontId="18" fillId="34" borderId="254" xfId="177" quotePrefix="1" applyNumberFormat="1" applyFont="1" applyFill="1" applyBorder="1" applyAlignment="1" applyProtection="1">
      <alignment horizontal="center"/>
      <protection locked="0"/>
    </xf>
    <xf numFmtId="0" fontId="66" fillId="34" borderId="43" xfId="0" applyFont="1" applyFill="1" applyBorder="1" applyProtection="1">
      <protection locked="0"/>
    </xf>
    <xf numFmtId="0" fontId="18" fillId="34" borderId="31" xfId="0" applyFont="1" applyFill="1" applyBorder="1" applyProtection="1">
      <protection locked="0"/>
    </xf>
    <xf numFmtId="0" fontId="18" fillId="34" borderId="83" xfId="0" applyFont="1" applyFill="1" applyBorder="1" applyProtection="1">
      <protection locked="0"/>
    </xf>
    <xf numFmtId="0" fontId="0" fillId="34" borderId="31" xfId="0" applyFill="1" applyBorder="1" applyProtection="1">
      <protection locked="0"/>
    </xf>
    <xf numFmtId="0" fontId="66" fillId="34" borderId="3" xfId="0" quotePrefix="1" applyFont="1" applyFill="1" applyBorder="1" applyAlignment="1" applyProtection="1">
      <alignment horizontal="left"/>
      <protection locked="0"/>
    </xf>
    <xf numFmtId="171" fontId="50" fillId="35" borderId="235" xfId="177" quotePrefix="1" applyNumberFormat="1" applyFont="1" applyFill="1" applyBorder="1" applyAlignment="1" applyProtection="1">
      <alignment horizontal="center"/>
      <protection locked="0"/>
    </xf>
    <xf numFmtId="0" fontId="50" fillId="34" borderId="8" xfId="0" quotePrefix="1" applyFont="1" applyFill="1" applyBorder="1" applyAlignment="1" applyProtection="1">
      <alignment horizontal="left"/>
      <protection locked="0"/>
    </xf>
    <xf numFmtId="0" fontId="50" fillId="34" borderId="95" xfId="0" quotePrefix="1" applyFont="1" applyFill="1" applyBorder="1" applyAlignment="1" applyProtection="1">
      <alignment horizontal="left"/>
      <protection locked="0"/>
    </xf>
    <xf numFmtId="171" fontId="88" fillId="35" borderId="254" xfId="177" quotePrefix="1" applyNumberFormat="1" applyFont="1" applyFill="1" applyBorder="1" applyAlignment="1" applyProtection="1">
      <alignment horizontal="center"/>
      <protection locked="0"/>
    </xf>
    <xf numFmtId="0" fontId="0" fillId="34" borderId="62" xfId="0" applyFill="1" applyBorder="1" applyProtection="1">
      <protection locked="0"/>
    </xf>
    <xf numFmtId="0" fontId="66" fillId="34" borderId="94" xfId="0" quotePrefix="1" applyFont="1" applyFill="1" applyBorder="1" applyAlignment="1" applyProtection="1">
      <alignment horizontal="left"/>
      <protection locked="0"/>
    </xf>
    <xf numFmtId="171" fontId="50" fillId="35" borderId="36" xfId="177" applyNumberFormat="1" applyFont="1" applyFill="1" applyBorder="1" applyProtection="1">
      <protection locked="0"/>
    </xf>
    <xf numFmtId="171" fontId="50" fillId="35" borderId="161" xfId="177" applyNumberFormat="1" applyFont="1" applyFill="1" applyBorder="1" applyProtection="1">
      <protection locked="0"/>
    </xf>
    <xf numFmtId="3" fontId="26" fillId="34" borderId="0" xfId="0" applyNumberFormat="1" applyFont="1" applyFill="1" applyProtection="1">
      <protection locked="0"/>
    </xf>
    <xf numFmtId="0" fontId="66" fillId="34" borderId="0" xfId="0" applyFont="1" applyFill="1" applyProtection="1">
      <protection locked="0"/>
    </xf>
    <xf numFmtId="0" fontId="78" fillId="34" borderId="0" xfId="0" applyFont="1" applyFill="1" applyAlignment="1" applyProtection="1">
      <alignment horizontal="right"/>
      <protection locked="0"/>
    </xf>
    <xf numFmtId="0" fontId="78" fillId="34" borderId="0" xfId="0" quotePrefix="1" applyFont="1" applyFill="1" applyAlignment="1" applyProtection="1">
      <alignment horizontal="right"/>
      <protection locked="0"/>
    </xf>
    <xf numFmtId="3" fontId="18" fillId="0" borderId="0" xfId="0" applyNumberFormat="1" applyFont="1" applyFill="1" applyBorder="1"/>
    <xf numFmtId="0" fontId="50" fillId="0" borderId="0" xfId="252" applyFont="1" applyProtection="1">
      <protection locked="0"/>
    </xf>
    <xf numFmtId="3" fontId="50" fillId="0" borderId="0" xfId="0" applyNumberFormat="1" applyFont="1" applyFill="1" applyBorder="1"/>
    <xf numFmtId="0" fontId="50" fillId="0" borderId="524" xfId="252" applyFont="1" applyBorder="1" applyProtection="1">
      <protection locked="0"/>
    </xf>
    <xf numFmtId="0" fontId="66" fillId="34" borderId="212" xfId="0" applyFont="1" applyFill="1" applyBorder="1" applyAlignment="1" applyProtection="1">
      <alignment horizontal="center"/>
      <protection locked="0"/>
    </xf>
    <xf numFmtId="166" fontId="50" fillId="0" borderId="456" xfId="177" applyFont="1" applyFill="1" applyBorder="1"/>
    <xf numFmtId="166" fontId="50" fillId="0" borderId="456" xfId="177" applyFont="1" applyBorder="1" applyProtection="1">
      <protection locked="0"/>
    </xf>
    <xf numFmtId="166" fontId="50" fillId="33" borderId="456" xfId="177" applyFont="1" applyFill="1" applyBorder="1"/>
    <xf numFmtId="166" fontId="50" fillId="35" borderId="456" xfId="177" applyFont="1" applyFill="1" applyBorder="1"/>
    <xf numFmtId="166" fontId="50" fillId="35" borderId="456" xfId="177" applyFont="1" applyFill="1" applyBorder="1" applyProtection="1">
      <protection locked="0"/>
    </xf>
    <xf numFmtId="166" fontId="50" fillId="0" borderId="0" xfId="177" applyFont="1" applyProtection="1">
      <protection locked="0"/>
    </xf>
    <xf numFmtId="0" fontId="50" fillId="34" borderId="0" xfId="252" applyFill="1" applyProtection="1">
      <protection locked="0"/>
    </xf>
    <xf numFmtId="0" fontId="66" fillId="34" borderId="455" xfId="0" applyFont="1" applyFill="1" applyBorder="1" applyAlignment="1">
      <alignment horizontal="left" vertical="center" wrapText="1"/>
    </xf>
    <xf numFmtId="0" fontId="50" fillId="34" borderId="0" xfId="252" applyFont="1" applyFill="1" applyBorder="1" applyAlignment="1" applyProtection="1">
      <alignment wrapText="1"/>
      <protection locked="0"/>
    </xf>
    <xf numFmtId="1" fontId="66" fillId="34" borderId="385" xfId="0" applyNumberFormat="1" applyFont="1" applyFill="1" applyBorder="1" applyAlignment="1">
      <alignment horizontal="center" vertical="center" wrapText="1"/>
    </xf>
    <xf numFmtId="0" fontId="50" fillId="34" borderId="2" xfId="252" applyFont="1" applyFill="1" applyBorder="1" applyProtection="1">
      <protection locked="0"/>
    </xf>
    <xf numFmtId="1" fontId="66" fillId="34" borderId="456" xfId="0" applyNumberFormat="1" applyFont="1" applyFill="1" applyBorder="1" applyAlignment="1">
      <alignment horizontal="center" vertical="center" wrapText="1"/>
    </xf>
    <xf numFmtId="0" fontId="50" fillId="34" borderId="456" xfId="252" applyFont="1" applyFill="1" applyBorder="1" applyProtection="1">
      <protection locked="0"/>
    </xf>
    <xf numFmtId="0" fontId="50" fillId="34" borderId="526" xfId="0" applyFont="1" applyFill="1" applyBorder="1"/>
    <xf numFmtId="0" fontId="66" fillId="34" borderId="526" xfId="0" applyFont="1" applyFill="1" applyBorder="1" applyAlignment="1">
      <alignment horizontal="left"/>
    </xf>
    <xf numFmtId="0" fontId="50" fillId="34" borderId="453" xfId="252" applyFont="1" applyFill="1" applyBorder="1" applyProtection="1">
      <protection locked="0"/>
    </xf>
    <xf numFmtId="0" fontId="50" fillId="34" borderId="0" xfId="252" applyFont="1" applyFill="1" applyProtection="1">
      <protection locked="0"/>
    </xf>
    <xf numFmtId="166" fontId="50" fillId="34" borderId="456" xfId="177" applyFont="1" applyFill="1" applyBorder="1"/>
    <xf numFmtId="166" fontId="50" fillId="34" borderId="456" xfId="177" applyFont="1" applyFill="1" applyBorder="1" applyProtection="1">
      <protection locked="0"/>
    </xf>
    <xf numFmtId="0" fontId="50" fillId="34" borderId="524" xfId="252" applyFont="1" applyFill="1" applyBorder="1" applyProtection="1">
      <protection locked="0"/>
    </xf>
    <xf numFmtId="0" fontId="50" fillId="0" borderId="524" xfId="252" applyFont="1" applyFill="1" applyBorder="1" applyProtection="1">
      <protection locked="0"/>
    </xf>
    <xf numFmtId="0" fontId="50" fillId="34" borderId="95" xfId="252" applyFont="1" applyFill="1" applyBorder="1" applyProtection="1">
      <protection locked="0"/>
    </xf>
    <xf numFmtId="166" fontId="50" fillId="34" borderId="0" xfId="177" applyFont="1" applyFill="1" applyBorder="1"/>
    <xf numFmtId="166" fontId="50" fillId="34" borderId="0" xfId="177" applyFont="1" applyFill="1" applyProtection="1">
      <protection locked="0"/>
    </xf>
    <xf numFmtId="0" fontId="0" fillId="85" borderId="0" xfId="0" applyFill="1"/>
    <xf numFmtId="49" fontId="78" fillId="34" borderId="456" xfId="216" quotePrefix="1" applyNumberFormat="1" applyFont="1" applyFill="1" applyBorder="1" applyAlignment="1" applyProtection="1">
      <alignment horizontal="center"/>
    </xf>
    <xf numFmtId="49" fontId="78" fillId="34" borderId="458" xfId="216" applyNumberFormat="1" applyFont="1" applyFill="1" applyBorder="1" applyAlignment="1" applyProtection="1">
      <alignment horizontal="center"/>
    </xf>
    <xf numFmtId="0" fontId="70" fillId="34" borderId="181" xfId="0" applyFont="1" applyFill="1" applyBorder="1" applyAlignment="1">
      <alignment vertical="center" wrapText="1"/>
    </xf>
    <xf numFmtId="0" fontId="109" fillId="34" borderId="236" xfId="179" applyFont="1" applyFill="1" applyBorder="1" applyAlignment="1">
      <alignment wrapText="1"/>
    </xf>
    <xf numFmtId="0" fontId="50" fillId="34" borderId="186" xfId="252" applyFill="1" applyBorder="1" applyProtection="1">
      <protection locked="0"/>
    </xf>
    <xf numFmtId="0" fontId="50" fillId="34" borderId="186" xfId="252" applyFont="1" applyFill="1" applyBorder="1" applyProtection="1">
      <protection locked="0"/>
    </xf>
    <xf numFmtId="1" fontId="50" fillId="34" borderId="0" xfId="0" applyNumberFormat="1" applyFont="1" applyFill="1" applyBorder="1"/>
    <xf numFmtId="1" fontId="18" fillId="34" borderId="0" xfId="0" applyNumberFormat="1" applyFont="1" applyFill="1" applyBorder="1"/>
    <xf numFmtId="3" fontId="50" fillId="34" borderId="0" xfId="0" applyNumberFormat="1" applyFont="1" applyFill="1" applyBorder="1"/>
    <xf numFmtId="3" fontId="18" fillId="34" borderId="0" xfId="0" applyNumberFormat="1" applyFont="1" applyFill="1" applyBorder="1"/>
    <xf numFmtId="0" fontId="66" fillId="34" borderId="526" xfId="252" applyFont="1" applyFill="1" applyBorder="1" applyProtection="1">
      <protection locked="0"/>
    </xf>
    <xf numFmtId="0" fontId="66" fillId="0" borderId="524" xfId="252" applyFont="1" applyBorder="1" applyProtection="1">
      <protection locked="0"/>
    </xf>
    <xf numFmtId="166" fontId="66" fillId="35" borderId="456" xfId="177" applyFont="1" applyFill="1" applyBorder="1"/>
    <xf numFmtId="164" fontId="66" fillId="35" borderId="456" xfId="533" applyNumberFormat="1" applyFont="1" applyFill="1" applyBorder="1"/>
    <xf numFmtId="0" fontId="212" fillId="34" borderId="0" xfId="250" applyFont="1" applyFill="1"/>
    <xf numFmtId="0" fontId="213" fillId="34" borderId="0" xfId="250" applyFont="1" applyFill="1" applyAlignment="1">
      <alignment horizontal="center"/>
    </xf>
    <xf numFmtId="49" fontId="95" fillId="34" borderId="0" xfId="0" quotePrefix="1" applyNumberFormat="1" applyFont="1" applyFill="1" applyAlignment="1" applyProtection="1">
      <alignment horizontal="right"/>
      <protection locked="0"/>
    </xf>
    <xf numFmtId="0" fontId="50" fillId="34" borderId="0" xfId="250" quotePrefix="1" applyFont="1" applyFill="1" applyBorder="1" applyAlignment="1"/>
    <xf numFmtId="49" fontId="50" fillId="34" borderId="0" xfId="250" quotePrefix="1" applyNumberFormat="1" applyFont="1" applyFill="1" applyBorder="1" applyAlignment="1"/>
    <xf numFmtId="0" fontId="86" fillId="34" borderId="0" xfId="250" applyFont="1" applyFill="1" applyAlignment="1">
      <alignment horizontal="center"/>
    </xf>
    <xf numFmtId="0" fontId="66" fillId="34" borderId="0" xfId="250" applyFont="1" applyFill="1" applyBorder="1" applyAlignment="1">
      <alignment horizontal="center"/>
    </xf>
    <xf numFmtId="49" fontId="66" fillId="34" borderId="0" xfId="250" applyNumberFormat="1" applyFont="1" applyFill="1" applyBorder="1" applyAlignment="1">
      <alignment horizontal="center"/>
    </xf>
    <xf numFmtId="0" fontId="66" fillId="34" borderId="457" xfId="250" applyFont="1" applyFill="1" applyBorder="1" applyAlignment="1">
      <alignment horizontal="center" vertical="top" wrapText="1"/>
    </xf>
    <xf numFmtId="0" fontId="191" fillId="34" borderId="388" xfId="250" quotePrefix="1" applyFont="1" applyFill="1" applyBorder="1" applyAlignment="1">
      <alignment horizontal="center" vertical="top"/>
    </xf>
    <xf numFmtId="0" fontId="50" fillId="34" borderId="485" xfId="250" quotePrefix="1" applyFont="1" applyFill="1" applyBorder="1" applyAlignment="1">
      <alignment horizontal="left"/>
    </xf>
    <xf numFmtId="0" fontId="50" fillId="34" borderId="11" xfId="141" applyFont="1" applyFill="1" applyBorder="1"/>
    <xf numFmtId="49" fontId="50" fillId="34" borderId="2" xfId="141" quotePrefix="1" applyNumberFormat="1" applyFont="1" applyFill="1" applyBorder="1" applyAlignment="1">
      <alignment horizontal="center"/>
    </xf>
    <xf numFmtId="49" fontId="50" fillId="34" borderId="456" xfId="141" quotePrefix="1" applyNumberFormat="1" applyFont="1" applyFill="1" applyBorder="1" applyAlignment="1">
      <alignment horizontal="center"/>
    </xf>
    <xf numFmtId="49" fontId="66" fillId="34" borderId="0" xfId="250" applyNumberFormat="1" applyFont="1" applyFill="1"/>
    <xf numFmtId="0" fontId="191" fillId="34" borderId="3" xfId="109" applyFont="1" applyFill="1" applyBorder="1"/>
    <xf numFmtId="0" fontId="50" fillId="34" borderId="11" xfId="535" applyFont="1" applyFill="1" applyBorder="1"/>
    <xf numFmtId="164" fontId="119" fillId="0" borderId="456" xfId="250" applyNumberFormat="1" applyFont="1" applyBorder="1" applyProtection="1">
      <protection locked="0"/>
    </xf>
    <xf numFmtId="164" fontId="50" fillId="0" borderId="388" xfId="250" applyNumberFormat="1" applyFont="1" applyBorder="1" applyProtection="1">
      <protection locked="0"/>
    </xf>
    <xf numFmtId="49" fontId="50" fillId="34" borderId="0" xfId="250" applyNumberFormat="1" applyFont="1" applyFill="1"/>
    <xf numFmtId="49" fontId="50" fillId="34" borderId="0" xfId="250" applyNumberFormat="1" applyFont="1" applyFill="1" applyAlignment="1">
      <alignment horizontal="left"/>
    </xf>
    <xf numFmtId="0" fontId="50" fillId="34" borderId="0" xfId="250" applyFont="1" applyFill="1"/>
    <xf numFmtId="0" fontId="66" fillId="34" borderId="0" xfId="250" applyFont="1" applyFill="1"/>
    <xf numFmtId="0" fontId="95" fillId="34" borderId="0" xfId="250" applyFont="1" applyFill="1"/>
    <xf numFmtId="0" fontId="191" fillId="34" borderId="0" xfId="109" applyFont="1" applyFill="1" applyBorder="1"/>
    <xf numFmtId="0" fontId="50" fillId="34" borderId="500" xfId="250" quotePrefix="1" applyFont="1" applyFill="1" applyBorder="1" applyAlignment="1">
      <alignment horizontal="left"/>
    </xf>
    <xf numFmtId="49" fontId="213" fillId="34" borderId="97" xfId="250" applyNumberFormat="1" applyFont="1" applyFill="1" applyBorder="1" applyAlignment="1">
      <alignment horizontal="center"/>
    </xf>
    <xf numFmtId="0" fontId="50" fillId="34" borderId="0" xfId="250" quotePrefix="1" applyFont="1" applyFill="1" applyBorder="1" applyAlignment="1">
      <alignment horizontal="left"/>
    </xf>
    <xf numFmtId="0" fontId="66" fillId="34" borderId="0" xfId="250" quotePrefix="1" applyFont="1" applyFill="1" applyBorder="1" applyAlignment="1">
      <alignment horizontal="left"/>
    </xf>
    <xf numFmtId="0" fontId="50" fillId="34" borderId="0" xfId="250" quotePrefix="1" applyFont="1" applyFill="1" applyBorder="1"/>
    <xf numFmtId="49" fontId="50" fillId="34" borderId="0" xfId="250" applyNumberFormat="1" applyFont="1" applyFill="1" applyAlignment="1">
      <alignment horizontal="center"/>
    </xf>
    <xf numFmtId="0" fontId="50" fillId="34" borderId="0" xfId="250" applyFont="1" applyFill="1" applyBorder="1"/>
    <xf numFmtId="0" fontId="212" fillId="34" borderId="0" xfId="250" applyFont="1" applyFill="1" applyBorder="1"/>
    <xf numFmtId="49" fontId="212" fillId="34" borderId="0" xfId="250" applyNumberFormat="1" applyFont="1" applyFill="1"/>
    <xf numFmtId="49" fontId="212" fillId="34" borderId="0" xfId="250" applyNumberFormat="1" applyFont="1" applyFill="1" applyAlignment="1">
      <alignment horizontal="center"/>
    </xf>
    <xf numFmtId="0" fontId="191" fillId="34" borderId="388" xfId="0" quotePrefix="1" applyFont="1" applyFill="1" applyBorder="1" applyAlignment="1">
      <alignment horizontal="center" vertical="center"/>
    </xf>
    <xf numFmtId="49" fontId="50" fillId="34" borderId="111" xfId="0" applyNumberFormat="1" applyFont="1" applyFill="1" applyBorder="1" applyAlignment="1">
      <alignment horizontal="center"/>
    </xf>
    <xf numFmtId="49" fontId="50" fillId="34" borderId="507" xfId="0" applyNumberFormat="1" applyFont="1" applyFill="1" applyBorder="1" applyAlignment="1">
      <alignment horizontal="center"/>
    </xf>
    <xf numFmtId="49" fontId="50" fillId="34" borderId="0" xfId="0" applyNumberFormat="1" applyFont="1" applyFill="1" applyBorder="1" applyAlignment="1">
      <alignment horizontal="center"/>
    </xf>
    <xf numFmtId="0" fontId="50" fillId="0" borderId="0" xfId="535" applyFont="1"/>
    <xf numFmtId="0" fontId="50" fillId="34" borderId="0" xfId="535" applyFont="1" applyFill="1"/>
    <xf numFmtId="0" fontId="50" fillId="34" borderId="95" xfId="535" applyFont="1" applyFill="1" applyBorder="1"/>
    <xf numFmtId="0" fontId="66" fillId="34" borderId="0" xfId="535" applyFont="1" applyFill="1" applyAlignment="1">
      <alignment horizontal="centerContinuous"/>
    </xf>
    <xf numFmtId="0" fontId="50" fillId="34" borderId="0" xfId="535" applyFont="1" applyFill="1" applyAlignment="1">
      <alignment horizontal="left"/>
    </xf>
    <xf numFmtId="0" fontId="50" fillId="34" borderId="0" xfId="535" applyFont="1" applyFill="1" applyAlignment="1">
      <alignment horizontal="centerContinuous"/>
    </xf>
    <xf numFmtId="0" fontId="50" fillId="34" borderId="0" xfId="535" applyFont="1" applyFill="1" applyBorder="1" applyAlignment="1">
      <alignment horizontal="centerContinuous"/>
    </xf>
    <xf numFmtId="0" fontId="50" fillId="34" borderId="0" xfId="111" applyFont="1" applyFill="1" applyBorder="1" applyAlignment="1">
      <alignment horizontal="center" vertical="top" wrapText="1"/>
    </xf>
    <xf numFmtId="3" fontId="50" fillId="34" borderId="0" xfId="111" quotePrefix="1" applyNumberFormat="1" applyFont="1" applyFill="1" applyBorder="1" applyAlignment="1">
      <alignment horizontal="center" vertical="top" wrapText="1"/>
    </xf>
    <xf numFmtId="0" fontId="50" fillId="34" borderId="498" xfId="535" applyFont="1" applyFill="1" applyBorder="1"/>
    <xf numFmtId="0" fontId="50" fillId="34" borderId="499" xfId="535" applyFont="1" applyFill="1" applyBorder="1"/>
    <xf numFmtId="0" fontId="50" fillId="34" borderId="506" xfId="535" applyFont="1" applyFill="1" applyBorder="1" applyAlignment="1">
      <alignment horizontal="center"/>
    </xf>
    <xf numFmtId="0" fontId="50" fillId="34" borderId="2" xfId="535" applyFont="1" applyFill="1" applyBorder="1" applyAlignment="1">
      <alignment horizontal="center"/>
    </xf>
    <xf numFmtId="3" fontId="50" fillId="34" borderId="457" xfId="111" quotePrefix="1" applyNumberFormat="1" applyFont="1" applyFill="1" applyBorder="1" applyAlignment="1">
      <alignment horizontal="center" vertical="top" wrapText="1"/>
    </xf>
    <xf numFmtId="3" fontId="66" fillId="34" borderId="457" xfId="111" quotePrefix="1" applyNumberFormat="1" applyFont="1" applyFill="1" applyBorder="1" applyAlignment="1">
      <alignment horizontal="center" vertical="top" wrapText="1"/>
    </xf>
    <xf numFmtId="0" fontId="50" fillId="34" borderId="453" xfId="535" applyFont="1" applyFill="1" applyBorder="1" applyAlignment="1">
      <alignment horizontal="center" vertical="top"/>
    </xf>
    <xf numFmtId="0" fontId="50" fillId="34" borderId="95" xfId="535" applyFont="1" applyFill="1" applyBorder="1" applyAlignment="1">
      <alignment horizontal="center" vertical="top"/>
    </xf>
    <xf numFmtId="0" fontId="50" fillId="34" borderId="97" xfId="535" applyFont="1" applyFill="1" applyBorder="1" applyAlignment="1">
      <alignment horizontal="center"/>
    </xf>
    <xf numFmtId="0" fontId="191" fillId="34" borderId="388" xfId="111" quotePrefix="1" applyFont="1" applyFill="1" applyBorder="1" applyAlignment="1">
      <alignment horizontal="center" vertical="top" wrapText="1"/>
    </xf>
    <xf numFmtId="3" fontId="191" fillId="34" borderId="388" xfId="111" quotePrefix="1" applyNumberFormat="1" applyFont="1" applyFill="1" applyBorder="1" applyAlignment="1">
      <alignment horizontal="center" vertical="top" wrapText="1"/>
    </xf>
    <xf numFmtId="0" fontId="50" fillId="34" borderId="485" xfId="535" quotePrefix="1" applyFont="1" applyFill="1" applyBorder="1" applyAlignment="1">
      <alignment horizontal="left"/>
    </xf>
    <xf numFmtId="0" fontId="50" fillId="34" borderId="11" xfId="250" quotePrefix="1" applyFont="1" applyFill="1" applyBorder="1" applyAlignment="1">
      <alignment horizontal="left"/>
    </xf>
    <xf numFmtId="0" fontId="50" fillId="0" borderId="456" xfId="535" quotePrefix="1" applyFont="1" applyFill="1" applyBorder="1" applyAlignment="1" applyProtection="1">
      <alignment horizontal="center"/>
      <protection locked="0"/>
    </xf>
    <xf numFmtId="0" fontId="50" fillId="87" borderId="456" xfId="535" quotePrefix="1" applyFont="1" applyFill="1" applyBorder="1" applyAlignment="1">
      <alignment horizontal="center"/>
    </xf>
    <xf numFmtId="0" fontId="66" fillId="34" borderId="500" xfId="535" quotePrefix="1" applyFont="1" applyFill="1" applyBorder="1" applyAlignment="1">
      <alignment horizontal="left"/>
    </xf>
    <xf numFmtId="0" fontId="50" fillId="34" borderId="501" xfId="535" applyFont="1" applyFill="1" applyBorder="1"/>
    <xf numFmtId="0" fontId="50" fillId="34" borderId="0" xfId="535" applyFont="1" applyFill="1" applyAlignment="1">
      <alignment horizontal="center"/>
    </xf>
    <xf numFmtId="3" fontId="50" fillId="34" borderId="0" xfId="535" applyNumberFormat="1" applyFont="1" applyFill="1"/>
    <xf numFmtId="0" fontId="214" fillId="34" borderId="0" xfId="111" applyFont="1" applyFill="1" applyBorder="1" applyAlignment="1">
      <alignment horizontal="left"/>
    </xf>
    <xf numFmtId="0" fontId="66" fillId="34" borderId="169" xfId="0" applyFont="1" applyFill="1" applyBorder="1"/>
    <xf numFmtId="0" fontId="66" fillId="34" borderId="508" xfId="0" applyFont="1" applyFill="1" applyBorder="1"/>
    <xf numFmtId="0" fontId="66" fillId="34" borderId="151" xfId="0" applyFont="1" applyFill="1" applyBorder="1"/>
    <xf numFmtId="0" fontId="66" fillId="34" borderId="2" xfId="0" applyFont="1" applyFill="1" applyBorder="1"/>
    <xf numFmtId="0" fontId="66" fillId="34" borderId="151" xfId="0" applyFont="1" applyFill="1" applyBorder="1" applyAlignment="1">
      <alignment horizontal="center" vertical="top"/>
    </xf>
    <xf numFmtId="0" fontId="66" fillId="34" borderId="2" xfId="0" applyFont="1" applyFill="1" applyBorder="1" applyAlignment="1">
      <alignment horizontal="centerContinuous"/>
    </xf>
    <xf numFmtId="3" fontId="66" fillId="34" borderId="455" xfId="111" applyNumberFormat="1" applyFont="1" applyFill="1" applyBorder="1" applyAlignment="1">
      <alignment horizontal="center" vertical="top" wrapText="1"/>
    </xf>
    <xf numFmtId="3" fontId="66" fillId="34" borderId="455" xfId="111" quotePrefix="1" applyNumberFormat="1" applyFont="1" applyFill="1" applyBorder="1" applyAlignment="1">
      <alignment horizontal="center" vertical="top" wrapText="1"/>
    </xf>
    <xf numFmtId="0" fontId="191" fillId="34" borderId="13" xfId="0" quotePrefix="1" applyFont="1" applyFill="1" applyBorder="1" applyAlignment="1">
      <alignment horizontal="center"/>
    </xf>
    <xf numFmtId="0" fontId="191" fillId="34" borderId="97" xfId="0" applyFont="1" applyFill="1" applyBorder="1" applyAlignment="1">
      <alignment horizontal="centerContinuous"/>
    </xf>
    <xf numFmtId="0" fontId="191" fillId="34" borderId="388" xfId="0" quotePrefix="1" applyFont="1" applyFill="1" applyBorder="1" applyAlignment="1">
      <alignment horizontal="center"/>
    </xf>
    <xf numFmtId="3" fontId="191" fillId="34" borderId="453" xfId="0" quotePrefix="1" applyNumberFormat="1" applyFont="1" applyFill="1" applyBorder="1" applyAlignment="1">
      <alignment horizontal="center"/>
    </xf>
    <xf numFmtId="49" fontId="191" fillId="34" borderId="388" xfId="0" quotePrefix="1" applyNumberFormat="1" applyFont="1" applyFill="1" applyBorder="1" applyAlignment="1">
      <alignment horizontal="center"/>
    </xf>
    <xf numFmtId="0" fontId="50" fillId="0" borderId="487" xfId="0" quotePrefix="1" applyFont="1" applyFill="1" applyBorder="1" applyAlignment="1"/>
    <xf numFmtId="0" fontId="50" fillId="0" borderId="480" xfId="0" applyFont="1" applyFill="1" applyBorder="1" applyAlignment="1"/>
    <xf numFmtId="0" fontId="50" fillId="0" borderId="456" xfId="0" applyFont="1" applyFill="1" applyBorder="1" applyAlignment="1"/>
    <xf numFmtId="3" fontId="50" fillId="0" borderId="473" xfId="0" quotePrefix="1" applyNumberFormat="1" applyFont="1" applyFill="1" applyBorder="1" applyAlignment="1">
      <alignment horizontal="center"/>
    </xf>
    <xf numFmtId="0" fontId="50" fillId="0" borderId="456" xfId="0" applyFont="1" applyFill="1" applyBorder="1"/>
    <xf numFmtId="0" fontId="50" fillId="0" borderId="487" xfId="0" quotePrefix="1" applyFont="1" applyFill="1" applyBorder="1" applyAlignment="1">
      <alignment horizontal="left"/>
    </xf>
    <xf numFmtId="0" fontId="50" fillId="0" borderId="480" xfId="0" applyFont="1" applyFill="1" applyBorder="1"/>
    <xf numFmtId="3" fontId="50" fillId="0" borderId="473" xfId="0" applyNumberFormat="1" applyFont="1" applyFill="1" applyBorder="1"/>
    <xf numFmtId="0" fontId="66" fillId="0" borderId="343" xfId="0" applyFont="1" applyFill="1" applyBorder="1"/>
    <xf numFmtId="49" fontId="191" fillId="0" borderId="325" xfId="0" applyNumberFormat="1" applyFont="1" applyFill="1" applyBorder="1" applyAlignment="1">
      <alignment horizontal="center"/>
    </xf>
    <xf numFmtId="49" fontId="50" fillId="87" borderId="357" xfId="0" applyNumberFormat="1" applyFont="1" applyFill="1" applyBorder="1" applyAlignment="1">
      <alignment horizontal="center"/>
    </xf>
    <xf numFmtId="3" fontId="50" fillId="0" borderId="357" xfId="0" applyNumberFormat="1" applyFont="1" applyFill="1" applyBorder="1"/>
    <xf numFmtId="0" fontId="50" fillId="0" borderId="357" xfId="0" applyFont="1" applyFill="1" applyBorder="1"/>
    <xf numFmtId="3" fontId="50" fillId="34" borderId="0" xfId="0" applyNumberFormat="1" applyFont="1" applyFill="1"/>
    <xf numFmtId="0" fontId="66" fillId="34" borderId="427" xfId="0" applyFont="1" applyFill="1" applyBorder="1"/>
    <xf numFmtId="0" fontId="66" fillId="34" borderId="455" xfId="0" applyFont="1" applyFill="1" applyBorder="1" applyAlignment="1">
      <alignment horizontal="center"/>
    </xf>
    <xf numFmtId="0" fontId="66" fillId="34" borderId="455" xfId="0" quotePrefix="1" applyFont="1" applyFill="1" applyBorder="1" applyAlignment="1">
      <alignment horizontal="center"/>
    </xf>
    <xf numFmtId="0" fontId="66" fillId="34" borderId="13" xfId="0" quotePrefix="1" applyFont="1" applyFill="1" applyBorder="1" applyAlignment="1">
      <alignment horizontal="centerContinuous"/>
    </xf>
    <xf numFmtId="0" fontId="66" fillId="34" borderId="95" xfId="0" applyFont="1" applyFill="1" applyBorder="1" applyAlignment="1">
      <alignment horizontal="centerContinuous"/>
    </xf>
    <xf numFmtId="0" fontId="66" fillId="34" borderId="453" xfId="0" quotePrefix="1" applyFont="1" applyFill="1" applyBorder="1" applyAlignment="1">
      <alignment horizontal="center"/>
    </xf>
    <xf numFmtId="0" fontId="50" fillId="0" borderId="487" xfId="0" applyFont="1" applyBorder="1"/>
    <xf numFmtId="0" fontId="50" fillId="0" borderId="479" xfId="0" applyFont="1" applyBorder="1"/>
    <xf numFmtId="3" fontId="50" fillId="0" borderId="473" xfId="0" applyNumberFormat="1" applyFont="1" applyBorder="1"/>
    <xf numFmtId="3" fontId="50" fillId="0" borderId="479" xfId="0" applyNumberFormat="1" applyFont="1" applyBorder="1"/>
    <xf numFmtId="0" fontId="50" fillId="0" borderId="458" xfId="0" applyFont="1" applyFill="1" applyBorder="1"/>
    <xf numFmtId="0" fontId="50" fillId="0" borderId="13" xfId="0" applyFont="1" applyBorder="1"/>
    <xf numFmtId="0" fontId="50" fillId="0" borderId="95" xfId="0" applyFont="1" applyBorder="1"/>
    <xf numFmtId="3" fontId="50" fillId="0" borderId="453" xfId="0" applyNumberFormat="1" applyFont="1" applyBorder="1"/>
    <xf numFmtId="3" fontId="50" fillId="0" borderId="95" xfId="0" applyNumberFormat="1" applyFont="1" applyBorder="1"/>
    <xf numFmtId="0" fontId="66" fillId="0" borderId="209" xfId="0" quotePrefix="1" applyFont="1" applyBorder="1" applyAlignment="1">
      <alignment horizontal="left"/>
    </xf>
    <xf numFmtId="0" fontId="130" fillId="0" borderId="186" xfId="0" applyFont="1" applyBorder="1" applyAlignment="1">
      <alignment horizontal="center"/>
    </xf>
    <xf numFmtId="0" fontId="50" fillId="0" borderId="161" xfId="0" applyFont="1" applyFill="1" applyBorder="1"/>
    <xf numFmtId="0" fontId="50" fillId="34" borderId="427" xfId="0" applyFont="1" applyFill="1" applyBorder="1"/>
    <xf numFmtId="0" fontId="78" fillId="34" borderId="0" xfId="0" applyFont="1" applyFill="1" applyAlignment="1" applyProtection="1">
      <alignment horizontal="center"/>
    </xf>
    <xf numFmtId="0" fontId="70" fillId="34" borderId="0" xfId="0" applyFont="1" applyFill="1" applyBorder="1" applyAlignment="1" applyProtection="1">
      <alignment horizontal="center"/>
    </xf>
    <xf numFmtId="0" fontId="70" fillId="34" borderId="0" xfId="0" applyFont="1" applyFill="1" applyBorder="1" applyAlignment="1" applyProtection="1">
      <alignment horizontal="left"/>
    </xf>
    <xf numFmtId="0" fontId="78" fillId="34" borderId="0" xfId="0" applyFont="1" applyFill="1" applyBorder="1" applyAlignment="1" applyProtection="1">
      <alignment horizontal="left"/>
    </xf>
    <xf numFmtId="0" fontId="29" fillId="34" borderId="0" xfId="180" quotePrefix="1" applyFont="1" applyFill="1" applyBorder="1" applyAlignment="1" applyProtection="1">
      <alignment horizontal="center"/>
    </xf>
    <xf numFmtId="167" fontId="28" fillId="34" borderId="0" xfId="15" applyFont="1" applyFill="1" applyAlignment="1" applyProtection="1">
      <alignment horizontal="center"/>
    </xf>
    <xf numFmtId="167" fontId="29" fillId="34" borderId="0" xfId="15" applyFont="1" applyFill="1" applyAlignment="1" applyProtection="1"/>
    <xf numFmtId="167" fontId="99" fillId="34" borderId="0" xfId="15" applyFont="1" applyFill="1" applyProtection="1"/>
    <xf numFmtId="167" fontId="99" fillId="34" borderId="0" xfId="15" applyFont="1" applyFill="1" applyAlignment="1" applyProtection="1">
      <alignment horizontal="right"/>
    </xf>
    <xf numFmtId="0" fontId="78" fillId="34" borderId="0" xfId="180" applyFont="1" applyFill="1" applyAlignment="1" applyProtection="1">
      <alignment horizontal="left"/>
    </xf>
    <xf numFmtId="0" fontId="70" fillId="34" borderId="0" xfId="180" quotePrefix="1" applyFont="1" applyFill="1" applyAlignment="1" applyProtection="1">
      <alignment horizontal="left"/>
    </xf>
    <xf numFmtId="0" fontId="70" fillId="34" borderId="0" xfId="180" applyFont="1" applyFill="1" applyBorder="1" applyAlignment="1" applyProtection="1">
      <alignment horizontal="center"/>
    </xf>
    <xf numFmtId="0" fontId="78" fillId="34" borderId="0" xfId="180" applyFont="1" applyFill="1" applyBorder="1" applyAlignment="1" applyProtection="1">
      <alignment horizontal="centerContinuous"/>
    </xf>
    <xf numFmtId="0" fontId="78" fillId="34" borderId="0" xfId="180" applyFont="1" applyFill="1" applyBorder="1" applyAlignment="1" applyProtection="1">
      <alignment horizontal="right"/>
    </xf>
    <xf numFmtId="174" fontId="87" fillId="34" borderId="0" xfId="15" applyNumberFormat="1" applyFont="1" applyFill="1" applyBorder="1" applyProtection="1"/>
    <xf numFmtId="167" fontId="78" fillId="34" borderId="0" xfId="15" applyFont="1" applyFill="1" applyAlignment="1" applyProtection="1">
      <alignment horizontal="center"/>
    </xf>
    <xf numFmtId="0" fontId="70" fillId="34" borderId="529" xfId="180" applyFont="1" applyFill="1" applyBorder="1" applyAlignment="1" applyProtection="1">
      <alignment horizontal="left"/>
    </xf>
    <xf numFmtId="0" fontId="78" fillId="34" borderId="514" xfId="180" quotePrefix="1" applyFont="1" applyFill="1" applyBorder="1" applyAlignment="1" applyProtection="1">
      <alignment horizontal="center"/>
    </xf>
    <xf numFmtId="0" fontId="78" fillId="34" borderId="514" xfId="180" applyFont="1" applyFill="1" applyBorder="1" applyAlignment="1" applyProtection="1">
      <alignment horizontal="center"/>
    </xf>
    <xf numFmtId="0" fontId="78" fillId="34" borderId="514" xfId="180" applyFont="1" applyFill="1" applyBorder="1" applyProtection="1"/>
    <xf numFmtId="0" fontId="78" fillId="34" borderId="515" xfId="180" applyFont="1" applyFill="1" applyBorder="1" applyProtection="1"/>
    <xf numFmtId="0" fontId="70" fillId="34" borderId="455" xfId="180" applyFont="1" applyFill="1" applyBorder="1" applyAlignment="1" applyProtection="1">
      <alignment horizontal="left" vertical="top"/>
    </xf>
    <xf numFmtId="0" fontId="78" fillId="34" borderId="0" xfId="180" applyFont="1" applyFill="1" applyBorder="1" applyAlignment="1" applyProtection="1">
      <alignment vertical="top"/>
    </xf>
    <xf numFmtId="170" fontId="70" fillId="0" borderId="0" xfId="180" applyNumberFormat="1" applyFont="1" applyFill="1" applyBorder="1" applyAlignment="1" applyProtection="1">
      <alignment horizontal="center" vertical="top"/>
      <protection locked="0"/>
    </xf>
    <xf numFmtId="167" fontId="78" fillId="34" borderId="2" xfId="15" applyFont="1" applyFill="1" applyBorder="1" applyProtection="1"/>
    <xf numFmtId="0" fontId="78" fillId="34" borderId="453" xfId="180" applyFont="1" applyFill="1" applyBorder="1" applyAlignment="1" applyProtection="1">
      <alignment vertical="top"/>
    </xf>
    <xf numFmtId="0" fontId="70" fillId="34" borderId="95" xfId="180" applyFont="1" applyFill="1" applyBorder="1" applyAlignment="1" applyProtection="1">
      <alignment vertical="top"/>
    </xf>
    <xf numFmtId="0" fontId="78" fillId="34" borderId="95" xfId="180" applyFont="1" applyFill="1" applyBorder="1" applyAlignment="1" applyProtection="1">
      <alignment vertical="top"/>
    </xf>
    <xf numFmtId="0" fontId="78" fillId="34" borderId="97" xfId="180" applyFont="1" applyFill="1" applyBorder="1" applyAlignment="1" applyProtection="1">
      <alignment vertical="top"/>
    </xf>
    <xf numFmtId="0" fontId="70" fillId="34" borderId="0" xfId="180" applyFont="1" applyFill="1" applyAlignment="1" applyProtection="1">
      <alignment horizontal="centerContinuous" vertical="top"/>
    </xf>
    <xf numFmtId="0" fontId="78" fillId="34" borderId="0" xfId="180" applyFont="1" applyFill="1" applyAlignment="1" applyProtection="1">
      <alignment horizontal="centerContinuous" vertical="top"/>
    </xf>
    <xf numFmtId="0" fontId="70" fillId="34" borderId="529" xfId="180" applyFont="1" applyFill="1" applyBorder="1" applyAlignment="1" applyProtection="1">
      <alignment horizontal="centerContinuous" vertical="top"/>
    </xf>
    <xf numFmtId="0" fontId="78" fillId="34" borderId="514" xfId="180" applyFont="1" applyFill="1" applyBorder="1" applyAlignment="1" applyProtection="1">
      <alignment horizontal="centerContinuous" vertical="top"/>
    </xf>
    <xf numFmtId="167" fontId="78" fillId="34" borderId="514" xfId="15" applyFont="1" applyFill="1" applyBorder="1" applyProtection="1"/>
    <xf numFmtId="167" fontId="78" fillId="34" borderId="515" xfId="15" applyFont="1" applyFill="1" applyBorder="1" applyProtection="1"/>
    <xf numFmtId="0" fontId="70" fillId="34" borderId="61" xfId="180" applyFont="1" applyFill="1" applyBorder="1" applyAlignment="1" applyProtection="1">
      <alignment horizontal="left" vertical="top"/>
    </xf>
    <xf numFmtId="0" fontId="78" fillId="34" borderId="58" xfId="180" applyFont="1" applyFill="1" applyBorder="1" applyAlignment="1" applyProtection="1">
      <alignment vertical="top"/>
    </xf>
    <xf numFmtId="0" fontId="78" fillId="34" borderId="526" xfId="180" applyFont="1" applyFill="1" applyBorder="1" applyAlignment="1" applyProtection="1">
      <alignment horizontal="left" vertical="top"/>
    </xf>
    <xf numFmtId="0" fontId="78" fillId="34" borderId="526" xfId="180" applyFont="1" applyFill="1" applyBorder="1" applyAlignment="1" applyProtection="1">
      <alignment vertical="top"/>
    </xf>
    <xf numFmtId="167" fontId="23" fillId="34" borderId="0" xfId="15" applyFont="1" applyFill="1" applyBorder="1" applyAlignment="1" applyProtection="1">
      <alignment horizontal="center" vertical="top"/>
    </xf>
    <xf numFmtId="0" fontId="78" fillId="0" borderId="0" xfId="180" applyFont="1" applyFill="1" applyBorder="1" applyAlignment="1" applyProtection="1">
      <alignment vertical="top"/>
      <protection locked="0"/>
    </xf>
    <xf numFmtId="167" fontId="78" fillId="34" borderId="0" xfId="15" applyFont="1" applyFill="1" applyBorder="1" applyAlignment="1">
      <alignment vertical="top"/>
    </xf>
    <xf numFmtId="0" fontId="78" fillId="34" borderId="0" xfId="180" applyFont="1" applyFill="1" applyBorder="1" applyAlignment="1" applyProtection="1">
      <alignment vertical="top"/>
      <protection locked="0"/>
    </xf>
    <xf numFmtId="0" fontId="78" fillId="34" borderId="453" xfId="180" applyFont="1" applyFill="1" applyBorder="1" applyAlignment="1" applyProtection="1">
      <alignment horizontal="left" vertical="top"/>
    </xf>
    <xf numFmtId="167" fontId="78" fillId="34" borderId="95" xfId="15" applyFont="1" applyFill="1" applyBorder="1" applyProtection="1"/>
    <xf numFmtId="167" fontId="78" fillId="34" borderId="97" xfId="15" applyFont="1" applyFill="1" applyBorder="1" applyProtection="1"/>
    <xf numFmtId="0" fontId="78" fillId="34" borderId="0" xfId="180" applyFont="1" applyFill="1" applyBorder="1" applyAlignment="1" applyProtection="1">
      <alignment horizontal="left" vertical="top"/>
    </xf>
    <xf numFmtId="0" fontId="78" fillId="34" borderId="0" xfId="180" applyFont="1" applyFill="1" applyAlignment="1" applyProtection="1">
      <alignment horizontal="center" vertical="top"/>
    </xf>
    <xf numFmtId="0" fontId="78" fillId="34" borderId="514" xfId="15" applyNumberFormat="1" applyFont="1" applyFill="1" applyBorder="1" applyAlignment="1" applyProtection="1">
      <alignment vertical="top"/>
    </xf>
    <xf numFmtId="0" fontId="78" fillId="34" borderId="0" xfId="180" applyFont="1" applyFill="1" applyBorder="1" applyAlignment="1" applyProtection="1">
      <alignment horizontal="center" vertical="top"/>
    </xf>
    <xf numFmtId="0" fontId="78" fillId="34" borderId="95" xfId="15" applyNumberFormat="1" applyFont="1" applyFill="1" applyBorder="1" applyAlignment="1" applyProtection="1">
      <alignment vertical="top"/>
    </xf>
    <xf numFmtId="0" fontId="78" fillId="34" borderId="95" xfId="180" applyFont="1" applyFill="1" applyBorder="1" applyAlignment="1" applyProtection="1">
      <alignment horizontal="center" vertical="top"/>
    </xf>
    <xf numFmtId="0" fontId="70" fillId="34" borderId="455" xfId="180" applyFont="1" applyFill="1" applyBorder="1" applyAlignment="1" applyProtection="1">
      <alignment vertical="top"/>
    </xf>
    <xf numFmtId="167" fontId="78" fillId="34" borderId="535" xfId="15" applyFont="1" applyFill="1" applyBorder="1" applyProtection="1"/>
    <xf numFmtId="167" fontId="70" fillId="34" borderId="456" xfId="15" applyFont="1" applyFill="1" applyBorder="1" applyAlignment="1" applyProtection="1">
      <alignment horizontal="center"/>
    </xf>
    <xf numFmtId="167" fontId="70" fillId="34" borderId="456" xfId="15" applyFont="1" applyFill="1" applyBorder="1" applyAlignment="1" applyProtection="1">
      <alignment horizontal="center" wrapText="1"/>
    </xf>
    <xf numFmtId="167" fontId="215" fillId="0" borderId="519" xfId="15" applyFont="1" applyBorder="1" applyAlignment="1" applyProtection="1">
      <alignment vertical="center" wrapText="1"/>
      <protection locked="0"/>
    </xf>
    <xf numFmtId="167" fontId="217" fillId="0" borderId="519" xfId="15" applyFont="1" applyFill="1" applyBorder="1" applyAlignment="1" applyProtection="1">
      <alignment vertical="center" wrapText="1"/>
      <protection locked="0"/>
    </xf>
    <xf numFmtId="167" fontId="215" fillId="0" borderId="519" xfId="15" applyFont="1" applyFill="1" applyBorder="1" applyAlignment="1" applyProtection="1">
      <alignment vertical="center" wrapText="1"/>
      <protection locked="0"/>
    </xf>
    <xf numFmtId="167" fontId="78" fillId="34" borderId="227" xfId="15" applyFont="1" applyFill="1" applyBorder="1" applyProtection="1"/>
    <xf numFmtId="167" fontId="78" fillId="34" borderId="250" xfId="15" applyFont="1" applyFill="1" applyBorder="1" applyProtection="1"/>
    <xf numFmtId="167" fontId="70" fillId="34" borderId="529" xfId="15" applyFont="1" applyFill="1" applyBorder="1"/>
    <xf numFmtId="167" fontId="70" fillId="34" borderId="514" xfId="15" applyFont="1" applyFill="1" applyBorder="1"/>
    <xf numFmtId="167" fontId="78" fillId="34" borderId="514" xfId="15" applyFont="1" applyFill="1" applyBorder="1"/>
    <xf numFmtId="167" fontId="70" fillId="34" borderId="455" xfId="15" applyFont="1" applyFill="1" applyBorder="1"/>
    <xf numFmtId="167" fontId="70" fillId="34" borderId="0" xfId="15" applyFont="1" applyFill="1" applyBorder="1"/>
    <xf numFmtId="167" fontId="78" fillId="0" borderId="227" xfId="15" applyFont="1" applyBorder="1" applyAlignment="1" applyProtection="1">
      <protection locked="0"/>
    </xf>
    <xf numFmtId="167" fontId="78" fillId="34" borderId="0" xfId="15" applyFont="1" applyFill="1" applyBorder="1" applyAlignment="1"/>
    <xf numFmtId="167" fontId="78" fillId="34" borderId="0" xfId="15" applyFont="1" applyFill="1" applyBorder="1"/>
    <xf numFmtId="167" fontId="23" fillId="34" borderId="0" xfId="15" applyFill="1" applyBorder="1" applyAlignment="1" applyProtection="1">
      <alignment horizontal="center" vertical="top"/>
    </xf>
    <xf numFmtId="167" fontId="78" fillId="0" borderId="393" xfId="15" applyFont="1" applyFill="1" applyBorder="1" applyProtection="1">
      <protection locked="0"/>
    </xf>
    <xf numFmtId="167" fontId="78" fillId="34" borderId="0" xfId="15" applyFont="1" applyFill="1" applyBorder="1" applyAlignment="1" applyProtection="1">
      <protection locked="0"/>
    </xf>
    <xf numFmtId="167" fontId="78" fillId="34" borderId="514" xfId="15" applyFont="1" applyFill="1" applyBorder="1" applyProtection="1">
      <protection locked="0"/>
    </xf>
    <xf numFmtId="167" fontId="78" fillId="34" borderId="455" xfId="15" applyFont="1" applyFill="1" applyBorder="1"/>
    <xf numFmtId="167" fontId="78" fillId="34" borderId="0" xfId="15" applyFont="1" applyFill="1" applyBorder="1" applyProtection="1">
      <protection locked="0"/>
    </xf>
    <xf numFmtId="167" fontId="78" fillId="0" borderId="513" xfId="15" applyFont="1" applyBorder="1" applyAlignment="1" applyProtection="1">
      <protection locked="0"/>
    </xf>
    <xf numFmtId="185" fontId="78" fillId="0" borderId="227" xfId="15" applyNumberFormat="1" applyFont="1" applyBorder="1" applyAlignment="1" applyProtection="1">
      <protection locked="0"/>
    </xf>
    <xf numFmtId="185" fontId="78" fillId="0" borderId="513" xfId="15" applyNumberFormat="1" applyFont="1" applyBorder="1" applyAlignment="1" applyProtection="1">
      <protection locked="0"/>
    </xf>
    <xf numFmtId="167" fontId="78" fillId="34" borderId="453" xfId="15" applyFont="1" applyFill="1" applyBorder="1"/>
    <xf numFmtId="167" fontId="78" fillId="34" borderId="95" xfId="15" applyFont="1" applyFill="1" applyBorder="1"/>
    <xf numFmtId="167" fontId="78" fillId="34" borderId="95" xfId="15" applyFont="1" applyFill="1" applyBorder="1" applyProtection="1">
      <protection locked="0"/>
    </xf>
    <xf numFmtId="0" fontId="70" fillId="34" borderId="529" xfId="180" applyFont="1" applyFill="1" applyBorder="1" applyAlignment="1" applyProtection="1">
      <alignment horizontal="left" vertical="top"/>
    </xf>
    <xf numFmtId="0" fontId="78" fillId="34" borderId="514" xfId="180" applyFont="1" applyFill="1" applyBorder="1" applyAlignment="1" applyProtection="1">
      <alignment vertical="top"/>
    </xf>
    <xf numFmtId="0" fontId="78" fillId="0" borderId="513" xfId="180" applyFont="1" applyFill="1" applyBorder="1" applyAlignment="1" applyProtection="1">
      <alignment vertical="top"/>
      <protection locked="0"/>
    </xf>
    <xf numFmtId="167" fontId="78" fillId="34" borderId="514" xfId="15" applyFont="1" applyFill="1" applyBorder="1" applyAlignment="1" applyProtection="1">
      <alignment vertical="top"/>
      <protection locked="0"/>
    </xf>
    <xf numFmtId="0" fontId="78" fillId="34" borderId="515" xfId="180" applyFont="1" applyFill="1" applyBorder="1" applyAlignment="1" applyProtection="1">
      <alignment vertical="top"/>
    </xf>
    <xf numFmtId="0" fontId="78" fillId="34" borderId="61" xfId="180" applyFont="1" applyFill="1" applyBorder="1" applyAlignment="1" applyProtection="1">
      <alignment horizontal="left" vertical="top"/>
    </xf>
    <xf numFmtId="0" fontId="78" fillId="34" borderId="2" xfId="180" applyFont="1" applyFill="1" applyBorder="1" applyAlignment="1" applyProtection="1">
      <alignment vertical="top"/>
    </xf>
    <xf numFmtId="0" fontId="78" fillId="34" borderId="524" xfId="180" applyFont="1" applyFill="1" applyBorder="1" applyAlignment="1" applyProtection="1">
      <alignment vertical="top"/>
    </xf>
    <xf numFmtId="0" fontId="78" fillId="0" borderId="393" xfId="180" applyFont="1" applyFill="1" applyBorder="1" applyAlignment="1" applyProtection="1">
      <alignment vertical="top"/>
      <protection locked="0"/>
    </xf>
    <xf numFmtId="185" fontId="78" fillId="0" borderId="513" xfId="180" applyNumberFormat="1" applyFont="1" applyFill="1" applyBorder="1" applyAlignment="1" applyProtection="1">
      <alignment vertical="top"/>
      <protection locked="0"/>
    </xf>
    <xf numFmtId="0" fontId="78" fillId="0" borderId="227" xfId="180" applyFont="1" applyFill="1" applyBorder="1" applyAlignment="1" applyProtection="1">
      <alignment vertical="top"/>
      <protection locked="0"/>
    </xf>
    <xf numFmtId="167" fontId="78" fillId="34" borderId="0" xfId="15" applyFont="1" applyFill="1" applyBorder="1" applyAlignment="1" applyProtection="1">
      <alignment vertical="top"/>
      <protection locked="0"/>
    </xf>
    <xf numFmtId="0" fontId="78" fillId="34" borderId="95" xfId="180" applyFont="1" applyFill="1" applyBorder="1" applyAlignment="1" applyProtection="1">
      <alignment horizontal="left" vertical="top"/>
    </xf>
    <xf numFmtId="167" fontId="78" fillId="34" borderId="95" xfId="15" applyFont="1" applyFill="1" applyBorder="1" applyAlignment="1">
      <alignment vertical="top"/>
    </xf>
    <xf numFmtId="167" fontId="70" fillId="34" borderId="513" xfId="15" applyFont="1" applyFill="1" applyBorder="1" applyAlignment="1" applyProtection="1">
      <alignment wrapText="1"/>
    </xf>
    <xf numFmtId="167" fontId="78" fillId="34" borderId="456" xfId="15" applyFont="1" applyFill="1" applyBorder="1" applyAlignment="1" applyProtection="1">
      <alignment horizontal="center" wrapText="1"/>
    </xf>
    <xf numFmtId="167" fontId="78" fillId="34" borderId="0" xfId="15" applyFont="1" applyFill="1" applyBorder="1" applyAlignment="1" applyProtection="1">
      <alignment horizontal="center" wrapText="1"/>
    </xf>
    <xf numFmtId="167" fontId="215" fillId="0" borderId="395" xfId="15" applyFont="1" applyBorder="1" applyAlignment="1" applyProtection="1">
      <alignment horizontal="center" vertical="center" wrapText="1"/>
      <protection locked="0"/>
    </xf>
    <xf numFmtId="167" fontId="215" fillId="0" borderId="364" xfId="15" applyFont="1" applyBorder="1" applyAlignment="1" applyProtection="1">
      <alignment horizontal="center" vertical="center" wrapText="1"/>
      <protection locked="0"/>
    </xf>
    <xf numFmtId="167" fontId="215" fillId="0" borderId="519" xfId="15" applyFont="1" applyBorder="1" applyAlignment="1" applyProtection="1">
      <alignment horizontal="center" vertical="center" wrapText="1"/>
      <protection locked="0"/>
    </xf>
    <xf numFmtId="167" fontId="215" fillId="0" borderId="404" xfId="15" applyFont="1" applyBorder="1" applyAlignment="1" applyProtection="1">
      <alignment horizontal="center" vertical="center" wrapText="1"/>
      <protection locked="0"/>
    </xf>
    <xf numFmtId="167" fontId="78" fillId="34" borderId="513" xfId="15" applyFont="1" applyFill="1" applyBorder="1" applyProtection="1"/>
    <xf numFmtId="167" fontId="70" fillId="34" borderId="513" xfId="15" applyFont="1" applyFill="1" applyBorder="1" applyAlignment="1" applyProtection="1">
      <alignment vertical="top" wrapText="1"/>
    </xf>
    <xf numFmtId="167" fontId="78" fillId="34" borderId="513" xfId="15" applyFont="1" applyFill="1" applyBorder="1" applyAlignment="1" applyProtection="1">
      <alignment wrapText="1"/>
    </xf>
    <xf numFmtId="167" fontId="78" fillId="34" borderId="514" xfId="15" applyFont="1" applyFill="1" applyBorder="1" applyAlignment="1" applyProtection="1">
      <alignment wrapText="1"/>
    </xf>
    <xf numFmtId="167" fontId="70" fillId="34" borderId="0" xfId="15" applyFont="1" applyFill="1" applyBorder="1" applyAlignment="1" applyProtection="1">
      <alignment vertical="top" wrapText="1"/>
    </xf>
    <xf numFmtId="167" fontId="78" fillId="34" borderId="0" xfId="15" applyFont="1" applyFill="1" applyBorder="1" applyAlignment="1" applyProtection="1">
      <alignment wrapText="1"/>
    </xf>
    <xf numFmtId="0" fontId="78" fillId="34" borderId="524" xfId="180" applyFont="1" applyFill="1" applyBorder="1" applyAlignment="1" applyProtection="1">
      <alignment horizontal="center" vertical="top"/>
    </xf>
    <xf numFmtId="167" fontId="70" fillId="34" borderId="514" xfId="15" applyFont="1" applyFill="1" applyBorder="1" applyProtection="1"/>
    <xf numFmtId="0" fontId="70" fillId="34" borderId="524" xfId="180" applyFont="1" applyFill="1" applyBorder="1" applyAlignment="1" applyProtection="1">
      <alignment horizontal="center" vertical="top"/>
    </xf>
    <xf numFmtId="167" fontId="78" fillId="34" borderId="456" xfId="15" applyFont="1" applyFill="1" applyBorder="1" applyProtection="1"/>
    <xf numFmtId="167" fontId="218" fillId="0" borderId="395" xfId="15" applyFont="1" applyFill="1" applyBorder="1" applyAlignment="1" applyProtection="1">
      <alignment horizontal="center" vertical="center" wrapText="1"/>
      <protection locked="0"/>
    </xf>
    <xf numFmtId="167" fontId="218" fillId="0" borderId="519" xfId="15" applyFont="1" applyFill="1" applyBorder="1" applyAlignment="1" applyProtection="1">
      <alignment horizontal="center" vertical="center" wrapText="1"/>
      <protection locked="0"/>
    </xf>
    <xf numFmtId="167" fontId="215" fillId="0" borderId="520" xfId="15" applyFont="1" applyFill="1" applyBorder="1" applyAlignment="1" applyProtection="1">
      <alignment vertical="center" wrapText="1"/>
      <protection locked="0"/>
    </xf>
    <xf numFmtId="0" fontId="70" fillId="34" borderId="524" xfId="180" applyFont="1" applyFill="1" applyBorder="1" applyAlignment="1" applyProtection="1">
      <alignment horizontal="center"/>
    </xf>
    <xf numFmtId="0" fontId="78" fillId="34" borderId="524" xfId="180" applyFont="1" applyFill="1" applyBorder="1" applyAlignment="1" applyProtection="1">
      <alignment horizontal="center"/>
    </xf>
    <xf numFmtId="167" fontId="215" fillId="0" borderId="520" xfId="15" applyFont="1" applyBorder="1" applyAlignment="1" applyProtection="1">
      <alignment vertical="center" wrapText="1"/>
      <protection locked="0"/>
    </xf>
    <xf numFmtId="0" fontId="70" fillId="34" borderId="524" xfId="180" applyFont="1" applyFill="1" applyBorder="1" applyAlignment="1" applyProtection="1">
      <alignment horizontal="left"/>
    </xf>
    <xf numFmtId="0" fontId="78" fillId="34" borderId="0" xfId="15" applyNumberFormat="1" applyFont="1" applyFill="1" applyAlignment="1" applyProtection="1">
      <alignment horizontal="right"/>
    </xf>
    <xf numFmtId="167" fontId="78" fillId="34" borderId="0" xfId="15" quotePrefix="1" applyFont="1" applyFill="1" applyAlignment="1" applyProtection="1">
      <alignment horizontal="right"/>
    </xf>
    <xf numFmtId="167" fontId="23" fillId="34" borderId="0" xfId="15" applyFont="1" applyFill="1"/>
    <xf numFmtId="49" fontId="99" fillId="34" borderId="0" xfId="15" quotePrefix="1" applyNumberFormat="1" applyFont="1" applyFill="1" applyAlignment="1" applyProtection="1">
      <alignment horizontal="center"/>
    </xf>
    <xf numFmtId="167" fontId="23" fillId="34" borderId="0" xfId="15" applyFill="1" applyAlignment="1"/>
    <xf numFmtId="0" fontId="87" fillId="34" borderId="0" xfId="180" applyFont="1" applyFill="1" applyBorder="1" applyAlignment="1" applyProtection="1">
      <alignment horizontal="left"/>
    </xf>
    <xf numFmtId="167" fontId="70" fillId="34" borderId="0" xfId="15" applyFont="1" applyFill="1" applyBorder="1" applyAlignment="1" applyProtection="1"/>
    <xf numFmtId="167" fontId="70" fillId="34" borderId="0" xfId="15" applyFont="1" applyFill="1" applyProtection="1"/>
    <xf numFmtId="167" fontId="70" fillId="34" borderId="0" xfId="15" applyFont="1" applyFill="1" applyAlignment="1" applyProtection="1">
      <alignment horizontal="left"/>
    </xf>
    <xf numFmtId="167" fontId="23" fillId="34" borderId="0" xfId="15" applyFill="1"/>
    <xf numFmtId="49" fontId="78" fillId="34" borderId="536" xfId="538" applyNumberFormat="1" applyFont="1" applyFill="1" applyBorder="1"/>
    <xf numFmtId="49" fontId="78" fillId="34" borderId="514" xfId="538" applyNumberFormat="1" applyFont="1" applyFill="1" applyBorder="1"/>
    <xf numFmtId="167" fontId="70" fillId="34" borderId="528" xfId="224" applyFont="1" applyFill="1" applyBorder="1" applyAlignment="1" applyProtection="1">
      <alignment horizontal="center"/>
    </xf>
    <xf numFmtId="49" fontId="78" fillId="34" borderId="455" xfId="538" applyNumberFormat="1" applyFont="1" applyFill="1" applyBorder="1"/>
    <xf numFmtId="49" fontId="78" fillId="34" borderId="0" xfId="538" applyNumberFormat="1" applyFont="1" applyFill="1" applyBorder="1"/>
    <xf numFmtId="167" fontId="66" fillId="26" borderId="298" xfId="15" applyFont="1" applyFill="1" applyBorder="1" applyAlignment="1" applyProtection="1">
      <alignment horizontal="center" wrapText="1"/>
    </xf>
    <xf numFmtId="49" fontId="78" fillId="34" borderId="388" xfId="538" applyNumberFormat="1" applyFont="1" applyFill="1" applyBorder="1"/>
    <xf numFmtId="49" fontId="78" fillId="34" borderId="2" xfId="538" applyNumberFormat="1" applyFont="1" applyFill="1" applyBorder="1" applyAlignment="1">
      <alignment horizontal="center"/>
    </xf>
    <xf numFmtId="49" fontId="78" fillId="34" borderId="298" xfId="538" applyNumberFormat="1" applyFont="1" applyFill="1" applyBorder="1" applyAlignment="1">
      <alignment horizontal="center"/>
    </xf>
    <xf numFmtId="167" fontId="78" fillId="34" borderId="484" xfId="15" applyFont="1" applyFill="1" applyBorder="1"/>
    <xf numFmtId="167" fontId="78" fillId="34" borderId="3" xfId="15" applyFont="1" applyFill="1" applyBorder="1"/>
    <xf numFmtId="49" fontId="78" fillId="0" borderId="9" xfId="15" applyNumberFormat="1" applyFont="1" applyFill="1" applyBorder="1" applyAlignment="1">
      <alignment horizontal="center"/>
    </xf>
    <xf numFmtId="171" fontId="78" fillId="0" borderId="456" xfId="245" quotePrefix="1" applyNumberFormat="1" applyFont="1" applyBorder="1" applyProtection="1">
      <protection locked="0"/>
    </xf>
    <xf numFmtId="171" fontId="70" fillId="30" borderId="456" xfId="539" applyNumberFormat="1" applyFont="1" applyFill="1" applyBorder="1" applyAlignment="1" applyProtection="1">
      <alignment horizontal="right"/>
    </xf>
    <xf numFmtId="49" fontId="78" fillId="0" borderId="456" xfId="538" applyNumberFormat="1" applyFont="1" applyFill="1" applyBorder="1" applyAlignment="1">
      <alignment horizontal="center"/>
    </xf>
    <xf numFmtId="171" fontId="70" fillId="40" borderId="456" xfId="539" applyNumberFormat="1" applyFont="1" applyFill="1" applyBorder="1" applyAlignment="1" applyProtection="1">
      <alignment horizontal="right"/>
    </xf>
    <xf numFmtId="167" fontId="78" fillId="34" borderId="3" xfId="15" applyFont="1" applyFill="1" applyBorder="1" applyAlignment="1">
      <alignment wrapText="1"/>
    </xf>
    <xf numFmtId="49" fontId="78" fillId="0" borderId="388" xfId="538" applyNumberFormat="1" applyFont="1" applyFill="1" applyBorder="1" applyAlignment="1">
      <alignment horizontal="center"/>
    </xf>
    <xf numFmtId="49" fontId="49" fillId="0" borderId="456" xfId="15" applyNumberFormat="1" applyFont="1" applyBorder="1" applyAlignment="1" applyProtection="1">
      <alignment horizontal="center"/>
      <protection locked="0"/>
    </xf>
    <xf numFmtId="167" fontId="70" fillId="34" borderId="484" xfId="15" applyFont="1" applyFill="1" applyBorder="1"/>
    <xf numFmtId="167" fontId="70" fillId="34" borderId="483" xfId="15" applyFont="1" applyFill="1" applyBorder="1"/>
    <xf numFmtId="49" fontId="78" fillId="34" borderId="8" xfId="538" applyNumberFormat="1" applyFont="1" applyFill="1" applyBorder="1" applyAlignment="1"/>
    <xf numFmtId="49" fontId="78" fillId="0" borderId="7" xfId="15" applyNumberFormat="1" applyFont="1" applyFill="1" applyBorder="1" applyAlignment="1">
      <alignment horizontal="center"/>
    </xf>
    <xf numFmtId="49" fontId="49" fillId="0" borderId="456" xfId="15" applyNumberFormat="1" applyFont="1" applyFill="1" applyBorder="1" applyAlignment="1" applyProtection="1">
      <alignment horizontal="center"/>
      <protection locked="0"/>
    </xf>
    <xf numFmtId="167" fontId="70" fillId="34" borderId="483" xfId="15" quotePrefix="1" applyFont="1" applyFill="1" applyBorder="1" applyAlignment="1">
      <alignment horizontal="left"/>
    </xf>
    <xf numFmtId="49" fontId="78" fillId="34" borderId="3" xfId="538" applyNumberFormat="1" applyFont="1" applyFill="1" applyBorder="1" applyAlignment="1"/>
    <xf numFmtId="41" fontId="70" fillId="40" borderId="528" xfId="536" applyNumberFormat="1" applyFont="1" applyFill="1" applyBorder="1" applyAlignment="1">
      <alignment horizontal="right"/>
    </xf>
    <xf numFmtId="167" fontId="70" fillId="34" borderId="485" xfId="15" applyFont="1" applyFill="1" applyBorder="1"/>
    <xf numFmtId="49" fontId="78" fillId="34" borderId="0" xfId="538" applyNumberFormat="1" applyFont="1" applyFill="1" applyBorder="1" applyAlignment="1"/>
    <xf numFmtId="49" fontId="78" fillId="34" borderId="111" xfId="15" applyNumberFormat="1" applyFont="1" applyFill="1" applyBorder="1" applyAlignment="1">
      <alignment horizontal="center"/>
    </xf>
    <xf numFmtId="49" fontId="78" fillId="34" borderId="456" xfId="538" applyNumberFormat="1" applyFont="1" applyFill="1" applyBorder="1" applyAlignment="1">
      <alignment horizontal="center"/>
    </xf>
    <xf numFmtId="167" fontId="78" fillId="34" borderId="483" xfId="15" applyFont="1" applyFill="1" applyBorder="1"/>
    <xf numFmtId="167" fontId="70" fillId="34" borderId="8" xfId="15" quotePrefix="1" applyFont="1" applyFill="1" applyBorder="1" applyAlignment="1">
      <alignment horizontal="left"/>
    </xf>
    <xf numFmtId="167" fontId="78" fillId="34" borderId="8" xfId="15" quotePrefix="1" applyFont="1" applyFill="1" applyBorder="1" applyAlignment="1">
      <alignment horizontal="left" wrapText="1"/>
    </xf>
    <xf numFmtId="167" fontId="70" fillId="0" borderId="7" xfId="15" quotePrefix="1" applyFont="1" applyFill="1" applyBorder="1" applyAlignment="1">
      <alignment wrapText="1"/>
    </xf>
    <xf numFmtId="167" fontId="70" fillId="34" borderId="8" xfId="15" applyFont="1" applyFill="1" applyBorder="1"/>
    <xf numFmtId="167" fontId="70" fillId="34" borderId="455" xfId="15" quotePrefix="1" applyFont="1" applyFill="1" applyBorder="1" applyAlignment="1">
      <alignment horizontal="left"/>
    </xf>
    <xf numFmtId="49" fontId="78" fillId="34" borderId="2" xfId="15" applyNumberFormat="1" applyFont="1" applyFill="1" applyBorder="1" applyAlignment="1">
      <alignment horizontal="center"/>
    </xf>
    <xf numFmtId="3" fontId="49" fillId="34" borderId="456" xfId="15" applyNumberFormat="1" applyFont="1" applyFill="1" applyBorder="1" applyAlignment="1">
      <alignment horizontal="right"/>
    </xf>
    <xf numFmtId="167" fontId="78" fillId="34" borderId="484" xfId="15" quotePrefix="1" applyFont="1" applyFill="1" applyBorder="1" applyAlignment="1">
      <alignment horizontal="left"/>
    </xf>
    <xf numFmtId="167" fontId="78" fillId="34" borderId="3" xfId="15" quotePrefix="1" applyFont="1" applyFill="1" applyBorder="1" applyAlignment="1">
      <alignment horizontal="left"/>
    </xf>
    <xf numFmtId="49" fontId="49" fillId="0" borderId="388" xfId="15" applyNumberFormat="1" applyFont="1" applyFill="1" applyBorder="1" applyAlignment="1" applyProtection="1">
      <alignment horizontal="center"/>
      <protection locked="0"/>
    </xf>
    <xf numFmtId="167" fontId="78" fillId="34" borderId="483" xfId="15" quotePrefix="1" applyFont="1" applyFill="1" applyBorder="1" applyAlignment="1"/>
    <xf numFmtId="167" fontId="78" fillId="34" borderId="8" xfId="15" quotePrefix="1" applyFont="1" applyFill="1" applyBorder="1" applyAlignment="1"/>
    <xf numFmtId="167" fontId="78" fillId="34" borderId="483" xfId="15" quotePrefix="1" applyFont="1" applyFill="1" applyBorder="1" applyAlignment="1">
      <alignment horizontal="left"/>
    </xf>
    <xf numFmtId="167" fontId="23" fillId="34" borderId="8" xfId="15" quotePrefix="1" applyFont="1" applyFill="1" applyBorder="1" applyAlignment="1">
      <alignment horizontal="left"/>
    </xf>
    <xf numFmtId="167" fontId="78" fillId="34" borderId="8" xfId="15" quotePrefix="1" applyFont="1" applyFill="1" applyBorder="1" applyAlignment="1">
      <alignment horizontal="left"/>
    </xf>
    <xf numFmtId="167" fontId="78" fillId="34" borderId="11" xfId="15" quotePrefix="1" applyFont="1" applyFill="1" applyBorder="1" applyAlignment="1">
      <alignment horizontal="left"/>
    </xf>
    <xf numFmtId="49" fontId="70" fillId="34" borderId="484" xfId="233" quotePrefix="1" applyNumberFormat="1" applyFont="1" applyFill="1" applyBorder="1" applyAlignment="1">
      <alignment horizontal="left"/>
    </xf>
    <xf numFmtId="49" fontId="78" fillId="0" borderId="9" xfId="233" quotePrefix="1" applyNumberFormat="1" applyFont="1" applyFill="1" applyBorder="1" applyAlignment="1">
      <alignment horizontal="center"/>
    </xf>
    <xf numFmtId="41" fontId="70" fillId="40" borderId="298" xfId="536" applyNumberFormat="1" applyFont="1" applyFill="1" applyBorder="1" applyAlignment="1">
      <alignment horizontal="right"/>
    </xf>
    <xf numFmtId="49" fontId="70" fillId="34" borderId="455" xfId="233" quotePrefix="1" applyNumberFormat="1" applyFont="1" applyFill="1" applyBorder="1" applyAlignment="1">
      <alignment horizontal="left"/>
    </xf>
    <xf numFmtId="49" fontId="78" fillId="34" borderId="2" xfId="233" quotePrefix="1" applyNumberFormat="1" applyFont="1" applyFill="1" applyBorder="1" applyAlignment="1">
      <alignment horizontal="center"/>
    </xf>
    <xf numFmtId="49" fontId="78" fillId="34" borderId="484" xfId="233" applyNumberFormat="1" applyFont="1" applyFill="1" applyBorder="1" applyAlignment="1">
      <alignment horizontal="left"/>
    </xf>
    <xf numFmtId="49" fontId="78" fillId="34" borderId="483" xfId="233" applyNumberFormat="1" applyFont="1" applyFill="1" applyBorder="1" applyAlignment="1">
      <alignment horizontal="left"/>
    </xf>
    <xf numFmtId="49" fontId="78" fillId="0" borderId="7" xfId="233" applyNumberFormat="1" applyFont="1" applyFill="1" applyBorder="1" applyAlignment="1">
      <alignment horizontal="center"/>
    </xf>
    <xf numFmtId="49" fontId="70" fillId="34" borderId="484" xfId="233" applyNumberFormat="1" applyFont="1" applyFill="1" applyBorder="1" applyAlignment="1">
      <alignment horizontal="left"/>
    </xf>
    <xf numFmtId="49" fontId="70" fillId="34" borderId="455" xfId="233" applyNumberFormat="1" applyFont="1" applyFill="1" applyBorder="1" applyAlignment="1">
      <alignment horizontal="left"/>
    </xf>
    <xf numFmtId="49" fontId="78" fillId="34" borderId="111" xfId="233" applyNumberFormat="1" applyFont="1" applyFill="1" applyBorder="1" applyAlignment="1">
      <alignment horizontal="center"/>
    </xf>
    <xf numFmtId="49" fontId="78" fillId="34" borderId="3" xfId="538" applyNumberFormat="1" applyFont="1" applyFill="1" applyBorder="1" applyAlignment="1">
      <alignment horizontal="left"/>
    </xf>
    <xf numFmtId="49" fontId="78" fillId="0" borderId="9" xfId="233" applyNumberFormat="1" applyFont="1" applyFill="1" applyBorder="1" applyAlignment="1">
      <alignment horizontal="center"/>
    </xf>
    <xf numFmtId="49" fontId="78" fillId="34" borderId="0" xfId="538" applyNumberFormat="1" applyFont="1" applyFill="1" applyBorder="1" applyAlignment="1">
      <alignment horizontal="left"/>
    </xf>
    <xf numFmtId="49" fontId="49" fillId="0" borderId="298" xfId="233" applyNumberFormat="1" applyFont="1" applyBorder="1" applyAlignment="1" applyProtection="1">
      <alignment horizontal="center"/>
      <protection locked="0"/>
    </xf>
    <xf numFmtId="167" fontId="78" fillId="34" borderId="485" xfId="15" applyFont="1" applyFill="1" applyBorder="1"/>
    <xf numFmtId="49" fontId="78" fillId="34" borderId="11" xfId="538" applyNumberFormat="1" applyFont="1" applyFill="1" applyBorder="1" applyAlignment="1">
      <alignment horizontal="left"/>
    </xf>
    <xf numFmtId="167" fontId="49" fillId="34" borderId="456" xfId="15" applyFont="1" applyFill="1" applyBorder="1" applyAlignment="1">
      <alignment horizontal="right"/>
    </xf>
    <xf numFmtId="167" fontId="70" fillId="34" borderId="484" xfId="15" quotePrefix="1" applyFont="1" applyFill="1" applyBorder="1" applyAlignment="1">
      <alignment horizontal="left"/>
    </xf>
    <xf numFmtId="49" fontId="70" fillId="34" borderId="3" xfId="538" applyNumberFormat="1" applyFont="1" applyFill="1" applyBorder="1" applyAlignment="1">
      <alignment horizontal="left"/>
    </xf>
    <xf numFmtId="49" fontId="70" fillId="34" borderId="11" xfId="538" applyNumberFormat="1" applyFont="1" applyFill="1" applyBorder="1" applyAlignment="1">
      <alignment horizontal="left"/>
    </xf>
    <xf numFmtId="49" fontId="70" fillId="34" borderId="0" xfId="538" applyNumberFormat="1" applyFont="1" applyFill="1" applyBorder="1" applyAlignment="1">
      <alignment horizontal="left"/>
    </xf>
    <xf numFmtId="167" fontId="78" fillId="34" borderId="484" xfId="15" applyFont="1" applyFill="1" applyBorder="1" applyAlignment="1">
      <alignment horizontal="left"/>
    </xf>
    <xf numFmtId="49" fontId="49" fillId="0" borderId="388" xfId="15" applyNumberFormat="1" applyFont="1" applyBorder="1" applyAlignment="1" applyProtection="1">
      <alignment horizontal="center"/>
      <protection locked="0"/>
    </xf>
    <xf numFmtId="167" fontId="78" fillId="34" borderId="483" xfId="15" applyFont="1" applyFill="1" applyBorder="1" applyAlignment="1">
      <alignment horizontal="left"/>
    </xf>
    <xf numFmtId="49" fontId="70" fillId="34" borderId="8" xfId="538" applyNumberFormat="1" applyFont="1" applyFill="1" applyBorder="1" applyAlignment="1"/>
    <xf numFmtId="167" fontId="78" fillId="34" borderId="500" xfId="15" applyFont="1" applyFill="1" applyBorder="1" applyAlignment="1">
      <alignment horizontal="left"/>
    </xf>
    <xf numFmtId="49" fontId="78" fillId="34" borderId="501" xfId="538" applyNumberFormat="1" applyFont="1" applyFill="1" applyBorder="1" applyAlignment="1">
      <alignment horizontal="left" wrapText="1"/>
    </xf>
    <xf numFmtId="49" fontId="78" fillId="0" borderId="97" xfId="15" applyNumberFormat="1" applyFont="1" applyFill="1" applyBorder="1" applyAlignment="1">
      <alignment horizontal="center"/>
    </xf>
    <xf numFmtId="49" fontId="78" fillId="34" borderId="212" xfId="216" applyNumberFormat="1" applyFont="1" applyFill="1" applyBorder="1" applyAlignment="1" applyProtection="1">
      <alignment horizontal="center"/>
    </xf>
    <xf numFmtId="0" fontId="66" fillId="29" borderId="523" xfId="0" applyFont="1" applyFill="1" applyBorder="1" applyAlignment="1" applyProtection="1">
      <alignment wrapText="1"/>
    </xf>
    <xf numFmtId="0" fontId="66" fillId="29" borderId="537" xfId="0" applyFont="1" applyFill="1" applyBorder="1" applyAlignment="1" applyProtection="1">
      <alignment wrapText="1"/>
    </xf>
    <xf numFmtId="0" fontId="70" fillId="26" borderId="176" xfId="0" applyFont="1" applyFill="1" applyBorder="1" applyAlignment="1" applyProtection="1">
      <alignment horizontal="left" vertical="center" wrapText="1"/>
    </xf>
    <xf numFmtId="0" fontId="66" fillId="26" borderId="497" xfId="0" applyFont="1" applyFill="1" applyBorder="1" applyAlignment="1" applyProtection="1">
      <alignment horizontal="center"/>
    </xf>
    <xf numFmtId="0" fontId="50" fillId="29" borderId="519" xfId="0" applyFont="1" applyFill="1" applyBorder="1" applyProtection="1"/>
    <xf numFmtId="0" fontId="50" fillId="29" borderId="397" xfId="0" applyFont="1" applyFill="1" applyBorder="1" applyProtection="1"/>
    <xf numFmtId="0" fontId="50" fillId="0" borderId="519" xfId="0" applyFont="1" applyFill="1" applyBorder="1" applyAlignment="1" applyProtection="1">
      <alignment wrapText="1"/>
      <protection locked="0"/>
    </xf>
    <xf numFmtId="171" fontId="50" fillId="0" borderId="519" xfId="177" applyNumberFormat="1" applyFont="1" applyFill="1" applyBorder="1" applyAlignment="1" applyProtection="1">
      <alignment wrapText="1"/>
      <protection locked="0"/>
    </xf>
    <xf numFmtId="171" fontId="50" fillId="28" borderId="364" xfId="176" applyNumberFormat="1" applyFill="1" applyBorder="1" applyProtection="1"/>
    <xf numFmtId="171" fontId="50" fillId="35" borderId="456" xfId="177" applyNumberFormat="1" applyFont="1" applyFill="1" applyBorder="1" applyAlignment="1" applyProtection="1">
      <alignment wrapText="1"/>
    </xf>
    <xf numFmtId="171" fontId="50" fillId="35" borderId="458" xfId="177" applyNumberFormat="1" applyFont="1" applyFill="1" applyBorder="1" applyAlignment="1" applyProtection="1">
      <alignment wrapText="1"/>
    </xf>
    <xf numFmtId="171" fontId="88" fillId="0" borderId="519" xfId="177" applyNumberFormat="1" applyFont="1" applyFill="1" applyBorder="1" applyAlignment="1" applyProtection="1">
      <alignment wrapText="1"/>
      <protection locked="0"/>
    </xf>
    <xf numFmtId="171" fontId="88" fillId="0" borderId="397" xfId="177" applyNumberFormat="1" applyFont="1" applyFill="1" applyBorder="1" applyProtection="1">
      <protection locked="0"/>
    </xf>
    <xf numFmtId="0" fontId="66" fillId="29" borderId="497" xfId="0" applyFont="1" applyFill="1" applyBorder="1" applyAlignment="1" applyProtection="1">
      <alignment horizontal="left" wrapText="1"/>
    </xf>
    <xf numFmtId="0" fontId="50" fillId="0" borderId="455" xfId="0" applyFont="1" applyFill="1" applyBorder="1" applyAlignment="1" applyProtection="1">
      <alignment wrapText="1"/>
      <protection locked="0"/>
    </xf>
    <xf numFmtId="171" fontId="88" fillId="28" borderId="298" xfId="177" applyNumberFormat="1" applyFont="1" applyFill="1" applyBorder="1" applyProtection="1"/>
    <xf numFmtId="0" fontId="50" fillId="0" borderId="523" xfId="0" applyFont="1" applyFill="1" applyBorder="1" applyAlignment="1" applyProtection="1">
      <alignment wrapText="1"/>
      <protection locked="0"/>
    </xf>
    <xf numFmtId="0" fontId="66" fillId="29" borderId="487" xfId="0" applyFont="1" applyFill="1" applyBorder="1" applyAlignment="1" applyProtection="1">
      <alignment wrapText="1"/>
    </xf>
    <xf numFmtId="171" fontId="50" fillId="29" borderId="404" xfId="177" applyNumberFormat="1" applyFont="1" applyFill="1" applyBorder="1" applyProtection="1"/>
    <xf numFmtId="0" fontId="50" fillId="29" borderId="404" xfId="0" applyFont="1" applyFill="1" applyBorder="1" applyProtection="1"/>
    <xf numFmtId="0" fontId="50" fillId="29" borderId="458" xfId="0" applyFont="1" applyFill="1" applyBorder="1" applyProtection="1"/>
    <xf numFmtId="0" fontId="66" fillId="29" borderId="497" xfId="0" applyFont="1" applyFill="1" applyBorder="1" applyAlignment="1" applyProtection="1">
      <alignment horizontal="left" wrapText="1" indent="1"/>
    </xf>
    <xf numFmtId="171" fontId="50" fillId="30" borderId="456" xfId="176" applyNumberFormat="1" applyFont="1" applyFill="1" applyBorder="1" applyProtection="1"/>
    <xf numFmtId="171" fontId="50" fillId="30" borderId="458" xfId="176" applyNumberFormat="1" applyFont="1" applyFill="1" applyBorder="1" applyProtection="1"/>
    <xf numFmtId="171" fontId="50" fillId="29" borderId="519" xfId="177" applyNumberFormat="1" applyFont="1" applyFill="1" applyBorder="1" applyProtection="1"/>
    <xf numFmtId="0" fontId="50" fillId="0" borderId="519" xfId="0" applyFont="1" applyFill="1" applyBorder="1" applyProtection="1">
      <protection locked="0"/>
    </xf>
    <xf numFmtId="171" fontId="88" fillId="28" borderId="364" xfId="176" applyNumberFormat="1" applyFont="1" applyFill="1" applyBorder="1" applyProtection="1"/>
    <xf numFmtId="171" fontId="50" fillId="28" borderId="364" xfId="176" applyNumberFormat="1" applyFont="1" applyFill="1" applyBorder="1" applyProtection="1"/>
    <xf numFmtId="0" fontId="66" fillId="29" borderId="497" xfId="0" applyFont="1" applyFill="1" applyBorder="1" applyProtection="1"/>
    <xf numFmtId="173" fontId="50" fillId="30" borderId="456" xfId="177" applyNumberFormat="1" applyFont="1" applyFill="1" applyBorder="1" applyProtection="1"/>
    <xf numFmtId="0" fontId="50" fillId="29" borderId="315" xfId="0" applyFont="1" applyFill="1" applyBorder="1" applyAlignment="1" applyProtection="1">
      <alignment horizontal="left" wrapText="1" indent="1"/>
    </xf>
    <xf numFmtId="0" fontId="50" fillId="0" borderId="526" xfId="0" applyFont="1" applyFill="1" applyBorder="1" applyProtection="1">
      <protection locked="0"/>
    </xf>
    <xf numFmtId="0" fontId="66" fillId="26" borderId="497" xfId="0" applyFont="1" applyFill="1" applyBorder="1" applyProtection="1"/>
    <xf numFmtId="0" fontId="50" fillId="29" borderId="456" xfId="0" applyFont="1" applyFill="1" applyBorder="1" applyProtection="1">
      <protection locked="0"/>
    </xf>
    <xf numFmtId="171" fontId="50" fillId="28" borderId="456" xfId="176" applyNumberFormat="1" applyFill="1" applyBorder="1" applyProtection="1"/>
    <xf numFmtId="171" fontId="50" fillId="28" borderId="458" xfId="176" applyNumberFormat="1" applyFill="1" applyBorder="1" applyProtection="1"/>
    <xf numFmtId="171" fontId="50" fillId="26" borderId="519" xfId="176" applyNumberFormat="1" applyFill="1" applyBorder="1" applyProtection="1"/>
    <xf numFmtId="171" fontId="50" fillId="26" borderId="397" xfId="176" applyNumberFormat="1" applyFill="1" applyBorder="1" applyProtection="1"/>
    <xf numFmtId="0" fontId="0" fillId="0" borderId="519" xfId="0" applyBorder="1" applyProtection="1">
      <protection locked="0"/>
    </xf>
    <xf numFmtId="0" fontId="50" fillId="29" borderId="315" xfId="0" applyFont="1" applyFill="1" applyBorder="1" applyAlignment="1" applyProtection="1">
      <alignment horizontal="left" indent="3"/>
    </xf>
    <xf numFmtId="0" fontId="0" fillId="0" borderId="404" xfId="0" applyBorder="1" applyProtection="1">
      <protection locked="0"/>
    </xf>
    <xf numFmtId="0" fontId="0" fillId="0" borderId="298" xfId="0" applyBorder="1" applyProtection="1">
      <protection locked="0"/>
    </xf>
    <xf numFmtId="171" fontId="50" fillId="0" borderId="298" xfId="177" applyNumberFormat="1" applyFont="1" applyFill="1" applyBorder="1" applyAlignment="1" applyProtection="1">
      <alignment wrapText="1"/>
      <protection locked="0"/>
    </xf>
    <xf numFmtId="0" fontId="0" fillId="0" borderId="456" xfId="0" applyBorder="1" applyProtection="1">
      <protection locked="0"/>
    </xf>
    <xf numFmtId="0" fontId="66" fillId="26" borderId="345" xfId="0" applyFont="1" applyFill="1" applyBorder="1" applyAlignment="1" applyProtection="1">
      <alignment horizontal="left"/>
    </xf>
    <xf numFmtId="0" fontId="0" fillId="0" borderId="357" xfId="0" applyBorder="1" applyProtection="1">
      <protection locked="0"/>
    </xf>
    <xf numFmtId="171" fontId="50" fillId="28" borderId="357" xfId="176" applyNumberFormat="1" applyFill="1" applyBorder="1" applyProtection="1"/>
    <xf numFmtId="0" fontId="0" fillId="90" borderId="0" xfId="0" applyFill="1"/>
    <xf numFmtId="0" fontId="78" fillId="90" borderId="66" xfId="0" applyFont="1" applyFill="1" applyBorder="1"/>
    <xf numFmtId="0" fontId="70" fillId="34" borderId="0" xfId="0" applyFont="1" applyFill="1" applyBorder="1" applyAlignment="1">
      <alignment horizontal="left"/>
    </xf>
    <xf numFmtId="0" fontId="70" fillId="34" borderId="0" xfId="0" applyFont="1" applyFill="1" applyAlignment="1" applyProtection="1">
      <alignment horizontal="left"/>
    </xf>
    <xf numFmtId="0" fontId="70" fillId="34" borderId="0" xfId="0" applyFont="1" applyFill="1" applyBorder="1" applyAlignment="1" applyProtection="1">
      <alignment horizontal="left"/>
    </xf>
    <xf numFmtId="0" fontId="78" fillId="34" borderId="0" xfId="0" applyFont="1" applyFill="1" applyBorder="1" applyAlignment="1" applyProtection="1">
      <alignment horizontal="left"/>
    </xf>
    <xf numFmtId="0" fontId="78" fillId="34" borderId="95" xfId="0" applyFont="1" applyFill="1" applyBorder="1" applyAlignment="1">
      <alignment horizontal="left"/>
    </xf>
    <xf numFmtId="0" fontId="70" fillId="34" borderId="0" xfId="0" applyFont="1" applyFill="1" applyAlignment="1">
      <alignment horizontal="left"/>
    </xf>
    <xf numFmtId="49" fontId="80" fillId="34" borderId="0" xfId="0" quotePrefix="1" applyNumberFormat="1" applyFont="1" applyFill="1" applyAlignment="1" applyProtection="1">
      <alignment horizontal="right"/>
      <protection locked="0"/>
    </xf>
    <xf numFmtId="0" fontId="99" fillId="34" borderId="0" xfId="0" applyFont="1" applyFill="1" applyBorder="1" applyAlignment="1" applyProtection="1">
      <alignment horizontal="right"/>
    </xf>
    <xf numFmtId="0" fontId="70" fillId="34" borderId="0" xfId="0" applyFont="1" applyFill="1" applyBorder="1" applyAlignment="1" applyProtection="1">
      <alignment horizontal="center"/>
    </xf>
    <xf numFmtId="0" fontId="78" fillId="34" borderId="0" xfId="0" applyFont="1" applyFill="1" applyAlignment="1" applyProtection="1">
      <alignment horizontal="left"/>
    </xf>
    <xf numFmtId="174" fontId="215" fillId="0" borderId="519" xfId="15" applyNumberFormat="1" applyFont="1" applyBorder="1" applyAlignment="1" applyProtection="1">
      <alignment horizontal="center" vertical="center" wrapText="1"/>
      <protection locked="0"/>
    </xf>
    <xf numFmtId="174" fontId="217" fillId="0" borderId="519" xfId="15" applyNumberFormat="1" applyFont="1" applyFill="1" applyBorder="1" applyAlignment="1" applyProtection="1">
      <alignment horizontal="center" vertical="center" wrapText="1"/>
      <protection locked="0"/>
    </xf>
    <xf numFmtId="174" fontId="215" fillId="0" borderId="519" xfId="15" applyNumberFormat="1" applyFont="1" applyFill="1" applyBorder="1" applyAlignment="1" applyProtection="1">
      <alignment horizontal="center" vertical="center" wrapText="1"/>
      <protection locked="0"/>
    </xf>
    <xf numFmtId="167" fontId="215" fillId="34" borderId="364" xfId="15" applyFont="1" applyFill="1" applyBorder="1" applyAlignment="1">
      <alignment vertical="center" wrapText="1"/>
    </xf>
    <xf numFmtId="167" fontId="216" fillId="34" borderId="364" xfId="15" applyFont="1" applyFill="1" applyBorder="1" applyAlignment="1">
      <alignment horizontal="center" vertical="center" wrapText="1"/>
    </xf>
    <xf numFmtId="174" fontId="70" fillId="0" borderId="227" xfId="180" applyNumberFormat="1" applyFont="1" applyFill="1" applyBorder="1" applyAlignment="1" applyProtection="1">
      <alignment horizontal="center" vertical="top"/>
      <protection locked="0"/>
    </xf>
    <xf numFmtId="174" fontId="70" fillId="34" borderId="95" xfId="0" applyNumberFormat="1" applyFont="1" applyFill="1" applyBorder="1" applyAlignment="1" applyProtection="1">
      <alignment horizontal="right"/>
    </xf>
    <xf numFmtId="167" fontId="78" fillId="0" borderId="0" xfId="15" quotePrefix="1" applyFont="1" applyFill="1" applyAlignment="1"/>
    <xf numFmtId="167" fontId="78" fillId="0" borderId="0" xfId="15" applyFont="1"/>
    <xf numFmtId="0" fontId="219" fillId="34" borderId="482" xfId="0" applyFont="1" applyFill="1" applyBorder="1"/>
    <xf numFmtId="49" fontId="70" fillId="34" borderId="456" xfId="0" applyNumberFormat="1" applyFont="1" applyFill="1" applyBorder="1" applyAlignment="1">
      <alignment horizontal="center"/>
    </xf>
    <xf numFmtId="0" fontId="70" fillId="34" borderId="456" xfId="0" applyNumberFormat="1" applyFont="1" applyFill="1" applyBorder="1" applyAlignment="1">
      <alignment horizontal="center" vertical="top" wrapText="1"/>
    </xf>
    <xf numFmtId="0" fontId="70" fillId="34" borderId="456" xfId="0" quotePrefix="1" applyNumberFormat="1" applyFont="1" applyFill="1" applyBorder="1" applyAlignment="1">
      <alignment horizontal="center" vertical="top" wrapText="1"/>
    </xf>
    <xf numFmtId="0" fontId="78" fillId="34" borderId="455" xfId="0" applyFont="1" applyFill="1" applyBorder="1"/>
    <xf numFmtId="49" fontId="78" fillId="34" borderId="385" xfId="0" applyNumberFormat="1" applyFont="1" applyFill="1" applyBorder="1" applyAlignment="1">
      <alignment horizontal="center"/>
    </xf>
    <xf numFmtId="3" fontId="78" fillId="34" borderId="388" xfId="0" quotePrefix="1" applyNumberFormat="1" applyFont="1" applyFill="1" applyBorder="1" applyAlignment="1">
      <alignment horizontal="center"/>
    </xf>
    <xf numFmtId="3" fontId="78" fillId="34" borderId="97" xfId="0" quotePrefix="1" applyNumberFormat="1" applyFont="1" applyFill="1" applyBorder="1" applyAlignment="1">
      <alignment horizontal="center"/>
    </xf>
    <xf numFmtId="0" fontId="78" fillId="34" borderId="3" xfId="0" applyFont="1" applyFill="1" applyBorder="1"/>
    <xf numFmtId="49" fontId="78" fillId="0" borderId="63" xfId="0" applyNumberFormat="1" applyFont="1" applyBorder="1" applyAlignment="1" applyProtection="1">
      <alignment horizontal="center"/>
      <protection locked="0"/>
    </xf>
    <xf numFmtId="3" fontId="78" fillId="0" borderId="388" xfId="0" quotePrefix="1" applyNumberFormat="1" applyFont="1" applyBorder="1" applyAlignment="1" applyProtection="1">
      <alignment horizontal="center"/>
      <protection locked="0"/>
    </xf>
    <xf numFmtId="0" fontId="78" fillId="0" borderId="0" xfId="0" applyFont="1"/>
    <xf numFmtId="0" fontId="78" fillId="34" borderId="483" xfId="0" applyFont="1" applyFill="1" applyBorder="1"/>
    <xf numFmtId="0" fontId="70" fillId="34" borderId="484" xfId="0" applyFont="1" applyFill="1" applyBorder="1"/>
    <xf numFmtId="0" fontId="78" fillId="0" borderId="0" xfId="0" applyFont="1" applyFill="1"/>
    <xf numFmtId="0" fontId="70" fillId="34" borderId="483" xfId="0" applyFont="1" applyFill="1" applyBorder="1"/>
    <xf numFmtId="49" fontId="78" fillId="0" borderId="64" xfId="0" applyNumberFormat="1" applyFont="1" applyFill="1" applyBorder="1" applyAlignment="1" applyProtection="1">
      <alignment horizontal="center"/>
      <protection locked="0"/>
    </xf>
    <xf numFmtId="0" fontId="70" fillId="34" borderId="483" xfId="0" quotePrefix="1" applyFont="1" applyFill="1" applyBorder="1" applyAlignment="1">
      <alignment horizontal="left"/>
    </xf>
    <xf numFmtId="3" fontId="78" fillId="0" borderId="456" xfId="0" applyNumberFormat="1" applyFont="1" applyFill="1" applyBorder="1" applyProtection="1">
      <protection locked="0"/>
    </xf>
    <xf numFmtId="0" fontId="70" fillId="34" borderId="485" xfId="0" applyFont="1" applyFill="1" applyBorder="1"/>
    <xf numFmtId="3" fontId="78" fillId="34" borderId="457" xfId="0" applyNumberFormat="1" applyFont="1" applyFill="1" applyBorder="1"/>
    <xf numFmtId="0" fontId="78" fillId="34" borderId="484" xfId="0" applyFont="1" applyFill="1" applyBorder="1"/>
    <xf numFmtId="3" fontId="78" fillId="0" borderId="385" xfId="0" applyNumberFormat="1" applyFont="1" applyFill="1" applyBorder="1" applyProtection="1">
      <protection locked="0"/>
    </xf>
    <xf numFmtId="0" fontId="78" fillId="34" borderId="483" xfId="0" applyFont="1" applyFill="1" applyBorder="1" applyAlignment="1">
      <alignment horizontal="left" wrapText="1"/>
    </xf>
    <xf numFmtId="3" fontId="78" fillId="0" borderId="457" xfId="0" applyNumberFormat="1" applyFont="1" applyFill="1" applyBorder="1" applyProtection="1">
      <protection locked="0"/>
    </xf>
    <xf numFmtId="0" fontId="70" fillId="34" borderId="483" xfId="0" quotePrefix="1" applyFont="1" applyFill="1" applyBorder="1" applyAlignment="1">
      <alignment horizontal="left" wrapText="1"/>
    </xf>
    <xf numFmtId="0" fontId="70" fillId="34" borderId="8" xfId="0" quotePrefix="1" applyFont="1" applyFill="1" applyBorder="1" applyAlignment="1">
      <alignment horizontal="left"/>
    </xf>
    <xf numFmtId="0" fontId="70" fillId="34" borderId="455" xfId="0" quotePrefix="1" applyFont="1" applyFill="1" applyBorder="1" applyAlignment="1">
      <alignment horizontal="left"/>
    </xf>
    <xf numFmtId="49" fontId="78" fillId="0" borderId="385" xfId="0" applyNumberFormat="1" applyFont="1" applyFill="1" applyBorder="1" applyAlignment="1" applyProtection="1">
      <alignment horizontal="center"/>
      <protection locked="0"/>
    </xf>
    <xf numFmtId="3" fontId="78" fillId="34" borderId="385" xfId="0" applyNumberFormat="1" applyFont="1" applyFill="1" applyBorder="1"/>
    <xf numFmtId="0" fontId="78" fillId="34" borderId="3" xfId="0" quotePrefix="1" applyFont="1" applyFill="1" applyBorder="1" applyAlignment="1">
      <alignment horizontal="left"/>
    </xf>
    <xf numFmtId="3" fontId="78" fillId="0" borderId="388" xfId="0" applyNumberFormat="1" applyFont="1" applyFill="1" applyBorder="1" applyProtection="1">
      <protection locked="0"/>
    </xf>
    <xf numFmtId="0" fontId="78" fillId="34" borderId="8" xfId="0" quotePrefix="1" applyFont="1" applyFill="1" applyBorder="1" applyAlignment="1">
      <alignment horizontal="left"/>
    </xf>
    <xf numFmtId="49" fontId="78" fillId="0" borderId="63" xfId="233" quotePrefix="1" applyNumberFormat="1" applyFont="1" applyBorder="1" applyAlignment="1" applyProtection="1">
      <alignment horizontal="center"/>
      <protection locked="0"/>
    </xf>
    <xf numFmtId="49" fontId="78" fillId="0" borderId="385" xfId="233" quotePrefix="1" applyNumberFormat="1" applyFont="1" applyBorder="1" applyAlignment="1" applyProtection="1">
      <alignment horizontal="center"/>
      <protection locked="0"/>
    </xf>
    <xf numFmtId="0" fontId="78" fillId="34" borderId="385" xfId="0" applyFont="1" applyFill="1" applyBorder="1"/>
    <xf numFmtId="49" fontId="78" fillId="34" borderId="3" xfId="233" applyNumberFormat="1" applyFont="1" applyFill="1" applyBorder="1" applyAlignment="1">
      <alignment horizontal="left"/>
    </xf>
    <xf numFmtId="0" fontId="78" fillId="0" borderId="388" xfId="0" applyFont="1" applyBorder="1" applyProtection="1">
      <protection locked="0"/>
    </xf>
    <xf numFmtId="49" fontId="78" fillId="34" borderId="8" xfId="233" applyNumberFormat="1" applyFont="1" applyFill="1" applyBorder="1" applyAlignment="1">
      <alignment horizontal="left"/>
    </xf>
    <xf numFmtId="49" fontId="78" fillId="0" borderId="64" xfId="233" applyNumberFormat="1" applyFont="1" applyBorder="1" applyAlignment="1" applyProtection="1">
      <alignment horizontal="center"/>
      <protection locked="0"/>
    </xf>
    <xf numFmtId="0" fontId="78" fillId="0" borderId="456" xfId="0" applyFont="1" applyBorder="1" applyProtection="1">
      <protection locked="0"/>
    </xf>
    <xf numFmtId="49" fontId="70" fillId="34" borderId="8" xfId="233" applyNumberFormat="1" applyFont="1" applyFill="1" applyBorder="1" applyAlignment="1">
      <alignment horizontal="left"/>
    </xf>
    <xf numFmtId="49" fontId="70" fillId="34" borderId="485" xfId="233" applyNumberFormat="1" applyFont="1" applyFill="1" applyBorder="1" applyAlignment="1">
      <alignment horizontal="left"/>
    </xf>
    <xf numFmtId="49" fontId="78" fillId="0" borderId="65" xfId="233" applyNumberFormat="1" applyFont="1" applyBorder="1" applyAlignment="1" applyProtection="1">
      <alignment horizontal="center"/>
      <protection locked="0"/>
    </xf>
    <xf numFmtId="0" fontId="78" fillId="34" borderId="457" xfId="0" applyFont="1" applyFill="1" applyBorder="1"/>
    <xf numFmtId="49" fontId="78" fillId="0" borderId="63" xfId="233" applyNumberFormat="1" applyFont="1" applyBorder="1" applyAlignment="1" applyProtection="1">
      <alignment horizontal="center"/>
      <protection locked="0"/>
    </xf>
    <xf numFmtId="0" fontId="78" fillId="34" borderId="485" xfId="0" applyFont="1" applyFill="1" applyBorder="1"/>
    <xf numFmtId="0" fontId="70" fillId="34" borderId="484" xfId="0" quotePrefix="1" applyFont="1" applyFill="1" applyBorder="1" applyAlignment="1">
      <alignment horizontal="left"/>
    </xf>
    <xf numFmtId="49" fontId="78" fillId="0" borderId="65" xfId="0" applyNumberFormat="1" applyFont="1" applyBorder="1" applyAlignment="1" applyProtection="1">
      <alignment horizontal="center"/>
      <protection locked="0"/>
    </xf>
    <xf numFmtId="0" fontId="70" fillId="34" borderId="455" xfId="0" applyFont="1" applyFill="1" applyBorder="1"/>
    <xf numFmtId="49" fontId="78" fillId="0" borderId="385" xfId="0" applyNumberFormat="1" applyFont="1" applyBorder="1" applyAlignment="1" applyProtection="1">
      <alignment horizontal="center"/>
      <protection locked="0"/>
    </xf>
    <xf numFmtId="0" fontId="78" fillId="34" borderId="3" xfId="0" applyFont="1" applyFill="1" applyBorder="1" applyAlignment="1">
      <alignment horizontal="left"/>
    </xf>
    <xf numFmtId="0" fontId="78" fillId="34" borderId="8" xfId="0" applyFont="1" applyFill="1" applyBorder="1" applyAlignment="1">
      <alignment horizontal="left"/>
    </xf>
    <xf numFmtId="49" fontId="78" fillId="0" borderId="64" xfId="0" applyNumberFormat="1" applyFont="1" applyBorder="1" applyAlignment="1" applyProtection="1">
      <alignment horizontal="center"/>
      <protection locked="0"/>
    </xf>
    <xf numFmtId="49" fontId="78" fillId="0" borderId="388" xfId="0" applyNumberFormat="1" applyFont="1" applyBorder="1" applyAlignment="1" applyProtection="1">
      <alignment horizontal="center"/>
      <protection locked="0"/>
    </xf>
    <xf numFmtId="0" fontId="78" fillId="0" borderId="0" xfId="0" applyFont="1" applyAlignment="1">
      <alignment horizontal="left" indent="2"/>
    </xf>
    <xf numFmtId="49" fontId="78" fillId="0" borderId="0" xfId="0" applyNumberFormat="1" applyFont="1" applyAlignment="1">
      <alignment horizontal="center"/>
    </xf>
    <xf numFmtId="0" fontId="78" fillId="0" borderId="0" xfId="0" applyFont="1" applyBorder="1"/>
    <xf numFmtId="0" fontId="78" fillId="0" borderId="0" xfId="111" applyFont="1" applyAlignment="1">
      <alignment horizontal="right"/>
    </xf>
    <xf numFmtId="0" fontId="78" fillId="0" borderId="0" xfId="0" quotePrefix="1" applyFont="1" applyAlignment="1">
      <alignment horizontal="right"/>
    </xf>
    <xf numFmtId="49" fontId="78" fillId="0" borderId="0" xfId="15" applyNumberFormat="1" applyFont="1" applyAlignment="1">
      <alignment horizontal="center"/>
    </xf>
    <xf numFmtId="171" fontId="70" fillId="0" borderId="457" xfId="177" applyNumberFormat="1" applyFont="1" applyFill="1" applyBorder="1" applyProtection="1"/>
    <xf numFmtId="171" fontId="70" fillId="0" borderId="456" xfId="177" applyNumberFormat="1" applyFont="1" applyFill="1" applyBorder="1" applyProtection="1"/>
    <xf numFmtId="49" fontId="93" fillId="34" borderId="43" xfId="181" applyNumberFormat="1" applyFont="1" applyFill="1" applyBorder="1" applyAlignment="1" applyProtection="1">
      <alignment horizontal="center" vertical="center"/>
      <protection locked="0"/>
    </xf>
    <xf numFmtId="171" fontId="70" fillId="34" borderId="457" xfId="177" applyNumberFormat="1" applyFont="1" applyFill="1" applyBorder="1" applyProtection="1"/>
    <xf numFmtId="171" fontId="93" fillId="34" borderId="43" xfId="177" applyNumberFormat="1" applyFont="1" applyFill="1" applyBorder="1" applyAlignment="1" applyProtection="1">
      <alignment horizontal="center" vertical="center"/>
      <protection locked="0"/>
    </xf>
    <xf numFmtId="171" fontId="93" fillId="34" borderId="76" xfId="177" applyNumberFormat="1" applyFont="1" applyFill="1" applyBorder="1" applyAlignment="1" applyProtection="1">
      <alignment horizontal="center" vertical="center"/>
      <protection locked="0"/>
    </xf>
    <xf numFmtId="0" fontId="192" fillId="34" borderId="0" xfId="181" applyFont="1" applyFill="1"/>
    <xf numFmtId="167" fontId="23" fillId="0" borderId="0" xfId="15" applyFont="1" applyFill="1"/>
    <xf numFmtId="167" fontId="23" fillId="0" borderId="0" xfId="15" applyFont="1"/>
    <xf numFmtId="0" fontId="220" fillId="34" borderId="514" xfId="0" applyFont="1" applyFill="1" applyBorder="1"/>
    <xf numFmtId="49" fontId="77" fillId="34" borderId="456" xfId="0" applyNumberFormat="1" applyFont="1" applyFill="1" applyBorder="1" applyAlignment="1">
      <alignment horizontal="center"/>
    </xf>
    <xf numFmtId="0" fontId="23" fillId="34" borderId="455" xfId="0" applyFont="1" applyFill="1" applyBorder="1"/>
    <xf numFmtId="49" fontId="23" fillId="34" borderId="385" xfId="0" applyNumberFormat="1" applyFont="1" applyFill="1" applyBorder="1" applyAlignment="1">
      <alignment horizontal="center"/>
    </xf>
    <xf numFmtId="3" fontId="23" fillId="34" borderId="388" xfId="0" quotePrefix="1" applyNumberFormat="1" applyFont="1" applyFill="1" applyBorder="1" applyAlignment="1">
      <alignment horizontal="center"/>
    </xf>
    <xf numFmtId="3" fontId="23" fillId="34" borderId="97" xfId="0" quotePrefix="1" applyNumberFormat="1" applyFont="1" applyFill="1" applyBorder="1" applyAlignment="1">
      <alignment horizontal="center"/>
    </xf>
    <xf numFmtId="0" fontId="23" fillId="34" borderId="3" xfId="0" applyFont="1" applyFill="1" applyBorder="1"/>
    <xf numFmtId="49" fontId="23" fillId="0" borderId="63" xfId="0" applyNumberFormat="1" applyFont="1" applyBorder="1" applyAlignment="1" applyProtection="1">
      <alignment horizontal="center"/>
      <protection locked="0"/>
    </xf>
    <xf numFmtId="0" fontId="23" fillId="0" borderId="0" xfId="0" applyFont="1"/>
    <xf numFmtId="0" fontId="23" fillId="34" borderId="483" xfId="0" applyFont="1" applyFill="1" applyBorder="1"/>
    <xf numFmtId="0" fontId="77" fillId="34" borderId="484" xfId="0" applyFont="1" applyFill="1" applyBorder="1"/>
    <xf numFmtId="49" fontId="23" fillId="0" borderId="63" xfId="0" applyNumberFormat="1" applyFont="1" applyFill="1" applyBorder="1" applyAlignment="1" applyProtection="1">
      <alignment horizontal="center"/>
      <protection locked="0"/>
    </xf>
    <xf numFmtId="0" fontId="23" fillId="0" borderId="0" xfId="0" applyFont="1" applyFill="1"/>
    <xf numFmtId="0" fontId="77" fillId="34" borderId="483" xfId="0" applyFont="1" applyFill="1" applyBorder="1"/>
    <xf numFmtId="49" fontId="23" fillId="0" borderId="64" xfId="0" applyNumberFormat="1" applyFont="1" applyFill="1" applyBorder="1" applyAlignment="1" applyProtection="1">
      <alignment horizontal="center"/>
      <protection locked="0"/>
    </xf>
    <xf numFmtId="0" fontId="77" fillId="34" borderId="483" xfId="0" quotePrefix="1" applyFont="1" applyFill="1" applyBorder="1" applyAlignment="1">
      <alignment horizontal="left"/>
    </xf>
    <xf numFmtId="0" fontId="77" fillId="34" borderId="485" xfId="0" applyFont="1" applyFill="1" applyBorder="1"/>
    <xf numFmtId="3" fontId="23" fillId="34" borderId="456" xfId="0" applyNumberFormat="1" applyFont="1" applyFill="1" applyBorder="1" applyAlignment="1">
      <alignment horizontal="right"/>
    </xf>
    <xf numFmtId="0" fontId="23" fillId="34" borderId="484" xfId="0" applyFont="1" applyFill="1" applyBorder="1"/>
    <xf numFmtId="0" fontId="23" fillId="34" borderId="483" xfId="0" applyFont="1" applyFill="1" applyBorder="1" applyAlignment="1">
      <alignment horizontal="left" wrapText="1"/>
    </xf>
    <xf numFmtId="0" fontId="77" fillId="34" borderId="483" xfId="0" quotePrefix="1" applyFont="1" applyFill="1" applyBorder="1" applyAlignment="1">
      <alignment horizontal="left" wrapText="1"/>
    </xf>
    <xf numFmtId="0" fontId="77" fillId="34" borderId="8" xfId="0" quotePrefix="1" applyFont="1" applyFill="1" applyBorder="1" applyAlignment="1">
      <alignment horizontal="left"/>
    </xf>
    <xf numFmtId="0" fontId="77" fillId="34" borderId="455" xfId="0" quotePrefix="1" applyFont="1" applyFill="1" applyBorder="1" applyAlignment="1">
      <alignment horizontal="left"/>
    </xf>
    <xf numFmtId="0" fontId="23" fillId="34" borderId="3" xfId="0" quotePrefix="1" applyFont="1" applyFill="1" applyBorder="1" applyAlignment="1">
      <alignment horizontal="left"/>
    </xf>
    <xf numFmtId="0" fontId="23" fillId="34" borderId="8" xfId="0" quotePrefix="1" applyFont="1" applyFill="1" applyBorder="1" applyAlignment="1">
      <alignment horizontal="left"/>
    </xf>
    <xf numFmtId="49" fontId="77" fillId="34" borderId="484" xfId="233" quotePrefix="1" applyNumberFormat="1" applyFont="1" applyFill="1" applyBorder="1" applyAlignment="1">
      <alignment horizontal="left"/>
    </xf>
    <xf numFmtId="49" fontId="23" fillId="0" borderId="63" xfId="233" quotePrefix="1" applyNumberFormat="1" applyFont="1" applyBorder="1" applyAlignment="1" applyProtection="1">
      <alignment horizontal="center"/>
      <protection locked="0"/>
    </xf>
    <xf numFmtId="49" fontId="77" fillId="34" borderId="455" xfId="233" quotePrefix="1" applyNumberFormat="1" applyFont="1" applyFill="1" applyBorder="1" applyAlignment="1">
      <alignment horizontal="left"/>
    </xf>
    <xf numFmtId="0" fontId="23" fillId="34" borderId="456" xfId="0" applyFont="1" applyFill="1" applyBorder="1" applyAlignment="1">
      <alignment horizontal="right"/>
    </xf>
    <xf numFmtId="49" fontId="23" fillId="34" borderId="3" xfId="233" applyNumberFormat="1" applyFont="1" applyFill="1" applyBorder="1" applyAlignment="1">
      <alignment horizontal="left"/>
    </xf>
    <xf numFmtId="49" fontId="23" fillId="34" borderId="8" xfId="233" applyNumberFormat="1" applyFont="1" applyFill="1" applyBorder="1" applyAlignment="1">
      <alignment horizontal="left"/>
    </xf>
    <xf numFmtId="49" fontId="23" fillId="0" borderId="64" xfId="233" applyNumberFormat="1" applyFont="1" applyBorder="1" applyAlignment="1" applyProtection="1">
      <alignment horizontal="center"/>
      <protection locked="0"/>
    </xf>
    <xf numFmtId="49" fontId="77" fillId="34" borderId="8" xfId="233" applyNumberFormat="1" applyFont="1" applyFill="1" applyBorder="1" applyAlignment="1">
      <alignment horizontal="left"/>
    </xf>
    <xf numFmtId="49" fontId="77" fillId="34" borderId="485" xfId="233" applyNumberFormat="1" applyFont="1" applyFill="1" applyBorder="1" applyAlignment="1">
      <alignment horizontal="left"/>
    </xf>
    <xf numFmtId="49" fontId="23" fillId="0" borderId="63" xfId="233" applyNumberFormat="1" applyFont="1" applyBorder="1" applyAlignment="1" applyProtection="1">
      <alignment horizontal="center"/>
      <protection locked="0"/>
    </xf>
    <xf numFmtId="0" fontId="23" fillId="0" borderId="484" xfId="0" applyFont="1" applyFill="1" applyBorder="1"/>
    <xf numFmtId="0" fontId="23" fillId="34" borderId="485" xfId="0" applyFont="1" applyFill="1" applyBorder="1"/>
    <xf numFmtId="0" fontId="77" fillId="34" borderId="484" xfId="0" quotePrefix="1" applyFont="1" applyFill="1" applyBorder="1" applyAlignment="1">
      <alignment horizontal="left"/>
    </xf>
    <xf numFmtId="0" fontId="77" fillId="34" borderId="455" xfId="0" applyFont="1" applyFill="1" applyBorder="1"/>
    <xf numFmtId="0" fontId="23" fillId="34" borderId="3" xfId="0" applyFont="1" applyFill="1" applyBorder="1" applyAlignment="1">
      <alignment horizontal="left"/>
    </xf>
    <xf numFmtId="49" fontId="23" fillId="0" borderId="388" xfId="0" applyNumberFormat="1" applyFont="1" applyBorder="1" applyAlignment="1" applyProtection="1">
      <alignment horizontal="center"/>
      <protection locked="0"/>
    </xf>
    <xf numFmtId="0" fontId="23" fillId="34" borderId="8" xfId="0" applyFont="1" applyFill="1" applyBorder="1" applyAlignment="1">
      <alignment horizontal="left"/>
    </xf>
    <xf numFmtId="49" fontId="23" fillId="0" borderId="64" xfId="0" applyNumberFormat="1" applyFont="1" applyBorder="1" applyAlignment="1" applyProtection="1">
      <alignment horizontal="center"/>
      <protection locked="0"/>
    </xf>
    <xf numFmtId="0" fontId="23" fillId="34" borderId="95" xfId="0" applyFont="1" applyFill="1" applyBorder="1" applyAlignment="1">
      <alignment horizontal="left"/>
    </xf>
    <xf numFmtId="0" fontId="23" fillId="0" borderId="0" xfId="0" applyFont="1" applyAlignment="1">
      <alignment horizontal="left" indent="2"/>
    </xf>
    <xf numFmtId="49" fontId="23" fillId="0" borderId="0" xfId="0" applyNumberFormat="1" applyFont="1" applyAlignment="1">
      <alignment horizontal="center"/>
    </xf>
    <xf numFmtId="0" fontId="23" fillId="0" borderId="0" xfId="0" applyFont="1" applyBorder="1"/>
    <xf numFmtId="0" fontId="50" fillId="0" borderId="0" xfId="111" applyFont="1" applyAlignment="1">
      <alignment horizontal="right"/>
    </xf>
    <xf numFmtId="0" fontId="50" fillId="0" borderId="0" xfId="0" quotePrefix="1" applyFont="1" applyAlignment="1">
      <alignment horizontal="right"/>
    </xf>
    <xf numFmtId="49" fontId="23" fillId="0" borderId="0" xfId="15" applyNumberFormat="1" applyFont="1" applyAlignment="1">
      <alignment horizontal="center"/>
    </xf>
    <xf numFmtId="166" fontId="23" fillId="0" borderId="456" xfId="177" applyFont="1" applyFill="1" applyBorder="1" applyAlignment="1" applyProtection="1">
      <alignment horizontal="center"/>
      <protection locked="0"/>
    </xf>
    <xf numFmtId="166" fontId="70" fillId="30" borderId="456" xfId="177" applyFont="1" applyFill="1" applyBorder="1" applyAlignment="1" applyProtection="1">
      <alignment horizontal="right"/>
    </xf>
    <xf numFmtId="166" fontId="23" fillId="0" borderId="456" xfId="177" quotePrefix="1" applyFont="1" applyFill="1" applyBorder="1" applyAlignment="1" applyProtection="1">
      <alignment horizontal="right"/>
      <protection locked="0"/>
    </xf>
    <xf numFmtId="166" fontId="23" fillId="0" borderId="456" xfId="177" applyFont="1" applyFill="1" applyBorder="1" applyAlignment="1" applyProtection="1">
      <alignment horizontal="right"/>
      <protection locked="0"/>
    </xf>
    <xf numFmtId="166" fontId="70" fillId="40" borderId="518" xfId="177" applyFont="1" applyFill="1" applyBorder="1" applyAlignment="1">
      <alignment horizontal="right"/>
    </xf>
    <xf numFmtId="166" fontId="70" fillId="40" borderId="456" xfId="177" applyFont="1" applyFill="1" applyBorder="1" applyAlignment="1">
      <alignment horizontal="right"/>
    </xf>
    <xf numFmtId="166" fontId="23" fillId="34" borderId="456" xfId="177" applyFont="1" applyFill="1" applyBorder="1" applyAlignment="1">
      <alignment horizontal="right"/>
    </xf>
    <xf numFmtId="166" fontId="23" fillId="0" borderId="388" xfId="177" applyFont="1" applyFill="1" applyBorder="1" applyAlignment="1" applyProtection="1">
      <alignment horizontal="center"/>
      <protection locked="0"/>
    </xf>
    <xf numFmtId="166" fontId="70" fillId="30" borderId="388" xfId="177" applyFont="1" applyFill="1" applyBorder="1" applyAlignment="1" applyProtection="1">
      <alignment horizontal="right"/>
    </xf>
    <xf numFmtId="166" fontId="23" fillId="0" borderId="385" xfId="177" applyFont="1" applyFill="1" applyBorder="1" applyAlignment="1" applyProtection="1">
      <alignment horizontal="right"/>
      <protection locked="0"/>
    </xf>
    <xf numFmtId="166" fontId="23" fillId="0" borderId="518" xfId="177" applyFont="1" applyFill="1" applyBorder="1" applyAlignment="1" applyProtection="1">
      <alignment horizontal="right"/>
      <protection locked="0"/>
    </xf>
    <xf numFmtId="166" fontId="23" fillId="0" borderId="388" xfId="177" applyFont="1" applyFill="1" applyBorder="1" applyAlignment="1" applyProtection="1">
      <alignment horizontal="right"/>
      <protection locked="0"/>
    </xf>
    <xf numFmtId="166" fontId="70" fillId="40" borderId="385" xfId="177" applyFont="1" applyFill="1" applyBorder="1" applyAlignment="1">
      <alignment horizontal="right"/>
    </xf>
    <xf numFmtId="166" fontId="70" fillId="40" borderId="388" xfId="177" applyFont="1" applyFill="1" applyBorder="1" applyAlignment="1">
      <alignment horizontal="right"/>
    </xf>
    <xf numFmtId="166" fontId="23" fillId="0" borderId="388" xfId="177" quotePrefix="1" applyFont="1" applyBorder="1" applyAlignment="1" applyProtection="1">
      <alignment horizontal="center"/>
      <protection locked="0"/>
    </xf>
    <xf numFmtId="166" fontId="23" fillId="0" borderId="388" xfId="177" applyFont="1" applyBorder="1" applyAlignment="1" applyProtection="1">
      <alignment horizontal="right"/>
      <protection locked="0"/>
    </xf>
    <xf numFmtId="166" fontId="23" fillId="0" borderId="456" xfId="177" applyFont="1" applyBorder="1" applyAlignment="1" applyProtection="1">
      <alignment horizontal="center"/>
      <protection locked="0"/>
    </xf>
    <xf numFmtId="166" fontId="23" fillId="0" borderId="456" xfId="177" applyFont="1" applyBorder="1" applyAlignment="1" applyProtection="1">
      <alignment horizontal="right"/>
      <protection locked="0"/>
    </xf>
    <xf numFmtId="166" fontId="23" fillId="34" borderId="515" xfId="177" applyFont="1" applyFill="1" applyBorder="1" applyAlignment="1">
      <alignment horizontal="right"/>
    </xf>
    <xf numFmtId="166" fontId="23" fillId="0" borderId="385" xfId="177" applyFont="1" applyBorder="1" applyAlignment="1" applyProtection="1">
      <alignment horizontal="center"/>
      <protection locked="0"/>
    </xf>
    <xf numFmtId="166" fontId="70" fillId="30" borderId="385" xfId="177" applyFont="1" applyFill="1" applyBorder="1" applyAlignment="1" applyProtection="1">
      <alignment horizontal="right"/>
    </xf>
    <xf numFmtId="166" fontId="23" fillId="0" borderId="388" xfId="177" applyFont="1" applyBorder="1" applyAlignment="1" applyProtection="1">
      <alignment horizontal="center"/>
      <protection locked="0"/>
    </xf>
    <xf numFmtId="166" fontId="70" fillId="34" borderId="19" xfId="177" applyFont="1" applyFill="1" applyBorder="1" applyProtection="1"/>
    <xf numFmtId="166" fontId="78" fillId="34" borderId="3" xfId="177" applyFont="1" applyFill="1" applyBorder="1" applyProtection="1"/>
    <xf numFmtId="166" fontId="78" fillId="0" borderId="63" xfId="177" applyFont="1" applyFill="1" applyBorder="1" applyProtection="1">
      <protection locked="0"/>
    </xf>
    <xf numFmtId="166" fontId="66" fillId="33" borderId="43" xfId="177" applyFont="1" applyFill="1" applyBorder="1" applyAlignment="1" applyProtection="1">
      <alignment horizontal="right"/>
    </xf>
    <xf numFmtId="166" fontId="66" fillId="33" borderId="47" xfId="177" applyFont="1" applyFill="1" applyBorder="1" applyAlignment="1" applyProtection="1">
      <alignment horizontal="right"/>
    </xf>
    <xf numFmtId="166" fontId="66" fillId="35" borderId="456" xfId="177" applyFont="1" applyFill="1" applyBorder="1" applyAlignment="1" applyProtection="1">
      <alignment horizontal="right"/>
    </xf>
    <xf numFmtId="166" fontId="70" fillId="33" borderId="480" xfId="177" applyFont="1" applyFill="1" applyBorder="1" applyProtection="1"/>
    <xf numFmtId="166" fontId="70" fillId="35" borderId="458" xfId="177" applyFont="1" applyFill="1" applyBorder="1" applyProtection="1"/>
    <xf numFmtId="166" fontId="70" fillId="34" borderId="18" xfId="177" applyFont="1" applyFill="1" applyBorder="1" applyProtection="1"/>
    <xf numFmtId="166" fontId="78" fillId="34" borderId="8" xfId="177" applyFont="1" applyFill="1" applyBorder="1" applyProtection="1"/>
    <xf numFmtId="166" fontId="78" fillId="0" borderId="64" xfId="177" applyFont="1" applyFill="1" applyBorder="1" applyProtection="1">
      <protection locked="0"/>
    </xf>
    <xf numFmtId="166" fontId="50" fillId="0" borderId="456" xfId="177" applyFont="1" applyFill="1" applyBorder="1" applyProtection="1">
      <protection locked="0"/>
    </xf>
    <xf numFmtId="166" fontId="50" fillId="0" borderId="457" xfId="177" applyFont="1" applyFill="1" applyBorder="1" applyProtection="1">
      <protection locked="0"/>
    </xf>
    <xf numFmtId="166" fontId="0" fillId="34" borderId="0" xfId="177" applyFont="1" applyFill="1" applyProtection="1"/>
    <xf numFmtId="166" fontId="50" fillId="35" borderId="456" xfId="177" applyFont="1" applyFill="1" applyBorder="1" applyAlignment="1" applyProtection="1">
      <alignment horizontal="right"/>
    </xf>
    <xf numFmtId="166" fontId="50" fillId="0" borderId="480" xfId="177" applyFont="1" applyFill="1" applyBorder="1" applyProtection="1">
      <protection locked="0"/>
    </xf>
    <xf numFmtId="166" fontId="50" fillId="35" borderId="458" xfId="177" applyFont="1" applyFill="1" applyBorder="1" applyProtection="1"/>
    <xf numFmtId="166" fontId="78" fillId="34" borderId="18" xfId="177" applyFont="1" applyFill="1" applyBorder="1" applyProtection="1"/>
    <xf numFmtId="166" fontId="50" fillId="34" borderId="456" xfId="177" applyFont="1" applyFill="1" applyBorder="1" applyProtection="1"/>
    <xf numFmtId="166" fontId="50" fillId="33" borderId="456" xfId="177" applyFont="1" applyFill="1" applyBorder="1" applyProtection="1"/>
    <xf numFmtId="166" fontId="78" fillId="34" borderId="8" xfId="177" quotePrefix="1" applyFont="1" applyFill="1" applyBorder="1" applyProtection="1"/>
    <xf numFmtId="166" fontId="50" fillId="0" borderId="385" xfId="177" applyFont="1" applyBorder="1" applyProtection="1">
      <protection locked="0"/>
    </xf>
    <xf numFmtId="166" fontId="78" fillId="34" borderId="135" xfId="177" applyFont="1" applyFill="1" applyBorder="1" applyProtection="1"/>
    <xf numFmtId="166" fontId="78" fillId="34" borderId="111" xfId="177" applyFont="1" applyFill="1" applyBorder="1" applyProtection="1"/>
    <xf numFmtId="166" fontId="78" fillId="0" borderId="65" xfId="177" applyFont="1" applyFill="1" applyBorder="1" applyProtection="1">
      <protection locked="0"/>
    </xf>
    <xf numFmtId="166" fontId="50" fillId="33" borderId="458" xfId="177" applyFont="1" applyFill="1" applyBorder="1" applyProtection="1"/>
    <xf numFmtId="166" fontId="78" fillId="34" borderId="78" xfId="177" applyFont="1" applyFill="1" applyBorder="1" applyProtection="1"/>
    <xf numFmtId="166" fontId="78" fillId="0" borderId="50" xfId="177" applyFont="1" applyFill="1" applyBorder="1" applyProtection="1">
      <protection locked="0"/>
    </xf>
    <xf numFmtId="166" fontId="78" fillId="0" borderId="385" xfId="177" applyFont="1" applyFill="1" applyBorder="1" applyProtection="1">
      <protection locked="0"/>
    </xf>
    <xf numFmtId="166" fontId="50" fillId="34" borderId="457" xfId="177" applyFont="1" applyFill="1" applyBorder="1" applyProtection="1"/>
    <xf numFmtId="166" fontId="78" fillId="0" borderId="317" xfId="177" applyFont="1" applyBorder="1" applyProtection="1">
      <protection locked="0"/>
    </xf>
    <xf numFmtId="166" fontId="50" fillId="0" borderId="481" xfId="177" applyFont="1" applyFill="1" applyBorder="1" applyProtection="1">
      <protection locked="0"/>
    </xf>
    <xf numFmtId="166" fontId="78" fillId="34" borderId="66" xfId="177" applyFont="1" applyFill="1" applyBorder="1" applyProtection="1"/>
    <xf numFmtId="166" fontId="78" fillId="0" borderId="317" xfId="177" applyFont="1" applyFill="1" applyBorder="1" applyProtection="1">
      <protection locked="0"/>
    </xf>
    <xf numFmtId="166" fontId="50" fillId="35" borderId="443" xfId="177" applyFont="1" applyFill="1" applyBorder="1" applyAlignment="1" applyProtection="1">
      <alignment horizontal="right"/>
    </xf>
    <xf numFmtId="166" fontId="50" fillId="35" borderId="458" xfId="177" applyFont="1" applyFill="1" applyBorder="1" applyAlignment="1" applyProtection="1">
      <alignment horizontal="right"/>
    </xf>
    <xf numFmtId="166" fontId="78" fillId="34" borderId="151" xfId="177" applyFont="1" applyFill="1" applyBorder="1" applyProtection="1"/>
    <xf numFmtId="166" fontId="78" fillId="0" borderId="210" xfId="177" applyFont="1" applyFill="1" applyBorder="1" applyProtection="1">
      <protection locked="0"/>
    </xf>
    <xf numFmtId="166" fontId="78" fillId="0" borderId="47" xfId="177" applyFont="1" applyFill="1" applyBorder="1" applyProtection="1">
      <protection locked="0"/>
    </xf>
    <xf numFmtId="166" fontId="50" fillId="35" borderId="71" xfId="177" applyFont="1" applyFill="1" applyBorder="1" applyAlignment="1" applyProtection="1">
      <alignment horizontal="right"/>
    </xf>
    <xf numFmtId="166" fontId="67" fillId="26" borderId="357" xfId="177" applyFont="1" applyFill="1" applyBorder="1" applyAlignment="1" applyProtection="1">
      <alignment horizontal="center" vertical="center" wrapText="1"/>
    </xf>
    <xf numFmtId="166" fontId="66" fillId="28" borderId="357" xfId="177" applyFont="1" applyFill="1" applyBorder="1" applyProtection="1"/>
    <xf numFmtId="166" fontId="66" fillId="28" borderId="409" xfId="177" applyFont="1" applyFill="1" applyBorder="1" applyProtection="1"/>
    <xf numFmtId="166" fontId="70" fillId="34" borderId="162" xfId="177" applyFont="1" applyFill="1" applyBorder="1" applyProtection="1"/>
    <xf numFmtId="166" fontId="78" fillId="34" borderId="163" xfId="177" applyFont="1" applyFill="1" applyBorder="1" applyProtection="1"/>
    <xf numFmtId="166" fontId="78" fillId="34" borderId="293" xfId="177" applyFont="1" applyFill="1" applyBorder="1" applyProtection="1"/>
    <xf numFmtId="166" fontId="0" fillId="34" borderId="293" xfId="177" applyFont="1" applyFill="1" applyBorder="1" applyProtection="1"/>
    <xf numFmtId="166" fontId="78" fillId="34" borderId="157" xfId="177" applyFont="1" applyFill="1" applyBorder="1" applyProtection="1"/>
    <xf numFmtId="166" fontId="70" fillId="34" borderId="66" xfId="177" applyFont="1" applyFill="1" applyBorder="1" applyProtection="1"/>
    <xf numFmtId="166" fontId="78" fillId="34" borderId="59" xfId="177" applyFont="1" applyFill="1" applyBorder="1" applyProtection="1"/>
    <xf numFmtId="166" fontId="78" fillId="34" borderId="43" xfId="177" applyFont="1" applyFill="1" applyBorder="1" applyProtection="1"/>
    <xf numFmtId="166" fontId="66" fillId="0" borderId="44" xfId="177" applyFont="1" applyFill="1" applyBorder="1" applyAlignment="1" applyProtection="1">
      <alignment horizontal="right"/>
      <protection locked="0"/>
    </xf>
    <xf numFmtId="166" fontId="66" fillId="0" borderId="385" xfId="177" applyFont="1" applyFill="1" applyBorder="1" applyAlignment="1" applyProtection="1">
      <alignment horizontal="right"/>
      <protection locked="0"/>
    </xf>
    <xf numFmtId="166" fontId="66" fillId="34" borderId="44" xfId="177" applyFont="1" applyFill="1" applyBorder="1" applyAlignment="1" applyProtection="1">
      <alignment horizontal="right"/>
    </xf>
    <xf numFmtId="166" fontId="66" fillId="0" borderId="327" xfId="177" applyFont="1" applyFill="1" applyBorder="1" applyAlignment="1" applyProtection="1">
      <alignment horizontal="right"/>
      <protection locked="0"/>
    </xf>
    <xf numFmtId="166" fontId="66" fillId="0" borderId="44" xfId="177" applyFont="1" applyFill="1" applyBorder="1" applyProtection="1">
      <protection locked="0"/>
    </xf>
    <xf numFmtId="166" fontId="66" fillId="35" borderId="457" xfId="177" applyFont="1" applyFill="1" applyBorder="1" applyAlignment="1" applyProtection="1">
      <alignment horizontal="right"/>
    </xf>
    <xf numFmtId="166" fontId="66" fillId="35" borderId="456" xfId="177" applyFont="1" applyFill="1" applyBorder="1" applyProtection="1"/>
    <xf numFmtId="166" fontId="78" fillId="34" borderId="19" xfId="177" applyFont="1" applyFill="1" applyBorder="1" applyProtection="1"/>
    <xf numFmtId="166" fontId="50" fillId="0" borderId="385" xfId="177" applyFont="1" applyFill="1" applyBorder="1" applyProtection="1">
      <protection locked="0"/>
    </xf>
    <xf numFmtId="166" fontId="50" fillId="34" borderId="385" xfId="177" applyFont="1" applyFill="1" applyBorder="1" applyProtection="1"/>
    <xf numFmtId="166" fontId="50" fillId="35" borderId="456" xfId="177" applyFont="1" applyFill="1" applyBorder="1" applyProtection="1"/>
    <xf numFmtId="166" fontId="78" fillId="34" borderId="11" xfId="177" applyFont="1" applyFill="1" applyBorder="1" applyProtection="1"/>
    <xf numFmtId="166" fontId="78" fillId="0" borderId="50" xfId="177" applyFont="1" applyBorder="1" applyProtection="1">
      <protection locked="0"/>
    </xf>
    <xf numFmtId="166" fontId="78" fillId="0" borderId="91" xfId="177" applyFont="1" applyBorder="1" applyProtection="1">
      <protection locked="0"/>
    </xf>
    <xf numFmtId="167" fontId="23" fillId="0" borderId="456" xfId="230" applyFont="1" applyFill="1" applyBorder="1" applyProtection="1"/>
    <xf numFmtId="0" fontId="221" fillId="34" borderId="84" xfId="0" applyFont="1" applyFill="1" applyBorder="1" applyProtection="1"/>
    <xf numFmtId="0" fontId="221" fillId="34" borderId="257" xfId="0" applyFont="1" applyFill="1" applyBorder="1" applyProtection="1"/>
    <xf numFmtId="0" fontId="221" fillId="34" borderId="66" xfId="0" applyFont="1" applyFill="1" applyBorder="1" applyProtection="1"/>
    <xf numFmtId="166" fontId="50" fillId="34" borderId="364" xfId="177" applyFont="1" applyFill="1" applyBorder="1" applyProtection="1"/>
    <xf numFmtId="166" fontId="50" fillId="34" borderId="52" xfId="177" applyFont="1" applyFill="1" applyBorder="1" applyProtection="1"/>
    <xf numFmtId="166" fontId="50" fillId="35" borderId="364" xfId="177" applyFont="1" applyFill="1" applyBorder="1" applyProtection="1"/>
    <xf numFmtId="166" fontId="50" fillId="34" borderId="212" xfId="177" applyFont="1" applyFill="1" applyBorder="1" applyProtection="1"/>
    <xf numFmtId="166" fontId="50" fillId="34" borderId="43" xfId="177" applyFont="1" applyFill="1" applyBorder="1" applyAlignment="1" applyProtection="1">
      <alignment wrapText="1"/>
    </xf>
    <xf numFmtId="166" fontId="50" fillId="34" borderId="50" xfId="177" applyFont="1" applyFill="1" applyBorder="1" applyAlignment="1" applyProtection="1">
      <alignment wrapText="1"/>
    </xf>
    <xf numFmtId="166" fontId="50" fillId="35" borderId="43" xfId="177" applyFont="1" applyFill="1" applyBorder="1" applyProtection="1"/>
    <xf numFmtId="166" fontId="50" fillId="34" borderId="538" xfId="177" applyFont="1" applyFill="1" applyBorder="1" applyProtection="1"/>
    <xf numFmtId="166" fontId="50" fillId="34" borderId="397" xfId="177" applyFont="1" applyFill="1" applyBorder="1" applyProtection="1"/>
    <xf numFmtId="166" fontId="50" fillId="34" borderId="43" xfId="177" applyFont="1" applyFill="1" applyBorder="1" applyProtection="1"/>
    <xf numFmtId="166" fontId="50" fillId="34" borderId="50" xfId="177" applyFont="1" applyFill="1" applyBorder="1" applyProtection="1"/>
    <xf numFmtId="166" fontId="50" fillId="0" borderId="43" xfId="177" applyFont="1" applyFill="1" applyBorder="1" applyProtection="1"/>
    <xf numFmtId="166" fontId="50" fillId="0" borderId="50" xfId="177" applyFont="1" applyFill="1" applyBorder="1" applyProtection="1"/>
    <xf numFmtId="166" fontId="50" fillId="0" borderId="397" xfId="177" applyFont="1" applyFill="1" applyBorder="1" applyProtection="1"/>
    <xf numFmtId="166" fontId="50" fillId="34" borderId="71" xfId="177" applyFont="1" applyFill="1" applyBorder="1" applyProtection="1"/>
    <xf numFmtId="166" fontId="50" fillId="34" borderId="43" xfId="177" applyFont="1" applyFill="1" applyBorder="1" applyAlignment="1" applyProtection="1">
      <alignment horizontal="left" indent="1"/>
    </xf>
    <xf numFmtId="166" fontId="50" fillId="34" borderId="50" xfId="177" applyFont="1" applyFill="1" applyBorder="1" applyAlignment="1" applyProtection="1">
      <alignment horizontal="left" indent="1"/>
    </xf>
    <xf numFmtId="166" fontId="50" fillId="34" borderId="52" xfId="177" applyFont="1" applyFill="1" applyBorder="1" applyAlignment="1" applyProtection="1">
      <alignment horizontal="left" indent="1"/>
    </xf>
    <xf numFmtId="166" fontId="50" fillId="34" borderId="539" xfId="177" applyFont="1" applyFill="1" applyBorder="1" applyAlignment="1" applyProtection="1">
      <alignment horizontal="left" indent="1"/>
    </xf>
    <xf numFmtId="166" fontId="50" fillId="28" borderId="456" xfId="177" applyFont="1" applyFill="1" applyBorder="1" applyProtection="1"/>
    <xf numFmtId="166" fontId="50" fillId="28" borderId="458" xfId="177" applyFont="1" applyFill="1" applyBorder="1" applyProtection="1"/>
    <xf numFmtId="166" fontId="66" fillId="26" borderId="480" xfId="177" applyFont="1" applyFill="1" applyBorder="1" applyProtection="1"/>
    <xf numFmtId="166" fontId="66" fillId="26" borderId="480" xfId="177" applyFont="1" applyFill="1" applyBorder="1" applyAlignment="1" applyProtection="1">
      <alignment horizontal="center"/>
    </xf>
    <xf numFmtId="166" fontId="66" fillId="26" borderId="458" xfId="177" applyFont="1" applyFill="1" applyBorder="1" applyAlignment="1" applyProtection="1">
      <alignment horizontal="center"/>
    </xf>
    <xf numFmtId="166" fontId="66" fillId="34" borderId="395" xfId="177" applyFont="1" applyFill="1" applyBorder="1" applyAlignment="1" applyProtection="1">
      <alignment horizontal="left"/>
    </xf>
    <xf numFmtId="166" fontId="66" fillId="34" borderId="395" xfId="177" applyFont="1" applyFill="1" applyBorder="1" applyAlignment="1" applyProtection="1"/>
    <xf numFmtId="166" fontId="66" fillId="34" borderId="405" xfId="177" applyFont="1" applyFill="1" applyBorder="1" applyAlignment="1" applyProtection="1"/>
    <xf numFmtId="166" fontId="50" fillId="35" borderId="43" xfId="177" applyFont="1" applyFill="1" applyBorder="1" applyAlignment="1" applyProtection="1">
      <alignment horizontal="right"/>
      <protection locked="0"/>
    </xf>
    <xf numFmtId="166" fontId="50" fillId="35" borderId="397" xfId="177" applyFont="1" applyFill="1" applyBorder="1" applyAlignment="1" applyProtection="1">
      <alignment horizontal="right"/>
      <protection locked="0"/>
    </xf>
    <xf numFmtId="166" fontId="50" fillId="0" borderId="43" xfId="177" applyFont="1" applyFill="1" applyBorder="1" applyAlignment="1" applyProtection="1">
      <alignment horizontal="right"/>
      <protection locked="0"/>
    </xf>
    <xf numFmtId="166" fontId="50" fillId="0" borderId="43" xfId="177" applyFont="1" applyFill="1" applyBorder="1" applyAlignment="1" applyProtection="1">
      <alignment horizontal="left"/>
      <protection locked="0"/>
    </xf>
    <xf numFmtId="166" fontId="50" fillId="35" borderId="43" xfId="177" applyFont="1" applyFill="1" applyBorder="1" applyAlignment="1" applyProtection="1"/>
    <xf numFmtId="166" fontId="50" fillId="0" borderId="397" xfId="177" applyFont="1" applyFill="1" applyBorder="1" applyAlignment="1" applyProtection="1">
      <protection locked="0"/>
    </xf>
    <xf numFmtId="166" fontId="50" fillId="34" borderId="43" xfId="177" applyFont="1" applyFill="1" applyBorder="1" applyAlignment="1" applyProtection="1">
      <alignment horizontal="right"/>
    </xf>
    <xf numFmtId="166" fontId="50" fillId="34" borderId="43" xfId="177" applyFont="1" applyFill="1" applyBorder="1" applyAlignment="1" applyProtection="1">
      <alignment horizontal="left"/>
    </xf>
    <xf numFmtId="166" fontId="50" fillId="34" borderId="397" xfId="177" applyFont="1" applyFill="1" applyBorder="1" applyAlignment="1" applyProtection="1">
      <alignment horizontal="left"/>
    </xf>
    <xf numFmtId="166" fontId="50" fillId="0" borderId="397" xfId="177" applyFont="1" applyFill="1" applyBorder="1" applyProtection="1">
      <protection locked="0"/>
    </xf>
    <xf numFmtId="166" fontId="50" fillId="0" borderId="43" xfId="177" applyFont="1" applyFill="1" applyBorder="1" applyAlignment="1" applyProtection="1">
      <alignment horizontal="right"/>
    </xf>
    <xf numFmtId="166" fontId="50" fillId="0" borderId="43" xfId="177" applyFont="1" applyFill="1" applyBorder="1" applyAlignment="1" applyProtection="1">
      <alignment wrapText="1"/>
    </xf>
    <xf numFmtId="166" fontId="50" fillId="0" borderId="43" xfId="177" applyFont="1" applyFill="1" applyBorder="1" applyAlignment="1" applyProtection="1">
      <alignment wrapText="1"/>
      <protection locked="0"/>
    </xf>
    <xf numFmtId="166" fontId="50" fillId="0" borderId="43" xfId="177" applyFont="1" applyFill="1" applyBorder="1" applyProtection="1">
      <protection locked="0"/>
    </xf>
    <xf numFmtId="166" fontId="50" fillId="0" borderId="53" xfId="177" applyFont="1" applyFill="1" applyBorder="1" applyAlignment="1" applyProtection="1">
      <alignment horizontal="right"/>
      <protection locked="0"/>
    </xf>
    <xf numFmtId="166" fontId="50" fillId="0" borderId="53" xfId="177" applyFont="1" applyFill="1" applyBorder="1" applyProtection="1">
      <protection locked="0"/>
    </xf>
    <xf numFmtId="166" fontId="50" fillId="34" borderId="53" xfId="177" applyFont="1" applyFill="1" applyBorder="1" applyAlignment="1" applyProtection="1">
      <alignment horizontal="right"/>
    </xf>
    <xf numFmtId="166" fontId="50" fillId="34" borderId="47" xfId="177" applyFont="1" applyFill="1" applyBorder="1" applyProtection="1">
      <protection locked="0"/>
    </xf>
    <xf numFmtId="166" fontId="50" fillId="34" borderId="47" xfId="177" applyFont="1" applyFill="1" applyBorder="1" applyProtection="1"/>
    <xf numFmtId="166" fontId="50" fillId="34" borderId="73" xfId="177" applyFont="1" applyFill="1" applyBorder="1" applyProtection="1">
      <protection locked="0"/>
    </xf>
    <xf numFmtId="166" fontId="50" fillId="34" borderId="388" xfId="177" applyFont="1" applyFill="1" applyBorder="1" applyProtection="1"/>
    <xf numFmtId="166" fontId="50" fillId="34" borderId="458" xfId="177" applyFont="1" applyFill="1" applyBorder="1" applyProtection="1"/>
    <xf numFmtId="166" fontId="66" fillId="26" borderId="456" xfId="177" applyFont="1" applyFill="1" applyBorder="1" applyProtection="1"/>
    <xf numFmtId="166" fontId="66" fillId="26" borderId="71" xfId="177" applyFont="1" applyFill="1" applyBorder="1" applyProtection="1"/>
    <xf numFmtId="166" fontId="50" fillId="34" borderId="395" xfId="177" applyFont="1" applyFill="1" applyBorder="1" applyProtection="1"/>
    <xf numFmtId="166" fontId="50" fillId="0" borderId="395" xfId="177" applyFont="1" applyFill="1" applyBorder="1" applyProtection="1">
      <protection locked="0"/>
    </xf>
    <xf numFmtId="166" fontId="50" fillId="35" borderId="395" xfId="177" applyFont="1" applyFill="1" applyBorder="1" applyAlignment="1" applyProtection="1">
      <alignment horizontal="center"/>
    </xf>
    <xf numFmtId="166" fontId="50" fillId="0" borderId="397" xfId="177" applyFont="1" applyFill="1" applyBorder="1" applyAlignment="1" applyProtection="1">
      <alignment horizontal="center"/>
      <protection locked="0"/>
    </xf>
    <xf numFmtId="166" fontId="50" fillId="35" borderId="43" xfId="177" applyFont="1" applyFill="1" applyBorder="1" applyAlignment="1" applyProtection="1">
      <alignment horizontal="center"/>
    </xf>
    <xf numFmtId="166" fontId="50" fillId="34" borderId="43" xfId="177" applyFont="1" applyFill="1" applyBorder="1" applyProtection="1">
      <protection locked="0"/>
    </xf>
    <xf numFmtId="166" fontId="78" fillId="34" borderId="47" xfId="177" applyFont="1" applyFill="1" applyBorder="1" applyProtection="1"/>
    <xf numFmtId="166" fontId="78" fillId="0" borderId="397" xfId="177" applyFont="1" applyBorder="1" applyProtection="1">
      <protection locked="0"/>
    </xf>
    <xf numFmtId="166" fontId="66" fillId="34" borderId="385" xfId="177" applyFont="1" applyFill="1" applyBorder="1" applyAlignment="1" applyProtection="1">
      <alignment horizontal="center"/>
    </xf>
    <xf numFmtId="166" fontId="66" fillId="34" borderId="73" xfId="177" applyFont="1" applyFill="1" applyBorder="1" applyAlignment="1" applyProtection="1">
      <alignment horizontal="center"/>
    </xf>
    <xf numFmtId="166" fontId="66" fillId="35" borderId="357" xfId="177" applyFont="1" applyFill="1" applyBorder="1" applyProtection="1"/>
    <xf numFmtId="38" fontId="78" fillId="34" borderId="385" xfId="0" applyNumberFormat="1" applyFont="1" applyFill="1" applyBorder="1" applyProtection="1">
      <protection locked="0"/>
    </xf>
    <xf numFmtId="166" fontId="66" fillId="26" borderId="115" xfId="177" applyFont="1" applyFill="1" applyBorder="1" applyAlignment="1">
      <alignment horizontal="center" vertical="center" wrapText="1"/>
    </xf>
    <xf numFmtId="166" fontId="66" fillId="26" borderId="218" xfId="177" applyFont="1" applyFill="1" applyBorder="1" applyAlignment="1">
      <alignment horizontal="center" vertical="center" wrapText="1"/>
    </xf>
    <xf numFmtId="166" fontId="66" fillId="26" borderId="194" xfId="177" applyFont="1" applyFill="1" applyBorder="1" applyAlignment="1">
      <alignment horizontal="center" vertical="center" wrapText="1"/>
    </xf>
    <xf numFmtId="166" fontId="66" fillId="26" borderId="10" xfId="177" applyFont="1" applyFill="1" applyBorder="1" applyAlignment="1">
      <alignment horizontal="center" vertical="center" wrapText="1"/>
    </xf>
    <xf numFmtId="166" fontId="50" fillId="0" borderId="246" xfId="177" applyFont="1" applyFill="1" applyBorder="1" applyProtection="1">
      <protection locked="0"/>
    </xf>
    <xf numFmtId="166" fontId="50" fillId="28" borderId="246" xfId="177" applyFont="1" applyFill="1" applyBorder="1" applyProtection="1"/>
    <xf numFmtId="166" fontId="50" fillId="26" borderId="211" xfId="177" applyFont="1" applyFill="1" applyBorder="1" applyAlignment="1">
      <alignment horizontal="center" vertical="center" wrapText="1"/>
    </xf>
    <xf numFmtId="166" fontId="50" fillId="35" borderId="244" xfId="177" applyFont="1" applyFill="1" applyBorder="1" applyAlignment="1">
      <alignment horizontal="center" vertical="center" wrapText="1"/>
    </xf>
    <xf numFmtId="166" fontId="50" fillId="0" borderId="259" xfId="177" applyFont="1" applyFill="1" applyBorder="1" applyAlignment="1" applyProtection="1">
      <alignment horizontal="center" vertical="center" wrapText="1"/>
      <protection locked="0"/>
    </xf>
    <xf numFmtId="166" fontId="50" fillId="28" borderId="259" xfId="177" applyFont="1" applyFill="1" applyBorder="1" applyProtection="1"/>
    <xf numFmtId="166" fontId="50" fillId="0" borderId="255" xfId="177" applyFont="1" applyFill="1" applyBorder="1" applyAlignment="1" applyProtection="1">
      <alignment horizontal="center" vertical="center" wrapText="1"/>
      <protection locked="0"/>
    </xf>
    <xf numFmtId="166" fontId="50" fillId="28" borderId="255" xfId="177" applyFont="1" applyFill="1" applyBorder="1" applyProtection="1"/>
    <xf numFmtId="166" fontId="50" fillId="0" borderId="233" xfId="177" applyFont="1" applyFill="1" applyBorder="1" applyAlignment="1" applyProtection="1">
      <alignment horizontal="center" vertical="center" wrapText="1"/>
      <protection locked="0"/>
    </xf>
    <xf numFmtId="166" fontId="50" fillId="28" borderId="233" xfId="177" applyFont="1" applyFill="1" applyBorder="1" applyProtection="1"/>
    <xf numFmtId="166" fontId="50" fillId="0" borderId="375" xfId="177" applyFont="1" applyFill="1" applyBorder="1" applyAlignment="1" applyProtection="1">
      <alignment horizontal="center" vertical="center" wrapText="1"/>
      <protection locked="0"/>
    </xf>
    <xf numFmtId="166" fontId="50" fillId="28" borderId="375" xfId="177" applyFont="1" applyFill="1" applyBorder="1" applyProtection="1"/>
    <xf numFmtId="166" fontId="50" fillId="26" borderId="364" xfId="177" applyFont="1" applyFill="1" applyBorder="1" applyAlignment="1">
      <alignment horizontal="center" vertical="center" wrapText="1"/>
    </xf>
    <xf numFmtId="166" fontId="50" fillId="26" borderId="385" xfId="177" applyFont="1" applyFill="1" applyBorder="1" applyAlignment="1">
      <alignment horizontal="center" vertical="center" wrapText="1"/>
    </xf>
    <xf numFmtId="166" fontId="50" fillId="26" borderId="61" xfId="177" applyFont="1" applyFill="1" applyBorder="1"/>
    <xf numFmtId="166" fontId="50" fillId="26" borderId="45" xfId="177" applyFont="1" applyFill="1" applyBorder="1"/>
    <xf numFmtId="166" fontId="50" fillId="26" borderId="255" xfId="177" applyFont="1" applyFill="1" applyBorder="1"/>
    <xf numFmtId="166" fontId="50" fillId="0" borderId="61" xfId="177" applyFont="1" applyFill="1" applyBorder="1" applyProtection="1">
      <protection locked="0"/>
    </xf>
    <xf numFmtId="166" fontId="50" fillId="0" borderId="45" xfId="177" applyFont="1" applyFill="1" applyBorder="1" applyProtection="1">
      <protection locked="0"/>
    </xf>
    <xf numFmtId="166" fontId="50" fillId="28" borderId="45" xfId="177" applyFont="1" applyFill="1" applyBorder="1"/>
    <xf numFmtId="166" fontId="50" fillId="0" borderId="48" xfId="177" applyFont="1" applyFill="1" applyBorder="1" applyProtection="1">
      <protection locked="0"/>
    </xf>
    <xf numFmtId="166" fontId="50" fillId="0" borderId="233" xfId="177" applyFont="1" applyFill="1" applyBorder="1" applyProtection="1">
      <protection locked="0"/>
    </xf>
    <xf numFmtId="166" fontId="50" fillId="0" borderId="44" xfId="177" applyFont="1" applyFill="1" applyBorder="1" applyProtection="1">
      <protection locked="0"/>
    </xf>
    <xf numFmtId="166" fontId="50" fillId="0" borderId="53" xfId="177" applyFont="1" applyBorder="1" applyProtection="1">
      <protection locked="0"/>
    </xf>
    <xf numFmtId="166" fontId="50" fillId="0" borderId="238" xfId="177" applyFont="1" applyBorder="1" applyProtection="1">
      <protection locked="0"/>
    </xf>
    <xf numFmtId="166" fontId="50" fillId="28" borderId="440" xfId="177" applyFont="1" applyFill="1" applyBorder="1"/>
    <xf numFmtId="166" fontId="50" fillId="28" borderId="10" xfId="177" applyFont="1" applyFill="1" applyBorder="1"/>
    <xf numFmtId="166" fontId="50" fillId="30" borderId="115" xfId="177" applyFont="1" applyFill="1" applyBorder="1" applyProtection="1"/>
    <xf numFmtId="166" fontId="85" fillId="26" borderId="49" xfId="177" quotePrefix="1" applyFont="1" applyFill="1" applyBorder="1" applyProtection="1"/>
    <xf numFmtId="166" fontId="85" fillId="26" borderId="193" xfId="177" quotePrefix="1" applyFont="1" applyFill="1" applyBorder="1" applyProtection="1"/>
    <xf numFmtId="166" fontId="50" fillId="0" borderId="6" xfId="177" applyFont="1" applyFill="1" applyBorder="1" applyProtection="1">
      <protection locked="0"/>
    </xf>
    <xf numFmtId="166" fontId="50" fillId="28" borderId="240" xfId="177" applyFont="1" applyFill="1" applyBorder="1" applyProtection="1"/>
    <xf numFmtId="166" fontId="50" fillId="33" borderId="115" xfId="177" applyFont="1" applyFill="1" applyBorder="1" applyProtection="1"/>
    <xf numFmtId="166" fontId="50" fillId="26" borderId="255" xfId="177" applyFont="1" applyFill="1" applyBorder="1" applyAlignment="1">
      <alignment horizontal="center" vertical="center" wrapText="1"/>
    </xf>
    <xf numFmtId="166" fontId="50" fillId="0" borderId="255" xfId="177" applyFont="1" applyFill="1" applyBorder="1" applyProtection="1">
      <protection locked="0"/>
    </xf>
    <xf numFmtId="166" fontId="50" fillId="0" borderId="240" xfId="177" applyFont="1" applyFill="1" applyBorder="1" applyProtection="1">
      <protection locked="0"/>
    </xf>
    <xf numFmtId="166" fontId="50" fillId="33" borderId="218" xfId="177" applyFont="1" applyFill="1" applyBorder="1" applyProtection="1"/>
    <xf numFmtId="166" fontId="85" fillId="26" borderId="219" xfId="177" quotePrefix="1" applyFont="1" applyFill="1" applyBorder="1" applyProtection="1"/>
    <xf numFmtId="166" fontId="85" fillId="26" borderId="211" xfId="177" quotePrefix="1" applyFont="1" applyFill="1" applyBorder="1" applyProtection="1"/>
    <xf numFmtId="166" fontId="50" fillId="28" borderId="59" xfId="177" applyFont="1" applyFill="1" applyBorder="1" applyProtection="1"/>
    <xf numFmtId="166" fontId="50" fillId="0" borderId="211" xfId="177" applyFont="1" applyFill="1" applyBorder="1" applyProtection="1">
      <protection locked="0"/>
    </xf>
    <xf numFmtId="166" fontId="50" fillId="34" borderId="364" xfId="177" applyFont="1" applyFill="1" applyBorder="1" applyAlignment="1" applyProtection="1">
      <alignment horizontal="center" vertical="center" wrapText="1"/>
      <protection locked="0"/>
    </xf>
    <xf numFmtId="166" fontId="50" fillId="34" borderId="52" xfId="177" applyFont="1" applyFill="1" applyBorder="1"/>
    <xf numFmtId="166" fontId="50" fillId="28" borderId="237" xfId="177" applyFont="1" applyFill="1" applyBorder="1"/>
    <xf numFmtId="166" fontId="50" fillId="0" borderId="255" xfId="177" applyFont="1" applyFill="1" applyBorder="1" applyProtection="1"/>
    <xf numFmtId="166" fontId="50" fillId="33" borderId="375" xfId="177" applyFont="1" applyFill="1" applyBorder="1"/>
    <xf numFmtId="166" fontId="50" fillId="34" borderId="299" xfId="177" applyFont="1" applyFill="1" applyBorder="1" applyProtection="1"/>
    <xf numFmtId="166" fontId="50" fillId="34" borderId="0" xfId="177" applyFont="1" applyFill="1" applyBorder="1" applyProtection="1"/>
    <xf numFmtId="166" fontId="50" fillId="28" borderId="305" xfId="177" applyFont="1" applyFill="1" applyBorder="1" applyProtection="1"/>
    <xf numFmtId="166" fontId="50" fillId="0" borderId="375" xfId="177" applyFont="1" applyFill="1" applyBorder="1" applyProtection="1">
      <protection locked="0"/>
    </xf>
    <xf numFmtId="166" fontId="50" fillId="26" borderId="2" xfId="177" applyFont="1" applyFill="1" applyBorder="1" applyAlignment="1">
      <alignment horizontal="center" vertical="center" wrapText="1"/>
    </xf>
    <xf numFmtId="166" fontId="50" fillId="28" borderId="59" xfId="177" applyFont="1" applyFill="1" applyBorder="1"/>
    <xf numFmtId="166" fontId="50" fillId="26" borderId="364" xfId="177" applyFont="1" applyFill="1" applyBorder="1"/>
    <xf numFmtId="166" fontId="50" fillId="26" borderId="58" xfId="177" applyFont="1" applyFill="1" applyBorder="1"/>
    <xf numFmtId="166" fontId="50" fillId="0" borderId="47" xfId="177" applyFont="1" applyFill="1" applyBorder="1" applyProtection="1">
      <protection locked="0"/>
    </xf>
    <xf numFmtId="166" fontId="50" fillId="28" borderId="115" xfId="177" applyFont="1" applyFill="1" applyBorder="1" applyProtection="1"/>
    <xf numFmtId="166" fontId="50" fillId="0" borderId="256" xfId="177" applyFont="1" applyFill="1" applyBorder="1" applyProtection="1"/>
    <xf numFmtId="166" fontId="50" fillId="31" borderId="244" xfId="177" applyFont="1" applyFill="1" applyBorder="1" applyAlignment="1" applyProtection="1">
      <alignment horizontal="center" vertical="center" wrapText="1"/>
      <protection locked="0"/>
    </xf>
    <xf numFmtId="166" fontId="50" fillId="28" borderId="244" xfId="177" applyFont="1" applyFill="1" applyBorder="1"/>
    <xf numFmtId="166" fontId="50" fillId="0" borderId="244" xfId="177" applyFont="1" applyFill="1" applyBorder="1" applyProtection="1">
      <protection locked="0"/>
    </xf>
    <xf numFmtId="166" fontId="50" fillId="34" borderId="219" xfId="177" applyFont="1" applyFill="1" applyBorder="1" applyProtection="1"/>
    <xf numFmtId="166" fontId="50" fillId="34" borderId="211" xfId="177" applyFont="1" applyFill="1" applyBorder="1" applyProtection="1"/>
    <xf numFmtId="166" fontId="50" fillId="0" borderId="211" xfId="177" applyFont="1" applyFill="1" applyBorder="1" applyProtection="1"/>
    <xf numFmtId="166" fontId="50" fillId="34" borderId="259" xfId="177" applyFont="1" applyFill="1" applyBorder="1" applyAlignment="1" applyProtection="1">
      <alignment horizontal="center" vertical="center" wrapText="1"/>
      <protection locked="0"/>
    </xf>
    <xf numFmtId="166" fontId="50" fillId="34" borderId="259" xfId="177" applyFont="1" applyFill="1" applyBorder="1"/>
    <xf numFmtId="166" fontId="85" fillId="0" borderId="259" xfId="177" quotePrefix="1" applyFont="1" applyFill="1" applyBorder="1" applyProtection="1">
      <protection locked="0"/>
    </xf>
    <xf numFmtId="166" fontId="50" fillId="0" borderId="255" xfId="177" applyFont="1" applyFill="1" applyBorder="1" applyAlignment="1" applyProtection="1">
      <alignment horizontal="right"/>
      <protection locked="0"/>
    </xf>
    <xf numFmtId="166" fontId="85" fillId="0" borderId="255" xfId="177" quotePrefix="1" applyFont="1" applyFill="1" applyBorder="1" applyProtection="1">
      <protection locked="0"/>
    </xf>
    <xf numFmtId="166" fontId="50" fillId="0" borderId="240" xfId="177" applyFont="1" applyFill="1" applyBorder="1" applyAlignment="1" applyProtection="1">
      <alignment horizontal="center" vertical="center" wrapText="1"/>
      <protection locked="0"/>
    </xf>
    <xf numFmtId="166" fontId="85" fillId="0" borderId="240" xfId="177" quotePrefix="1" applyFont="1" applyFill="1" applyBorder="1" applyProtection="1">
      <protection locked="0"/>
    </xf>
    <xf numFmtId="166" fontId="50" fillId="35" borderId="376" xfId="177" applyFont="1" applyFill="1" applyBorder="1" applyAlignment="1" applyProtection="1">
      <alignment horizontal="center" vertical="center" wrapText="1"/>
    </xf>
    <xf numFmtId="166" fontId="50" fillId="34" borderId="255" xfId="177" applyFont="1" applyFill="1" applyBorder="1"/>
    <xf numFmtId="166" fontId="50" fillId="0" borderId="387" xfId="177" applyFont="1" applyFill="1" applyBorder="1" applyAlignment="1" applyProtection="1">
      <alignment horizontal="center" vertical="center" wrapText="1"/>
      <protection locked="0"/>
    </xf>
    <xf numFmtId="166" fontId="50" fillId="0" borderId="387" xfId="177" applyFont="1" applyFill="1" applyBorder="1" applyProtection="1">
      <protection locked="0"/>
    </xf>
    <xf numFmtId="166" fontId="50" fillId="0" borderId="388" xfId="177" applyFont="1" applyFill="1" applyBorder="1" applyAlignment="1" applyProtection="1">
      <alignment horizontal="center" vertical="center" wrapText="1"/>
      <protection locked="0"/>
    </xf>
    <xf numFmtId="166" fontId="50" fillId="28" borderId="52" xfId="177" applyFont="1" applyFill="1" applyBorder="1"/>
    <xf numFmtId="166" fontId="50" fillId="0" borderId="388" xfId="177" applyFont="1" applyFill="1" applyBorder="1" applyProtection="1">
      <protection locked="0"/>
    </xf>
    <xf numFmtId="166" fontId="50" fillId="35" borderId="375" xfId="177" applyFont="1" applyFill="1" applyBorder="1" applyAlignment="1" applyProtection="1">
      <alignment horizontal="center" vertical="center" wrapText="1"/>
      <protection locked="0"/>
    </xf>
    <xf numFmtId="166" fontId="0" fillId="34" borderId="0" xfId="177" applyFont="1" applyFill="1"/>
    <xf numFmtId="166" fontId="50" fillId="28" borderId="375" xfId="177" applyFont="1" applyFill="1" applyBorder="1"/>
    <xf numFmtId="166" fontId="50" fillId="34" borderId="211" xfId="177" applyFont="1" applyFill="1" applyBorder="1"/>
    <xf numFmtId="166" fontId="50" fillId="34" borderId="385" xfId="177" applyFont="1" applyFill="1" applyBorder="1"/>
    <xf numFmtId="166" fontId="50" fillId="0" borderId="244" xfId="177" applyFont="1" applyBorder="1" applyProtection="1">
      <protection locked="0"/>
    </xf>
    <xf numFmtId="166" fontId="50" fillId="34" borderId="211" xfId="177" applyFont="1" applyFill="1" applyBorder="1" applyProtection="1">
      <protection locked="0"/>
    </xf>
    <xf numFmtId="166" fontId="50" fillId="34" borderId="385" xfId="177" applyFont="1" applyFill="1" applyBorder="1" applyProtection="1">
      <protection locked="0"/>
    </xf>
    <xf numFmtId="166" fontId="50" fillId="0" borderId="211" xfId="177" applyFont="1" applyBorder="1"/>
    <xf numFmtId="166" fontId="50" fillId="0" borderId="385" xfId="177" applyFont="1" applyBorder="1"/>
    <xf numFmtId="166" fontId="50" fillId="34" borderId="385" xfId="177" applyFont="1" applyFill="1" applyBorder="1" applyAlignment="1" applyProtection="1">
      <alignment horizontal="right"/>
      <protection locked="0"/>
    </xf>
    <xf numFmtId="166" fontId="50" fillId="28" borderId="200" xfId="177" applyFont="1" applyFill="1" applyBorder="1"/>
    <xf numFmtId="0" fontId="70" fillId="34" borderId="406" xfId="0" applyFont="1" applyFill="1" applyBorder="1" applyAlignment="1" applyProtection="1">
      <alignment horizontal="left"/>
    </xf>
    <xf numFmtId="49" fontId="78" fillId="34" borderId="395" xfId="0" applyNumberFormat="1" applyFont="1" applyFill="1" applyBorder="1" applyAlignment="1" applyProtection="1">
      <alignment horizontal="center"/>
    </xf>
    <xf numFmtId="177" fontId="78" fillId="34" borderId="395" xfId="0" applyNumberFormat="1" applyFont="1" applyFill="1" applyBorder="1" applyProtection="1"/>
    <xf numFmtId="0" fontId="70" fillId="34" borderId="75" xfId="0" applyFont="1" applyFill="1" applyBorder="1" applyAlignment="1" applyProtection="1">
      <alignment horizontal="left"/>
    </xf>
    <xf numFmtId="49" fontId="78" fillId="34" borderId="387" xfId="0" applyNumberFormat="1" applyFont="1" applyFill="1" applyBorder="1" applyAlignment="1" applyProtection="1">
      <alignment horizontal="center"/>
      <protection locked="0"/>
    </xf>
    <xf numFmtId="171" fontId="78" fillId="34" borderId="387" xfId="177" applyNumberFormat="1" applyFont="1" applyFill="1" applyBorder="1" applyAlignment="1" applyProtection="1">
      <alignment horizontal="center"/>
      <protection locked="0"/>
    </xf>
    <xf numFmtId="171" fontId="94" fillId="34" borderId="387" xfId="177" applyNumberFormat="1" applyFont="1" applyFill="1" applyBorder="1" applyProtection="1"/>
    <xf numFmtId="171" fontId="78" fillId="34" borderId="387" xfId="177" applyNumberFormat="1" applyFont="1" applyFill="1" applyBorder="1" applyAlignment="1" applyProtection="1">
      <alignment horizontal="center"/>
    </xf>
    <xf numFmtId="171" fontId="78" fillId="34" borderId="440" xfId="177" applyNumberFormat="1" applyFont="1" applyFill="1" applyBorder="1" applyProtection="1"/>
    <xf numFmtId="166" fontId="78" fillId="34" borderId="395" xfId="177" applyFont="1" applyFill="1" applyBorder="1" applyAlignment="1" applyProtection="1">
      <alignment vertical="center"/>
    </xf>
    <xf numFmtId="166" fontId="78" fillId="34" borderId="405" xfId="177" applyFont="1" applyFill="1" applyBorder="1" applyAlignment="1" applyProtection="1">
      <alignment vertical="center"/>
    </xf>
    <xf numFmtId="166" fontId="78" fillId="34" borderId="43" xfId="177" applyFont="1" applyFill="1" applyBorder="1" applyAlignment="1" applyProtection="1">
      <alignment vertical="center" wrapText="1"/>
    </xf>
    <xf numFmtId="166" fontId="78" fillId="34" borderId="397" xfId="177" applyFont="1" applyFill="1" applyBorder="1" applyAlignment="1" applyProtection="1">
      <alignment vertical="center" wrapText="1"/>
    </xf>
    <xf numFmtId="166" fontId="78" fillId="34" borderId="43" xfId="177" applyFont="1" applyFill="1" applyBorder="1" applyAlignment="1" applyProtection="1">
      <alignment vertical="center"/>
    </xf>
    <xf numFmtId="166" fontId="78" fillId="34" borderId="397" xfId="177" applyFont="1" applyFill="1" applyBorder="1" applyAlignment="1" applyProtection="1">
      <alignment vertical="center"/>
    </xf>
    <xf numFmtId="166" fontId="78" fillId="0" borderId="519" xfId="177" applyFont="1" applyFill="1" applyBorder="1" applyAlignment="1" applyProtection="1">
      <alignment vertical="center"/>
    </xf>
    <xf numFmtId="166" fontId="78" fillId="0" borderId="443" xfId="177" applyFont="1" applyFill="1" applyBorder="1" applyAlignment="1" applyProtection="1">
      <alignment vertical="center"/>
    </xf>
    <xf numFmtId="166" fontId="78" fillId="0" borderId="519" xfId="177" applyFont="1" applyFill="1" applyBorder="1" applyAlignment="1" applyProtection="1">
      <alignment vertical="center"/>
      <protection locked="0"/>
    </xf>
    <xf numFmtId="166" fontId="78" fillId="0" borderId="443" xfId="177" applyFont="1" applyFill="1" applyBorder="1" applyAlignment="1" applyProtection="1">
      <alignment vertical="center"/>
      <protection locked="0"/>
    </xf>
    <xf numFmtId="166" fontId="78" fillId="0" borderId="397" xfId="177" applyFont="1" applyFill="1" applyBorder="1" applyAlignment="1" applyProtection="1">
      <alignment vertical="center"/>
      <protection locked="0"/>
    </xf>
    <xf numFmtId="166" fontId="78" fillId="0" borderId="71" xfId="177" applyFont="1" applyFill="1" applyBorder="1" applyAlignment="1" applyProtection="1">
      <alignment vertical="center"/>
      <protection locked="0"/>
    </xf>
    <xf numFmtId="166" fontId="78" fillId="0" borderId="61" xfId="177" applyFont="1" applyFill="1" applyBorder="1" applyAlignment="1" applyProtection="1">
      <alignment vertical="center"/>
      <protection locked="0"/>
    </xf>
    <xf numFmtId="166" fontId="78" fillId="33" borderId="519" xfId="177" applyFont="1" applyFill="1" applyBorder="1" applyAlignment="1" applyProtection="1">
      <alignment vertical="center"/>
    </xf>
    <xf numFmtId="166" fontId="78" fillId="33" borderId="397" xfId="177" applyFont="1" applyFill="1" applyBorder="1" applyAlignment="1" applyProtection="1">
      <alignment vertical="center"/>
    </xf>
    <xf numFmtId="166" fontId="78" fillId="0" borderId="404" xfId="177" applyFont="1" applyFill="1" applyBorder="1" applyAlignment="1" applyProtection="1">
      <alignment vertical="center"/>
      <protection locked="0"/>
    </xf>
    <xf numFmtId="166" fontId="78" fillId="0" borderId="520" xfId="177" applyFont="1" applyFill="1" applyBorder="1" applyAlignment="1" applyProtection="1">
      <alignment vertical="center"/>
      <protection locked="0"/>
    </xf>
    <xf numFmtId="166" fontId="78" fillId="0" borderId="412" xfId="177" applyFont="1" applyFill="1" applyBorder="1" applyAlignment="1" applyProtection="1">
      <alignment vertical="center"/>
      <protection locked="0"/>
    </xf>
    <xf numFmtId="166" fontId="78" fillId="28" borderId="421" xfId="177" applyFont="1" applyFill="1" applyBorder="1" applyAlignment="1" applyProtection="1">
      <alignment vertical="center"/>
    </xf>
    <xf numFmtId="166" fontId="78" fillId="28" borderId="407" xfId="177" applyFont="1" applyFill="1" applyBorder="1" applyAlignment="1" applyProtection="1">
      <alignment vertical="center"/>
    </xf>
    <xf numFmtId="166" fontId="78" fillId="34" borderId="455" xfId="177" applyFont="1" applyFill="1" applyBorder="1" applyAlignment="1" applyProtection="1">
      <alignment vertical="center"/>
    </xf>
    <xf numFmtId="166" fontId="78" fillId="34" borderId="212" xfId="177" applyFont="1" applyFill="1" applyBorder="1" applyAlignment="1" applyProtection="1">
      <alignment vertical="center"/>
    </xf>
    <xf numFmtId="166" fontId="70" fillId="26" borderId="473" xfId="177" applyFont="1" applyFill="1" applyBorder="1" applyAlignment="1" applyProtection="1">
      <alignment vertical="center"/>
    </xf>
    <xf numFmtId="166" fontId="70" fillId="26" borderId="458" xfId="177" applyFont="1" applyFill="1" applyBorder="1" applyAlignment="1" applyProtection="1">
      <alignment vertical="center"/>
    </xf>
    <xf numFmtId="166" fontId="78" fillId="0" borderId="526" xfId="177" applyFont="1" applyFill="1" applyBorder="1" applyAlignment="1" applyProtection="1">
      <alignment vertical="center"/>
      <protection locked="0"/>
    </xf>
    <xf numFmtId="166" fontId="78" fillId="0" borderId="526" xfId="177" applyFont="1" applyFill="1" applyBorder="1" applyAlignment="1" applyProtection="1">
      <alignment vertical="center" wrapText="1"/>
      <protection locked="0"/>
    </xf>
    <xf numFmtId="166" fontId="78" fillId="0" borderId="397" xfId="177" applyFont="1" applyFill="1" applyBorder="1" applyAlignment="1" applyProtection="1">
      <alignment vertical="center" wrapText="1"/>
      <protection locked="0"/>
    </xf>
    <xf numFmtId="166" fontId="78" fillId="0" borderId="410" xfId="177" applyFont="1" applyFill="1" applyBorder="1" applyAlignment="1" applyProtection="1">
      <alignment vertical="center"/>
      <protection locked="0"/>
    </xf>
    <xf numFmtId="166" fontId="78" fillId="28" borderId="357" xfId="177" applyFont="1" applyFill="1" applyBorder="1" applyAlignment="1" applyProtection="1">
      <alignment vertical="center"/>
    </xf>
    <xf numFmtId="166" fontId="78" fillId="28" borderId="409" xfId="177" applyFont="1" applyFill="1" applyBorder="1" applyAlignment="1" applyProtection="1">
      <alignment vertical="center"/>
    </xf>
    <xf numFmtId="166" fontId="78" fillId="34" borderId="403" xfId="177" applyFont="1" applyFill="1" applyBorder="1" applyAlignment="1" applyProtection="1">
      <alignment vertical="center"/>
    </xf>
    <xf numFmtId="166" fontId="78" fillId="34" borderId="53" xfId="177" applyFont="1" applyFill="1" applyBorder="1" applyAlignment="1" applyProtection="1">
      <alignment vertical="center"/>
    </xf>
    <xf numFmtId="166" fontId="78" fillId="34" borderId="46" xfId="177" applyFont="1" applyFill="1" applyBorder="1" applyAlignment="1" applyProtection="1">
      <alignment vertical="center"/>
    </xf>
    <xf numFmtId="166" fontId="78" fillId="34" borderId="73" xfId="177" applyFont="1" applyFill="1" applyBorder="1" applyAlignment="1" applyProtection="1">
      <alignment vertical="center"/>
    </xf>
    <xf numFmtId="166" fontId="78" fillId="28" borderId="456" xfId="177" applyFont="1" applyFill="1" applyBorder="1" applyAlignment="1" applyProtection="1">
      <alignment vertical="center"/>
    </xf>
    <xf numFmtId="166" fontId="78" fillId="28" borderId="458" xfId="177" applyFont="1" applyFill="1" applyBorder="1" applyAlignment="1" applyProtection="1">
      <alignment vertical="center"/>
    </xf>
    <xf numFmtId="166" fontId="78" fillId="34" borderId="2" xfId="177" applyFont="1" applyFill="1" applyBorder="1" applyAlignment="1" applyProtection="1">
      <alignment vertical="center"/>
    </xf>
    <xf numFmtId="170" fontId="50" fillId="0" borderId="318" xfId="0" applyNumberFormat="1" applyFont="1" applyFill="1" applyBorder="1" applyProtection="1">
      <protection locked="0"/>
    </xf>
    <xf numFmtId="0" fontId="92" fillId="0" borderId="388" xfId="0" applyFont="1" applyBorder="1" applyProtection="1">
      <protection locked="0"/>
    </xf>
    <xf numFmtId="0" fontId="92" fillId="0" borderId="456" xfId="0" applyFont="1" applyBorder="1" applyProtection="1">
      <protection locked="0"/>
    </xf>
    <xf numFmtId="3" fontId="92" fillId="0" borderId="456" xfId="0" quotePrefix="1" applyNumberFormat="1" applyFont="1" applyFill="1" applyBorder="1" applyAlignment="1" applyProtection="1">
      <alignment horizontal="center"/>
      <protection locked="0"/>
    </xf>
    <xf numFmtId="171" fontId="50" fillId="34" borderId="456" xfId="177" applyNumberFormat="1" applyFont="1" applyFill="1" applyBorder="1" applyProtection="1">
      <protection locked="0"/>
    </xf>
    <xf numFmtId="171" fontId="50" fillId="34" borderId="480" xfId="177" applyNumberFormat="1" applyFont="1" applyFill="1" applyBorder="1" applyProtection="1">
      <protection locked="0"/>
    </xf>
    <xf numFmtId="171" fontId="66" fillId="34" borderId="73" xfId="177" applyNumberFormat="1" applyFont="1" applyFill="1" applyBorder="1" applyAlignment="1" applyProtection="1">
      <alignment horizontal="right"/>
    </xf>
    <xf numFmtId="171" fontId="66" fillId="34" borderId="456" xfId="177" applyNumberFormat="1" applyFont="1" applyFill="1" applyBorder="1" applyAlignment="1" applyProtection="1">
      <alignment horizontal="right"/>
    </xf>
    <xf numFmtId="171" fontId="78" fillId="34" borderId="255" xfId="177" applyNumberFormat="1" applyFont="1" applyFill="1" applyBorder="1" applyProtection="1">
      <protection locked="0"/>
    </xf>
    <xf numFmtId="171" fontId="78" fillId="34" borderId="236" xfId="177" applyNumberFormat="1" applyFont="1" applyFill="1" applyBorder="1" applyAlignment="1" applyProtection="1">
      <alignment horizontal="center"/>
      <protection locked="0"/>
    </xf>
    <xf numFmtId="171" fontId="66" fillId="34" borderId="255" xfId="177" applyNumberFormat="1" applyFont="1" applyFill="1" applyBorder="1" applyAlignment="1" applyProtection="1">
      <alignment horizontal="right" vertical="center" wrapText="1"/>
      <protection locked="0"/>
    </xf>
    <xf numFmtId="171" fontId="66" fillId="34" borderId="255" xfId="177" applyNumberFormat="1" applyFont="1" applyFill="1" applyBorder="1" applyAlignment="1" applyProtection="1">
      <alignment horizontal="right"/>
    </xf>
    <xf numFmtId="171" fontId="66" fillId="34" borderId="69" xfId="177" applyNumberFormat="1" applyFont="1" applyFill="1" applyBorder="1" applyAlignment="1" applyProtection="1">
      <alignment horizontal="right" vertical="center" wrapText="1"/>
      <protection locked="0"/>
    </xf>
    <xf numFmtId="0" fontId="66" fillId="26" borderId="355" xfId="0" applyFont="1" applyFill="1" applyBorder="1" applyAlignment="1" applyProtection="1">
      <alignment vertical="center"/>
    </xf>
    <xf numFmtId="0" fontId="66" fillId="26" borderId="325" xfId="0" applyFont="1" applyFill="1" applyBorder="1" applyAlignment="1" applyProtection="1">
      <alignment vertical="center"/>
    </xf>
    <xf numFmtId="192" fontId="152" fillId="0" borderId="435" xfId="0" applyNumberFormat="1" applyFont="1" applyBorder="1" applyAlignment="1" applyProtection="1">
      <alignment horizontal="center"/>
      <protection locked="0"/>
    </xf>
    <xf numFmtId="192" fontId="152" fillId="0" borderId="35" xfId="0" applyNumberFormat="1" applyFont="1" applyBorder="1" applyAlignment="1" applyProtection="1">
      <alignment horizontal="center"/>
      <protection locked="0"/>
    </xf>
    <xf numFmtId="192" fontId="152" fillId="0" borderId="436" xfId="0" applyNumberFormat="1" applyFont="1" applyBorder="1" applyAlignment="1" applyProtection="1">
      <alignment horizontal="center"/>
      <protection locked="0"/>
    </xf>
    <xf numFmtId="0" fontId="23" fillId="34" borderId="429" xfId="0" applyFont="1" applyFill="1" applyBorder="1" applyAlignment="1">
      <alignment horizontal="center"/>
    </xf>
    <xf numFmtId="0" fontId="23" fillId="0" borderId="0" xfId="0" applyFont="1" applyBorder="1" applyAlignment="1">
      <alignment horizontal="center"/>
    </xf>
    <xf numFmtId="0" fontId="23" fillId="0" borderId="430" xfId="0" applyFont="1" applyBorder="1" applyAlignment="1">
      <alignment horizontal="center"/>
    </xf>
    <xf numFmtId="0" fontId="181" fillId="33" borderId="431" xfId="0" applyFont="1" applyFill="1" applyBorder="1" applyAlignment="1">
      <alignment horizontal="center" wrapText="1"/>
    </xf>
    <xf numFmtId="0" fontId="181" fillId="33" borderId="186" xfId="0" applyFont="1" applyFill="1" applyBorder="1" applyAlignment="1">
      <alignment horizontal="center" wrapText="1"/>
    </xf>
    <xf numFmtId="0" fontId="181" fillId="33" borderId="432" xfId="0" applyFont="1" applyFill="1" applyBorder="1" applyAlignment="1">
      <alignment horizontal="center" wrapText="1"/>
    </xf>
    <xf numFmtId="0" fontId="184" fillId="0" borderId="435" xfId="0" applyFont="1" applyBorder="1" applyAlignment="1" applyProtection="1">
      <alignment horizontal="center" wrapText="1"/>
      <protection locked="0"/>
    </xf>
    <xf numFmtId="0" fontId="184" fillId="0" borderId="35" xfId="0" applyFont="1" applyBorder="1" applyAlignment="1" applyProtection="1">
      <alignment horizontal="center" wrapText="1"/>
      <protection locked="0"/>
    </xf>
    <xf numFmtId="0" fontId="184" fillId="0" borderId="476" xfId="0" applyFont="1" applyBorder="1" applyAlignment="1" applyProtection="1">
      <alignment horizontal="center" wrapText="1"/>
      <protection locked="0"/>
    </xf>
    <xf numFmtId="0" fontId="184" fillId="0" borderId="435" xfId="0" applyFont="1" applyFill="1" applyBorder="1" applyAlignment="1" applyProtection="1">
      <alignment horizontal="center"/>
      <protection locked="0"/>
    </xf>
    <xf numFmtId="0" fontId="67" fillId="0" borderId="35" xfId="0" applyFont="1" applyBorder="1" applyAlignment="1" applyProtection="1">
      <alignment horizontal="center"/>
      <protection locked="0"/>
    </xf>
    <xf numFmtId="0" fontId="67" fillId="0" borderId="436" xfId="0" applyFont="1" applyBorder="1" applyAlignment="1">
      <alignment horizontal="center"/>
    </xf>
    <xf numFmtId="0" fontId="67" fillId="0" borderId="436" xfId="0" applyFont="1" applyBorder="1" applyAlignment="1" applyProtection="1">
      <alignment horizontal="center"/>
      <protection locked="0"/>
    </xf>
    <xf numFmtId="192" fontId="153" fillId="0" borderId="435" xfId="231" applyNumberFormat="1" applyFont="1" applyFill="1" applyBorder="1" applyAlignment="1" applyProtection="1">
      <alignment horizontal="center"/>
      <protection locked="0"/>
    </xf>
    <xf numFmtId="192" fontId="153" fillId="0" borderId="35" xfId="231" applyNumberFormat="1" applyFont="1" applyFill="1" applyBorder="1" applyAlignment="1" applyProtection="1">
      <alignment horizontal="center"/>
      <protection locked="0"/>
    </xf>
    <xf numFmtId="192" fontId="153" fillId="0" borderId="436" xfId="231" applyNumberFormat="1" applyFont="1" applyFill="1" applyBorder="1" applyAlignment="1" applyProtection="1">
      <alignment horizontal="center"/>
      <protection locked="0"/>
    </xf>
    <xf numFmtId="0" fontId="182" fillId="34" borderId="435" xfId="0" applyFont="1" applyFill="1" applyBorder="1" applyAlignment="1" applyProtection="1">
      <alignment horizontal="center"/>
    </xf>
    <xf numFmtId="0" fontId="182" fillId="34" borderId="35" xfId="0" applyFont="1" applyFill="1" applyBorder="1" applyAlignment="1" applyProtection="1">
      <alignment horizontal="center"/>
    </xf>
    <xf numFmtId="0" fontId="182" fillId="34" borderId="436" xfId="0" applyFont="1" applyFill="1" applyBorder="1" applyAlignment="1" applyProtection="1">
      <alignment horizontal="center"/>
    </xf>
    <xf numFmtId="1" fontId="182" fillId="34" borderId="431" xfId="232" applyFont="1" applyFill="1" applyBorder="1" applyAlignment="1" applyProtection="1">
      <alignment horizontal="center"/>
    </xf>
    <xf numFmtId="1" fontId="182" fillId="34" borderId="186" xfId="232" applyFont="1" applyFill="1" applyBorder="1" applyAlignment="1" applyProtection="1">
      <alignment horizontal="center"/>
    </xf>
    <xf numFmtId="1" fontId="182" fillId="34" borderId="432" xfId="232" applyFont="1" applyFill="1" applyBorder="1" applyAlignment="1" applyProtection="1">
      <alignment horizontal="center"/>
    </xf>
    <xf numFmtId="0" fontId="23" fillId="34" borderId="433" xfId="0" applyFont="1" applyFill="1" applyBorder="1" applyAlignment="1" applyProtection="1">
      <alignment horizontal="center" vertical="top"/>
    </xf>
    <xf numFmtId="0" fontId="23" fillId="34" borderId="427" xfId="0" applyFont="1" applyFill="1" applyBorder="1" applyAlignment="1" applyProtection="1">
      <alignment horizontal="center" vertical="top"/>
    </xf>
    <xf numFmtId="0" fontId="23" fillId="34" borderId="434" xfId="0" applyFont="1" applyFill="1" applyBorder="1" applyAlignment="1" applyProtection="1">
      <alignment horizontal="center" vertical="top"/>
    </xf>
    <xf numFmtId="0" fontId="180" fillId="34" borderId="429" xfId="0" quotePrefix="1" applyFont="1" applyFill="1" applyBorder="1" applyAlignment="1" applyProtection="1">
      <alignment horizontal="center"/>
    </xf>
    <xf numFmtId="0" fontId="50" fillId="34" borderId="0" xfId="0" applyFont="1" applyFill="1" applyBorder="1" applyAlignment="1">
      <alignment horizontal="center"/>
    </xf>
    <xf numFmtId="0" fontId="50" fillId="34" borderId="430" xfId="0" applyFont="1" applyFill="1" applyBorder="1" applyAlignment="1">
      <alignment horizontal="center"/>
    </xf>
    <xf numFmtId="0" fontId="180" fillId="34" borderId="431" xfId="0" quotePrefix="1" applyFont="1" applyFill="1" applyBorder="1" applyAlignment="1" applyProtection="1">
      <alignment horizontal="center"/>
    </xf>
    <xf numFmtId="0" fontId="50" fillId="34" borderId="186" xfId="0" applyFont="1" applyFill="1" applyBorder="1" applyAlignment="1">
      <alignment horizontal="center"/>
    </xf>
    <xf numFmtId="0" fontId="50" fillId="34" borderId="432" xfId="0" applyFont="1" applyFill="1" applyBorder="1" applyAlignment="1">
      <alignment horizontal="center"/>
    </xf>
    <xf numFmtId="0" fontId="183" fillId="34" borderId="431" xfId="0" applyFont="1" applyFill="1" applyBorder="1" applyAlignment="1" applyProtection="1">
      <alignment horizontal="center"/>
    </xf>
    <xf numFmtId="0" fontId="183" fillId="34" borderId="186" xfId="0" applyFont="1" applyFill="1" applyBorder="1" applyAlignment="1"/>
    <xf numFmtId="0" fontId="183" fillId="34" borderId="432" xfId="0" applyFont="1" applyFill="1" applyBorder="1" applyAlignment="1"/>
    <xf numFmtId="0" fontId="181" fillId="33" borderId="429" xfId="0" applyFont="1" applyFill="1" applyBorder="1" applyAlignment="1">
      <alignment horizontal="center"/>
    </xf>
    <xf numFmtId="0" fontId="181" fillId="33" borderId="0" xfId="0" applyFont="1" applyFill="1" applyBorder="1" applyAlignment="1">
      <alignment horizontal="center"/>
    </xf>
    <xf numFmtId="0" fontId="181" fillId="33" borderId="430" xfId="0" applyFont="1" applyFill="1" applyBorder="1" applyAlignment="1">
      <alignment horizontal="center"/>
    </xf>
    <xf numFmtId="0" fontId="152" fillId="0" borderId="435" xfId="0" applyNumberFormat="1" applyFont="1" applyBorder="1" applyAlignment="1" applyProtection="1">
      <alignment horizontal="center"/>
      <protection locked="0"/>
    </xf>
    <xf numFmtId="0" fontId="152" fillId="0" borderId="35" xfId="0" applyNumberFormat="1" applyFont="1" applyBorder="1" applyAlignment="1" applyProtection="1">
      <alignment horizontal="center"/>
      <protection locked="0"/>
    </xf>
    <xf numFmtId="0" fontId="152" fillId="0" borderId="436" xfId="0" applyNumberFormat="1" applyFont="1" applyBorder="1" applyAlignment="1" applyProtection="1">
      <alignment horizontal="center"/>
      <protection locked="0"/>
    </xf>
    <xf numFmtId="0" fontId="182" fillId="34" borderId="431" xfId="0" applyFont="1" applyFill="1" applyBorder="1" applyAlignment="1" applyProtection="1">
      <alignment horizontal="center"/>
    </xf>
    <xf numFmtId="0" fontId="182" fillId="34" borderId="186" xfId="0" applyFont="1" applyFill="1" applyBorder="1" applyAlignment="1" applyProtection="1">
      <alignment horizontal="center"/>
    </xf>
    <xf numFmtId="0" fontId="182" fillId="34" borderId="432" xfId="0" applyFont="1" applyFill="1" applyBorder="1" applyAlignment="1" applyProtection="1">
      <alignment horizontal="center"/>
    </xf>
    <xf numFmtId="167" fontId="185" fillId="0" borderId="0" xfId="15" applyFont="1" applyAlignment="1">
      <alignment horizontal="center"/>
    </xf>
    <xf numFmtId="0" fontId="70" fillId="34" borderId="0" xfId="0" applyFont="1" applyFill="1" applyAlignment="1">
      <alignment horizontal="center"/>
    </xf>
    <xf numFmtId="0" fontId="78" fillId="34" borderId="0" xfId="0" applyFont="1" applyFill="1" applyAlignment="1">
      <alignment horizontal="center"/>
    </xf>
    <xf numFmtId="0" fontId="78" fillId="34" borderId="148" xfId="0" applyFont="1" applyFill="1" applyBorder="1" applyAlignment="1">
      <alignment horizontal="center"/>
    </xf>
    <xf numFmtId="0" fontId="78" fillId="34" borderId="149" xfId="0" applyFont="1" applyFill="1" applyBorder="1" applyAlignment="1">
      <alignment horizontal="center"/>
    </xf>
    <xf numFmtId="0" fontId="70" fillId="34" borderId="0" xfId="0" applyFont="1" applyFill="1" applyBorder="1" applyAlignment="1">
      <alignment horizontal="left"/>
    </xf>
    <xf numFmtId="0" fontId="50" fillId="34" borderId="0" xfId="0" applyFont="1" applyFill="1" applyAlignment="1">
      <alignment wrapText="1"/>
    </xf>
    <xf numFmtId="0" fontId="121" fillId="34" borderId="0" xfId="179" quotePrefix="1" applyFont="1" applyFill="1" applyAlignment="1">
      <alignment horizontal="center"/>
    </xf>
    <xf numFmtId="0" fontId="121" fillId="34" borderId="0" xfId="179" applyFont="1" applyFill="1" applyAlignment="1">
      <alignment horizontal="center"/>
    </xf>
    <xf numFmtId="0" fontId="66" fillId="34" borderId="0" xfId="0" applyFont="1" applyFill="1" applyBorder="1" applyAlignment="1">
      <alignment horizontal="left"/>
    </xf>
    <xf numFmtId="0" fontId="66" fillId="34" borderId="290" xfId="0" applyFont="1" applyFill="1" applyBorder="1" applyAlignment="1" applyProtection="1">
      <alignment horizontal="left"/>
    </xf>
    <xf numFmtId="0" fontId="0" fillId="0" borderId="290" xfId="0" applyBorder="1" applyAlignment="1"/>
    <xf numFmtId="0" fontId="102" fillId="0" borderId="465" xfId="0" applyFont="1" applyFill="1" applyBorder="1" applyAlignment="1" applyProtection="1">
      <alignment horizontal="center"/>
      <protection locked="0"/>
    </xf>
    <xf numFmtId="0" fontId="102" fillId="0" borderId="466" xfId="0" applyFont="1" applyFill="1" applyBorder="1" applyAlignment="1" applyProtection="1">
      <alignment horizontal="center"/>
      <protection locked="0"/>
    </xf>
    <xf numFmtId="0" fontId="102" fillId="0" borderId="60" xfId="0" applyFont="1" applyFill="1" applyBorder="1" applyAlignment="1" applyProtection="1">
      <alignment horizontal="center"/>
      <protection locked="0"/>
    </xf>
    <xf numFmtId="0" fontId="70" fillId="34" borderId="0" xfId="0" applyFont="1" applyFill="1" applyAlignment="1" applyProtection="1">
      <alignment horizontal="left"/>
    </xf>
    <xf numFmtId="0" fontId="70" fillId="34" borderId="0" xfId="0" applyFont="1" applyFill="1" applyAlignment="1" applyProtection="1">
      <alignment horizontal="center"/>
    </xf>
    <xf numFmtId="0" fontId="78" fillId="34" borderId="0" xfId="0" applyFont="1" applyFill="1" applyAlignment="1" applyProtection="1">
      <alignment horizontal="center"/>
    </xf>
    <xf numFmtId="0" fontId="70" fillId="34" borderId="0" xfId="0" applyFont="1" applyFill="1" applyAlignment="1" applyProtection="1">
      <alignment horizontal="center" wrapText="1"/>
    </xf>
    <xf numFmtId="0" fontId="70" fillId="0" borderId="416" xfId="0" applyFont="1" applyFill="1" applyBorder="1" applyAlignment="1" applyProtection="1">
      <alignment horizontal="center"/>
      <protection locked="0"/>
    </xf>
    <xf numFmtId="0" fontId="0" fillId="0" borderId="417" xfId="0" applyBorder="1" applyAlignment="1" applyProtection="1">
      <protection locked="0"/>
    </xf>
    <xf numFmtId="0" fontId="0" fillId="0" borderId="0" xfId="0" applyAlignment="1">
      <alignment horizontal="center"/>
    </xf>
    <xf numFmtId="0" fontId="102" fillId="0" borderId="319" xfId="0" applyFont="1" applyFill="1" applyBorder="1" applyAlignment="1" applyProtection="1">
      <alignment horizontal="center"/>
      <protection locked="0"/>
    </xf>
    <xf numFmtId="0" fontId="0" fillId="0" borderId="320" xfId="0" applyBorder="1" applyAlignment="1">
      <alignment horizontal="center"/>
    </xf>
    <xf numFmtId="0" fontId="0" fillId="0" borderId="417" xfId="0" applyBorder="1" applyAlignment="1">
      <alignment horizontal="center"/>
    </xf>
    <xf numFmtId="0" fontId="78" fillId="34" borderId="232" xfId="0" applyFont="1" applyFill="1" applyBorder="1" applyAlignment="1" applyProtection="1">
      <alignment horizontal="center"/>
    </xf>
    <xf numFmtId="0" fontId="0" fillId="0" borderId="232" xfId="0" applyBorder="1" applyAlignment="1">
      <alignment horizontal="center"/>
    </xf>
    <xf numFmtId="0" fontId="0" fillId="0" borderId="417" xfId="0" applyBorder="1" applyAlignment="1"/>
    <xf numFmtId="0" fontId="0" fillId="0" borderId="227" xfId="0" applyBorder="1" applyAlignment="1">
      <alignment horizontal="center"/>
    </xf>
    <xf numFmtId="0" fontId="0" fillId="0" borderId="400" xfId="0" applyBorder="1" applyAlignment="1"/>
    <xf numFmtId="0" fontId="66" fillId="34" borderId="232" xfId="0" applyFont="1" applyFill="1" applyBorder="1" applyAlignment="1">
      <alignment horizontal="center"/>
    </xf>
    <xf numFmtId="0" fontId="0" fillId="0" borderId="232" xfId="0" applyBorder="1" applyAlignment="1"/>
    <xf numFmtId="0" fontId="66" fillId="34" borderId="0" xfId="0" applyFont="1" applyFill="1" applyAlignment="1"/>
    <xf numFmtId="0" fontId="27" fillId="0" borderId="0" xfId="0" applyFont="1" applyAlignment="1"/>
    <xf numFmtId="0" fontId="0" fillId="0" borderId="320" xfId="0" applyBorder="1" applyAlignment="1"/>
    <xf numFmtId="0" fontId="50" fillId="34" borderId="0" xfId="0" applyFont="1" applyFill="1" applyAlignment="1">
      <alignment horizontal="left"/>
    </xf>
    <xf numFmtId="0" fontId="50" fillId="34" borderId="0" xfId="0" applyFont="1" applyFill="1" applyAlignment="1"/>
    <xf numFmtId="0" fontId="66" fillId="34" borderId="95" xfId="0" applyFont="1" applyFill="1" applyBorder="1" applyAlignment="1" applyProtection="1"/>
    <xf numFmtId="0" fontId="0" fillId="0" borderId="95" xfId="0" applyBorder="1" applyAlignment="1"/>
    <xf numFmtId="0" fontId="50" fillId="34" borderId="0" xfId="0" applyFont="1" applyFill="1" applyAlignment="1">
      <alignment horizontal="left" wrapText="1"/>
    </xf>
    <xf numFmtId="0" fontId="0" fillId="34" borderId="0" xfId="0" applyFill="1" applyAlignment="1">
      <alignment horizontal="left"/>
    </xf>
    <xf numFmtId="0" fontId="66" fillId="34" borderId="0" xfId="0" applyFont="1" applyFill="1" applyAlignment="1">
      <alignment horizontal="center"/>
    </xf>
    <xf numFmtId="0" fontId="50" fillId="0" borderId="0" xfId="0" applyFont="1" applyAlignment="1"/>
    <xf numFmtId="0" fontId="66" fillId="34" borderId="290" xfId="0" applyFont="1" applyFill="1" applyBorder="1" applyAlignment="1" applyProtection="1"/>
    <xf numFmtId="0" fontId="0" fillId="0" borderId="290" xfId="0" applyBorder="1" applyAlignment="1" applyProtection="1"/>
    <xf numFmtId="0" fontId="66" fillId="0" borderId="465" xfId="0" applyFont="1" applyFill="1" applyBorder="1" applyAlignment="1" applyProtection="1">
      <alignment horizontal="left"/>
      <protection locked="0"/>
    </xf>
    <xf numFmtId="0" fontId="27" fillId="0" borderId="466" xfId="0" applyFont="1" applyBorder="1" applyAlignment="1" applyProtection="1">
      <alignment horizontal="left"/>
      <protection locked="0"/>
    </xf>
    <xf numFmtId="0" fontId="27" fillId="34" borderId="95" xfId="0" applyFont="1" applyFill="1" applyBorder="1" applyAlignment="1" applyProtection="1"/>
    <xf numFmtId="0" fontId="124" fillId="34" borderId="0" xfId="0" applyFont="1" applyFill="1" applyAlignment="1">
      <alignment horizontal="center"/>
    </xf>
    <xf numFmtId="0" fontId="66" fillId="0" borderId="468" xfId="0" applyFont="1" applyFill="1" applyBorder="1" applyAlignment="1" applyProtection="1">
      <alignment horizontal="center"/>
      <protection locked="0"/>
    </xf>
    <xf numFmtId="0" fontId="66" fillId="0" borderId="469" xfId="0" applyFont="1" applyFill="1" applyBorder="1" applyAlignment="1" applyProtection="1">
      <alignment horizontal="center"/>
      <protection locked="0"/>
    </xf>
    <xf numFmtId="0" fontId="70" fillId="34" borderId="291" xfId="0" applyFont="1" applyFill="1" applyBorder="1" applyAlignment="1" applyProtection="1">
      <alignment horizontal="center" vertical="center"/>
    </xf>
    <xf numFmtId="0" fontId="0" fillId="34" borderId="58" xfId="0" applyFill="1" applyBorder="1" applyAlignment="1" applyProtection="1">
      <alignment horizontal="center" vertical="center"/>
    </xf>
    <xf numFmtId="0" fontId="0" fillId="0" borderId="470" xfId="0" applyBorder="1" applyAlignment="1" applyProtection="1">
      <alignment horizontal="center"/>
    </xf>
    <xf numFmtId="0" fontId="78" fillId="34" borderId="59" xfId="0" applyFont="1" applyFill="1" applyBorder="1" applyAlignment="1">
      <alignment horizontal="center"/>
    </xf>
    <xf numFmtId="0" fontId="0" fillId="0" borderId="464" xfId="0" applyBorder="1" applyAlignment="1">
      <alignment horizontal="center"/>
    </xf>
    <xf numFmtId="0" fontId="86" fillId="0" borderId="468" xfId="0" applyFont="1" applyFill="1" applyBorder="1" applyAlignment="1" applyProtection="1">
      <alignment horizontal="center"/>
      <protection locked="0"/>
    </xf>
    <xf numFmtId="0" fontId="19" fillId="0" borderId="57" xfId="0" applyFont="1" applyFill="1" applyBorder="1" applyAlignment="1" applyProtection="1">
      <alignment horizontal="center"/>
      <protection locked="0"/>
    </xf>
    <xf numFmtId="0" fontId="0" fillId="0" borderId="469" xfId="0" applyBorder="1" applyAlignment="1" applyProtection="1">
      <protection locked="0"/>
    </xf>
    <xf numFmtId="0" fontId="66" fillId="0" borderId="416" xfId="0" applyFont="1" applyFill="1" applyBorder="1" applyAlignment="1" applyProtection="1">
      <alignment horizontal="center"/>
      <protection locked="0"/>
    </xf>
    <xf numFmtId="0" fontId="66" fillId="0" borderId="400" xfId="0" applyFont="1" applyFill="1" applyBorder="1" applyAlignment="1" applyProtection="1">
      <alignment horizontal="center"/>
      <protection locked="0"/>
    </xf>
    <xf numFmtId="0" fontId="0" fillId="0" borderId="417" xfId="0" applyBorder="1" applyAlignment="1" applyProtection="1">
      <alignment horizontal="center"/>
      <protection locked="0"/>
    </xf>
    <xf numFmtId="0" fontId="70" fillId="0" borderId="321" xfId="0" applyFont="1" applyFill="1" applyBorder="1" applyAlignment="1" applyProtection="1">
      <alignment horizontal="center" vertical="center" wrapText="1"/>
      <protection locked="0"/>
    </xf>
    <xf numFmtId="0" fontId="0" fillId="0" borderId="59" xfId="0" applyFill="1" applyBorder="1" applyAlignment="1" applyProtection="1">
      <alignment horizontal="center" wrapText="1"/>
      <protection locked="0"/>
    </xf>
    <xf numFmtId="0" fontId="0" fillId="0" borderId="464" xfId="0" applyFill="1" applyBorder="1" applyAlignment="1" applyProtection="1">
      <alignment horizontal="center" wrapText="1"/>
      <protection locked="0"/>
    </xf>
    <xf numFmtId="0" fontId="102" fillId="0" borderId="468" xfId="0" applyFont="1" applyFill="1" applyBorder="1" applyAlignment="1" applyProtection="1">
      <alignment horizontal="center"/>
      <protection locked="0"/>
    </xf>
    <xf numFmtId="0" fontId="107" fillId="0" borderId="57" xfId="0" applyFont="1" applyFill="1" applyBorder="1" applyAlignment="1" applyProtection="1">
      <alignment horizontal="center"/>
      <protection locked="0"/>
    </xf>
    <xf numFmtId="0" fontId="107" fillId="0" borderId="469" xfId="0" applyFont="1" applyBorder="1" applyAlignment="1" applyProtection="1">
      <protection locked="0"/>
    </xf>
    <xf numFmtId="0" fontId="70" fillId="0" borderId="400" xfId="0" applyFont="1" applyFill="1" applyBorder="1" applyAlignment="1" applyProtection="1">
      <alignment horizontal="center"/>
      <protection locked="0"/>
    </xf>
    <xf numFmtId="0" fontId="77" fillId="0" borderId="400" xfId="0" applyFont="1" applyBorder="1" applyAlignment="1" applyProtection="1">
      <alignment horizontal="center"/>
      <protection locked="0"/>
    </xf>
    <xf numFmtId="0" fontId="77" fillId="0" borderId="417" xfId="0" applyFont="1" applyBorder="1" applyAlignment="1" applyProtection="1">
      <alignment horizontal="center"/>
      <protection locked="0"/>
    </xf>
    <xf numFmtId="0" fontId="27" fillId="0" borderId="417" xfId="0" applyFont="1" applyFill="1" applyBorder="1" applyAlignment="1" applyProtection="1">
      <protection locked="0"/>
    </xf>
    <xf numFmtId="0" fontId="78" fillId="0" borderId="321" xfId="0" applyFont="1" applyFill="1" applyBorder="1" applyAlignment="1" applyProtection="1">
      <alignment horizontal="center" vertical="top"/>
      <protection locked="0"/>
    </xf>
    <xf numFmtId="0" fontId="23" fillId="0" borderId="464" xfId="0" applyFont="1" applyFill="1" applyBorder="1" applyAlignment="1" applyProtection="1">
      <alignment horizontal="center" vertical="top"/>
      <protection locked="0"/>
    </xf>
    <xf numFmtId="0" fontId="27" fillId="34" borderId="290" xfId="0" applyFont="1" applyFill="1" applyBorder="1" applyAlignment="1" applyProtection="1"/>
    <xf numFmtId="0" fontId="86" fillId="0" borderId="319" xfId="0" applyFont="1" applyFill="1" applyBorder="1" applyAlignment="1" applyProtection="1">
      <alignment horizontal="center"/>
      <protection locked="0"/>
    </xf>
    <xf numFmtId="0" fontId="86" fillId="0" borderId="320" xfId="0" applyFont="1" applyBorder="1" applyAlignment="1" applyProtection="1">
      <alignment horizontal="center"/>
      <protection locked="0"/>
    </xf>
    <xf numFmtId="0" fontId="0" fillId="0" borderId="290" xfId="0" applyFont="1" applyBorder="1" applyAlignment="1"/>
    <xf numFmtId="0" fontId="66" fillId="34" borderId="0" xfId="0" applyFont="1" applyFill="1" applyBorder="1" applyAlignment="1" applyProtection="1"/>
    <xf numFmtId="0" fontId="0" fillId="0" borderId="0" xfId="0" applyFont="1" applyBorder="1" applyAlignment="1"/>
    <xf numFmtId="0" fontId="84" fillId="34" borderId="0" xfId="0" applyFont="1" applyFill="1" applyBorder="1" applyAlignment="1" applyProtection="1"/>
    <xf numFmtId="0" fontId="141" fillId="0" borderId="0" xfId="0" applyFont="1" applyAlignment="1"/>
    <xf numFmtId="0" fontId="70" fillId="34" borderId="290" xfId="0" applyFont="1" applyFill="1" applyBorder="1" applyAlignment="1" applyProtection="1"/>
    <xf numFmtId="0" fontId="0" fillId="34" borderId="0" xfId="0" applyFont="1" applyFill="1" applyAlignment="1" applyProtection="1">
      <alignment horizontal="center"/>
    </xf>
    <xf numFmtId="0" fontId="0" fillId="34" borderId="0" xfId="0" applyFont="1" applyFill="1" applyAlignment="1"/>
    <xf numFmtId="0" fontId="70" fillId="0" borderId="321" xfId="0" applyFont="1" applyFill="1" applyBorder="1" applyAlignment="1" applyProtection="1">
      <alignment horizontal="left"/>
      <protection locked="0"/>
    </xf>
    <xf numFmtId="0" fontId="27" fillId="0" borderId="322" xfId="0" applyFont="1" applyBorder="1" applyAlignment="1" applyProtection="1">
      <protection locked="0"/>
    </xf>
    <xf numFmtId="0" fontId="86" fillId="0" borderId="227" xfId="0" applyFont="1" applyBorder="1" applyAlignment="1" applyProtection="1">
      <alignment horizontal="center"/>
      <protection locked="0"/>
    </xf>
    <xf numFmtId="0" fontId="0" fillId="0" borderId="320" xfId="0" applyBorder="1" applyAlignment="1" applyProtection="1">
      <protection locked="0"/>
    </xf>
    <xf numFmtId="0" fontId="27" fillId="0" borderId="400" xfId="0" applyFont="1" applyFill="1" applyBorder="1" applyAlignment="1" applyProtection="1">
      <protection locked="0"/>
    </xf>
    <xf numFmtId="0" fontId="102" fillId="0" borderId="321" xfId="0" applyFont="1" applyFill="1" applyBorder="1" applyAlignment="1" applyProtection="1">
      <alignment horizontal="center"/>
      <protection locked="0"/>
    </xf>
    <xf numFmtId="0" fontId="107" fillId="0" borderId="236" xfId="0" applyFont="1" applyFill="1" applyBorder="1" applyAlignment="1" applyProtection="1">
      <alignment horizontal="center"/>
      <protection locked="0"/>
    </xf>
    <xf numFmtId="0" fontId="19" fillId="0" borderId="322" xfId="0" applyFont="1" applyBorder="1" applyAlignment="1" applyProtection="1">
      <protection locked="0"/>
    </xf>
    <xf numFmtId="0" fontId="70" fillId="0" borderId="400" xfId="0" applyFont="1" applyBorder="1" applyAlignment="1" applyProtection="1">
      <alignment horizontal="center"/>
      <protection locked="0"/>
    </xf>
    <xf numFmtId="0" fontId="70" fillId="0" borderId="417" xfId="0" applyFont="1" applyBorder="1" applyAlignment="1" applyProtection="1">
      <alignment horizontal="center"/>
      <protection locked="0"/>
    </xf>
    <xf numFmtId="0" fontId="66" fillId="0" borderId="416" xfId="0" applyFont="1" applyBorder="1" applyAlignment="1" applyProtection="1">
      <alignment horizontal="center"/>
      <protection locked="0"/>
    </xf>
    <xf numFmtId="0" fontId="66" fillId="0" borderId="417" xfId="0" applyFont="1" applyBorder="1" applyAlignment="1" applyProtection="1">
      <alignment horizontal="center"/>
      <protection locked="0"/>
    </xf>
    <xf numFmtId="0" fontId="66" fillId="0" borderId="400" xfId="0" applyFont="1" applyBorder="1" applyAlignment="1" applyProtection="1">
      <alignment horizontal="center"/>
      <protection locked="0"/>
    </xf>
    <xf numFmtId="0" fontId="86" fillId="0" borderId="320" xfId="0" applyFont="1" applyFill="1" applyBorder="1" applyAlignment="1" applyProtection="1">
      <alignment horizontal="center"/>
      <protection locked="0"/>
    </xf>
    <xf numFmtId="0" fontId="70" fillId="34" borderId="0" xfId="0" applyFont="1" applyFill="1" applyBorder="1" applyAlignment="1" applyProtection="1">
      <alignment horizontal="center"/>
    </xf>
    <xf numFmtId="0" fontId="70" fillId="34" borderId="0" xfId="0" applyFont="1" applyFill="1" applyBorder="1" applyAlignment="1"/>
    <xf numFmtId="0" fontId="19" fillId="0" borderId="320" xfId="0" applyFont="1" applyFill="1" applyBorder="1" applyAlignment="1" applyProtection="1">
      <alignment horizontal="center"/>
      <protection locked="0"/>
    </xf>
    <xf numFmtId="0" fontId="121" fillId="84" borderId="0" xfId="179" applyFont="1" applyFill="1" applyAlignment="1">
      <alignment horizontal="center"/>
    </xf>
    <xf numFmtId="0" fontId="78" fillId="0" borderId="222" xfId="0" applyNumberFormat="1" applyFont="1" applyFill="1" applyBorder="1" applyAlignment="1" applyProtection="1">
      <protection locked="0"/>
    </xf>
    <xf numFmtId="0" fontId="0" fillId="0" borderId="222" xfId="0" applyBorder="1" applyAlignment="1" applyProtection="1">
      <protection locked="0"/>
    </xf>
    <xf numFmtId="0" fontId="78" fillId="34" borderId="144" xfId="0" applyNumberFormat="1" applyFont="1" applyFill="1" applyBorder="1" applyAlignment="1" applyProtection="1">
      <alignment horizontal="center"/>
    </xf>
    <xf numFmtId="0" fontId="70" fillId="34" borderId="0" xfId="0" applyNumberFormat="1" applyFont="1" applyFill="1" applyAlignment="1" applyProtection="1">
      <alignment horizontal="center"/>
    </xf>
    <xf numFmtId="0" fontId="99" fillId="34" borderId="0" xfId="180" applyNumberFormat="1" applyFont="1" applyFill="1" applyAlignment="1" applyProtection="1">
      <alignment wrapText="1"/>
    </xf>
    <xf numFmtId="0" fontId="90" fillId="34" borderId="0" xfId="0" applyNumberFormat="1" applyFont="1" applyFill="1" applyAlignment="1" applyProtection="1">
      <alignment wrapText="1"/>
    </xf>
    <xf numFmtId="0" fontId="78" fillId="34" borderId="95" xfId="180" applyNumberFormat="1" applyFont="1" applyFill="1" applyBorder="1" applyAlignment="1" applyProtection="1">
      <alignment horizontal="center"/>
      <protection locked="0"/>
    </xf>
    <xf numFmtId="0" fontId="0" fillId="34" borderId="222" xfId="0" applyFill="1" applyBorder="1" applyAlignment="1">
      <alignment horizontal="center"/>
    </xf>
    <xf numFmtId="0" fontId="70" fillId="34" borderId="224" xfId="180" applyNumberFormat="1" applyFont="1" applyFill="1" applyBorder="1" applyAlignment="1" applyProtection="1"/>
    <xf numFmtId="0" fontId="27" fillId="34" borderId="224" xfId="0" applyFont="1" applyFill="1" applyBorder="1" applyAlignment="1" applyProtection="1"/>
    <xf numFmtId="0" fontId="70" fillId="34" borderId="391" xfId="180" applyNumberFormat="1" applyFont="1" applyFill="1" applyBorder="1" applyAlignment="1" applyProtection="1"/>
    <xf numFmtId="0" fontId="0" fillId="0" borderId="391" xfId="0" applyBorder="1" applyAlignment="1"/>
    <xf numFmtId="0" fontId="78" fillId="34" borderId="226" xfId="180" applyNumberFormat="1" applyFont="1" applyFill="1" applyBorder="1" applyAlignment="1" applyProtection="1"/>
    <xf numFmtId="0" fontId="0" fillId="34" borderId="226" xfId="0" applyFill="1" applyBorder="1" applyAlignment="1" applyProtection="1"/>
    <xf numFmtId="0" fontId="70" fillId="0" borderId="389" xfId="180" applyNumberFormat="1" applyFont="1" applyFill="1" applyBorder="1" applyAlignment="1" applyProtection="1">
      <alignment horizontal="center"/>
      <protection locked="0"/>
    </xf>
    <xf numFmtId="0" fontId="27" fillId="0" borderId="389" xfId="0" applyFont="1" applyBorder="1" applyAlignment="1" applyProtection="1">
      <alignment horizontal="center"/>
      <protection locked="0"/>
    </xf>
    <xf numFmtId="0" fontId="78" fillId="0" borderId="225" xfId="180" applyNumberFormat="1" applyFont="1" applyFill="1" applyBorder="1" applyAlignment="1" applyProtection="1">
      <protection locked="0"/>
    </xf>
    <xf numFmtId="0" fontId="0" fillId="0" borderId="225" xfId="0" applyBorder="1" applyAlignment="1" applyProtection="1">
      <protection locked="0"/>
    </xf>
    <xf numFmtId="0" fontId="78" fillId="0" borderId="222" xfId="180" applyNumberFormat="1" applyFont="1" applyFill="1" applyBorder="1" applyAlignment="1" applyProtection="1">
      <protection locked="0"/>
    </xf>
    <xf numFmtId="0" fontId="78" fillId="0" borderId="418" xfId="180" applyNumberFormat="1" applyFont="1" applyFill="1" applyBorder="1" applyAlignment="1" applyProtection="1">
      <protection locked="0"/>
    </xf>
    <xf numFmtId="0" fontId="0" fillId="0" borderId="418" xfId="0" applyBorder="1" applyAlignment="1" applyProtection="1">
      <protection locked="0"/>
    </xf>
    <xf numFmtId="0" fontId="78" fillId="0" borderId="392" xfId="180" applyNumberFormat="1" applyFont="1" applyFill="1" applyBorder="1" applyAlignment="1" applyProtection="1">
      <protection locked="0"/>
    </xf>
    <xf numFmtId="0" fontId="0" fillId="0" borderId="392" xfId="0" applyBorder="1" applyAlignment="1" applyProtection="1">
      <protection locked="0"/>
    </xf>
    <xf numFmtId="0" fontId="78" fillId="0" borderId="222" xfId="13" quotePrefix="1" applyFont="1" applyFill="1" applyBorder="1" applyAlignment="1" applyProtection="1">
      <alignment horizontal="center"/>
      <protection locked="0"/>
    </xf>
    <xf numFmtId="0" fontId="78" fillId="0" borderId="222" xfId="13" applyFont="1" applyFill="1" applyBorder="1" applyAlignment="1" applyProtection="1">
      <protection locked="0"/>
    </xf>
    <xf numFmtId="0" fontId="78" fillId="0" borderId="222" xfId="0" quotePrefix="1" applyFont="1" applyFill="1" applyBorder="1" applyAlignment="1" applyProtection="1">
      <alignment horizontal="center"/>
      <protection locked="0"/>
    </xf>
    <xf numFmtId="0" fontId="78" fillId="0" borderId="222" xfId="0" applyFont="1" applyBorder="1" applyAlignment="1" applyProtection="1">
      <protection locked="0"/>
    </xf>
    <xf numFmtId="0" fontId="77" fillId="34" borderId="0" xfId="0" applyFont="1" applyFill="1" applyAlignment="1">
      <alignment horizontal="center"/>
    </xf>
    <xf numFmtId="0" fontId="0" fillId="0" borderId="0" xfId="0" applyAlignment="1"/>
    <xf numFmtId="0" fontId="78" fillId="0" borderId="60" xfId="13" applyFont="1" applyFill="1" applyBorder="1" applyAlignment="1" applyProtection="1">
      <protection locked="0"/>
    </xf>
    <xf numFmtId="0" fontId="0" fillId="0" borderId="60" xfId="0" applyBorder="1" applyAlignment="1" applyProtection="1">
      <protection locked="0"/>
    </xf>
    <xf numFmtId="0" fontId="75" fillId="34" borderId="0" xfId="179" applyFill="1" applyAlignment="1">
      <alignment horizontal="center"/>
    </xf>
    <xf numFmtId="0" fontId="50" fillId="34" borderId="0" xfId="0" applyFont="1" applyFill="1" applyAlignment="1" applyProtection="1">
      <alignment horizontal="left"/>
    </xf>
    <xf numFmtId="0" fontId="50" fillId="34" borderId="0" xfId="0" applyFont="1" applyFill="1" applyAlignment="1" applyProtection="1">
      <alignment horizontal="center"/>
    </xf>
    <xf numFmtId="0" fontId="78" fillId="0" borderId="60" xfId="0" applyFont="1" applyFill="1" applyBorder="1" applyAlignment="1" applyProtection="1">
      <protection locked="0"/>
    </xf>
    <xf numFmtId="0" fontId="78" fillId="0" borderId="222" xfId="0" applyFont="1" applyFill="1" applyBorder="1" applyAlignment="1" applyProtection="1">
      <protection locked="0"/>
    </xf>
    <xf numFmtId="0" fontId="70" fillId="34" borderId="0" xfId="0" applyFont="1" applyFill="1" applyBorder="1" applyAlignment="1" applyProtection="1">
      <alignment horizontal="left"/>
    </xf>
    <xf numFmtId="49" fontId="75" fillId="34" borderId="0" xfId="179" applyNumberFormat="1" applyFill="1" applyAlignment="1" applyProtection="1">
      <alignment horizontal="center"/>
    </xf>
    <xf numFmtId="0" fontId="78" fillId="34" borderId="0" xfId="0" applyFont="1" applyFill="1" applyAlignment="1" applyProtection="1">
      <alignment horizontal="left"/>
    </xf>
    <xf numFmtId="0" fontId="70" fillId="34" borderId="195" xfId="0" applyFont="1" applyFill="1" applyBorder="1" applyAlignment="1" applyProtection="1"/>
    <xf numFmtId="0" fontId="27" fillId="34" borderId="97" xfId="0" applyFont="1" applyFill="1" applyBorder="1" applyAlignment="1" applyProtection="1"/>
    <xf numFmtId="0" fontId="70" fillId="34" borderId="0" xfId="0" applyFont="1" applyFill="1" applyAlignment="1" applyProtection="1">
      <alignment wrapText="1"/>
    </xf>
    <xf numFmtId="0" fontId="0" fillId="34" borderId="0" xfId="0" applyFill="1" applyAlignment="1"/>
    <xf numFmtId="0" fontId="78" fillId="34" borderId="297" xfId="0" applyFont="1" applyFill="1" applyBorder="1" applyAlignment="1" applyProtection="1"/>
    <xf numFmtId="0" fontId="0" fillId="34" borderId="331" xfId="0" applyFont="1" applyFill="1" applyBorder="1" applyAlignment="1" applyProtection="1"/>
    <xf numFmtId="0" fontId="0" fillId="34" borderId="337" xfId="0" applyFont="1" applyFill="1" applyBorder="1" applyAlignment="1" applyProtection="1"/>
    <xf numFmtId="0" fontId="0" fillId="34" borderId="324" xfId="0" applyFont="1" applyFill="1" applyBorder="1" applyAlignment="1" applyProtection="1"/>
    <xf numFmtId="0" fontId="78" fillId="34" borderId="195" xfId="0" applyFont="1" applyFill="1" applyBorder="1" applyAlignment="1" applyProtection="1"/>
    <xf numFmtId="0" fontId="0" fillId="34" borderId="95" xfId="0" applyFill="1" applyBorder="1" applyAlignment="1" applyProtection="1"/>
    <xf numFmtId="0" fontId="0" fillId="34" borderId="97" xfId="0" applyFill="1" applyBorder="1" applyAlignment="1" applyProtection="1"/>
    <xf numFmtId="0" fontId="78" fillId="34" borderId="346" xfId="0" applyFont="1" applyFill="1" applyBorder="1" applyAlignment="1" applyProtection="1">
      <alignment horizontal="left"/>
    </xf>
    <xf numFmtId="0" fontId="78" fillId="34" borderId="347" xfId="0" applyFont="1" applyFill="1" applyBorder="1" applyAlignment="1" applyProtection="1">
      <alignment horizontal="left"/>
    </xf>
    <xf numFmtId="0" fontId="70" fillId="34" borderId="0" xfId="0" applyFont="1" applyFill="1" applyAlignment="1" applyProtection="1">
      <alignment horizontal="left" wrapText="1"/>
    </xf>
    <xf numFmtId="0" fontId="75" fillId="34" borderId="0" xfId="179" applyFill="1" applyAlignment="1" applyProtection="1"/>
    <xf numFmtId="0" fontId="70" fillId="34" borderId="355" xfId="0" applyFont="1" applyFill="1" applyBorder="1" applyAlignment="1" applyProtection="1">
      <alignment horizontal="left"/>
    </xf>
    <xf numFmtId="0" fontId="70" fillId="34" borderId="356" xfId="0" applyFont="1" applyFill="1" applyBorder="1" applyAlignment="1" applyProtection="1">
      <alignment horizontal="left"/>
    </xf>
    <xf numFmtId="0" fontId="78" fillId="34" borderId="326" xfId="0" applyFont="1" applyFill="1" applyBorder="1" applyAlignment="1" applyProtection="1"/>
    <xf numFmtId="0" fontId="0" fillId="34" borderId="337" xfId="0" applyFill="1" applyBorder="1" applyAlignment="1" applyProtection="1"/>
    <xf numFmtId="0" fontId="0" fillId="34" borderId="324" xfId="0" applyFill="1" applyBorder="1" applyAlignment="1" applyProtection="1"/>
    <xf numFmtId="0" fontId="78" fillId="34" borderId="0" xfId="0" applyFont="1" applyFill="1" applyAlignment="1" applyProtection="1">
      <alignment horizontal="left" vertical="top" wrapText="1"/>
    </xf>
    <xf numFmtId="0" fontId="70" fillId="34" borderId="95" xfId="0" applyFont="1" applyFill="1" applyBorder="1" applyAlignment="1" applyProtection="1">
      <alignment horizontal="center"/>
    </xf>
    <xf numFmtId="0" fontId="78" fillId="34" borderId="0" xfId="0" applyFont="1" applyFill="1" applyAlignment="1" applyProtection="1">
      <alignment horizontal="left" wrapText="1"/>
    </xf>
    <xf numFmtId="0" fontId="78" fillId="34" borderId="95" xfId="0" applyFont="1" applyFill="1" applyBorder="1" applyAlignment="1" applyProtection="1">
      <alignment horizontal="left"/>
    </xf>
    <xf numFmtId="0" fontId="78" fillId="34" borderId="0" xfId="0" applyFont="1" applyFill="1" applyBorder="1" applyAlignment="1" applyProtection="1">
      <alignment horizontal="left"/>
    </xf>
    <xf numFmtId="0" fontId="78" fillId="34" borderId="95" xfId="0" applyFont="1" applyFill="1" applyBorder="1" applyAlignment="1" applyProtection="1">
      <alignment horizontal="left" wrapText="1"/>
    </xf>
    <xf numFmtId="0" fontId="78" fillId="34" borderId="0" xfId="0" applyFont="1" applyFill="1" applyBorder="1" applyAlignment="1" applyProtection="1">
      <alignment horizontal="left" wrapText="1"/>
    </xf>
    <xf numFmtId="0" fontId="78" fillId="0" borderId="402" xfId="0" applyFont="1" applyFill="1" applyBorder="1" applyAlignment="1" applyProtection="1">
      <alignment horizontal="left" wrapText="1"/>
      <protection locked="0"/>
    </xf>
    <xf numFmtId="0" fontId="0" fillId="0" borderId="392" xfId="0" applyBorder="1" applyAlignment="1">
      <alignment horizontal="left" wrapText="1"/>
    </xf>
    <xf numFmtId="0" fontId="0" fillId="0" borderId="420" xfId="0" applyBorder="1" applyAlignment="1">
      <alignment horizontal="left" wrapText="1"/>
    </xf>
    <xf numFmtId="181" fontId="78" fillId="0" borderId="224" xfId="0" applyNumberFormat="1" applyFont="1" applyFill="1" applyBorder="1" applyAlignment="1" applyProtection="1">
      <alignment horizontal="center"/>
      <protection locked="0"/>
    </xf>
    <xf numFmtId="0" fontId="78" fillId="34" borderId="0" xfId="0" applyFont="1" applyFill="1" applyBorder="1" applyAlignment="1" applyProtection="1">
      <alignment horizontal="left" vertical="top" wrapText="1"/>
    </xf>
    <xf numFmtId="0" fontId="78" fillId="0" borderId="473" xfId="0" applyFont="1" applyFill="1" applyBorder="1" applyAlignment="1" applyProtection="1">
      <alignment horizontal="left" wrapText="1"/>
      <protection locked="0"/>
    </xf>
    <xf numFmtId="0" fontId="78" fillId="0" borderId="513" xfId="0" applyFont="1" applyFill="1" applyBorder="1" applyAlignment="1" applyProtection="1">
      <alignment horizontal="left" wrapText="1"/>
      <protection locked="0"/>
    </xf>
    <xf numFmtId="0" fontId="78" fillId="0" borderId="480" xfId="0" applyFont="1" applyFill="1" applyBorder="1" applyAlignment="1" applyProtection="1">
      <alignment horizontal="left" wrapText="1"/>
      <protection locked="0"/>
    </xf>
    <xf numFmtId="0" fontId="78" fillId="34" borderId="517" xfId="0" quotePrefix="1" applyFont="1" applyFill="1" applyBorder="1" applyAlignment="1" applyProtection="1">
      <alignment horizontal="center"/>
    </xf>
    <xf numFmtId="49" fontId="75" fillId="34" borderId="0" xfId="179" quotePrefix="1" applyNumberFormat="1" applyFill="1" applyAlignment="1" applyProtection="1">
      <alignment horizontal="center"/>
    </xf>
    <xf numFmtId="0" fontId="78" fillId="34" borderId="0" xfId="0" quotePrefix="1" applyFont="1" applyFill="1" applyAlignment="1" applyProtection="1">
      <alignment horizontal="center"/>
    </xf>
    <xf numFmtId="181" fontId="78" fillId="0" borderId="516" xfId="0" applyNumberFormat="1" applyFont="1" applyFill="1" applyBorder="1" applyAlignment="1" applyProtection="1">
      <alignment horizontal="center"/>
      <protection locked="0"/>
    </xf>
    <xf numFmtId="0" fontId="78" fillId="0" borderId="512" xfId="0" applyFont="1" applyFill="1" applyBorder="1" applyAlignment="1" applyProtection="1">
      <alignment horizontal="left"/>
      <protection locked="0"/>
    </xf>
    <xf numFmtId="0" fontId="78" fillId="0" borderId="473" xfId="0" applyFont="1" applyBorder="1" applyAlignment="1" applyProtection="1">
      <alignment horizontal="left"/>
      <protection locked="0"/>
    </xf>
    <xf numFmtId="0" fontId="78" fillId="0" borderId="479" xfId="0" applyFont="1" applyBorder="1" applyAlignment="1" applyProtection="1">
      <alignment horizontal="left"/>
      <protection locked="0"/>
    </xf>
    <xf numFmtId="0" fontId="78" fillId="0" borderId="480" xfId="0" applyFont="1" applyBorder="1" applyAlignment="1" applyProtection="1">
      <alignment horizontal="left"/>
      <protection locked="0"/>
    </xf>
    <xf numFmtId="0" fontId="78" fillId="0" borderId="363" xfId="0" quotePrefix="1" applyFont="1" applyBorder="1" applyAlignment="1" applyProtection="1">
      <alignment horizontal="left"/>
      <protection locked="0"/>
    </xf>
    <xf numFmtId="0" fontId="78" fillId="0" borderId="95" xfId="0" quotePrefix="1" applyFont="1" applyBorder="1" applyAlignment="1" applyProtection="1">
      <alignment horizontal="left"/>
      <protection locked="0"/>
    </xf>
    <xf numFmtId="0" fontId="78" fillId="0" borderId="97" xfId="0" quotePrefix="1" applyFont="1" applyBorder="1" applyAlignment="1" applyProtection="1">
      <alignment horizontal="left"/>
      <protection locked="0"/>
    </xf>
    <xf numFmtId="0" fontId="78" fillId="0" borderId="402" xfId="0" applyFont="1" applyBorder="1" applyAlignment="1" applyProtection="1">
      <alignment horizontal="left"/>
      <protection locked="0"/>
    </xf>
    <xf numFmtId="0" fontId="78" fillId="0" borderId="392" xfId="0" applyFont="1" applyBorder="1" applyAlignment="1" applyProtection="1">
      <alignment horizontal="left"/>
      <protection locked="0"/>
    </xf>
    <xf numFmtId="0" fontId="78" fillId="0" borderId="386" xfId="0" applyFont="1" applyBorder="1" applyAlignment="1" applyProtection="1">
      <alignment horizontal="left"/>
      <protection locked="0"/>
    </xf>
    <xf numFmtId="0" fontId="75" fillId="34" borderId="0" xfId="179" applyFill="1" applyAlignment="1" applyProtection="1">
      <alignment horizontal="center"/>
    </xf>
    <xf numFmtId="0" fontId="50" fillId="34" borderId="0" xfId="0" applyFont="1" applyFill="1" applyAlignment="1" applyProtection="1">
      <alignment horizontal="left" wrapText="1"/>
    </xf>
    <xf numFmtId="0" fontId="70" fillId="34" borderId="402" xfId="0" applyFont="1" applyFill="1" applyBorder="1" applyAlignment="1" applyProtection="1">
      <alignment horizontal="center"/>
    </xf>
    <xf numFmtId="0" fontId="50" fillId="34" borderId="392" xfId="0" applyFont="1" applyFill="1" applyBorder="1" applyAlignment="1" applyProtection="1">
      <alignment horizontal="center"/>
    </xf>
    <xf numFmtId="0" fontId="50" fillId="34" borderId="386" xfId="0" applyFont="1" applyFill="1" applyBorder="1" applyAlignment="1" applyProtection="1"/>
    <xf numFmtId="0" fontId="50" fillId="34" borderId="0" xfId="0" applyFont="1" applyFill="1" applyAlignment="1" applyProtection="1">
      <alignment horizontal="left" vertical="top" wrapText="1"/>
    </xf>
    <xf numFmtId="0" fontId="97" fillId="34" borderId="0" xfId="0" applyFont="1" applyFill="1" applyAlignment="1" applyProtection="1">
      <alignment horizontal="center"/>
    </xf>
    <xf numFmtId="0" fontId="78" fillId="34" borderId="0" xfId="0" applyFont="1" applyFill="1" applyBorder="1" applyAlignment="1">
      <alignment horizontal="left"/>
    </xf>
    <xf numFmtId="0" fontId="78" fillId="34" borderId="0" xfId="0" applyFont="1" applyFill="1" applyAlignment="1">
      <alignment horizontal="left" vertical="top" wrapText="1"/>
    </xf>
    <xf numFmtId="0" fontId="78" fillId="34" borderId="0" xfId="0" quotePrefix="1" applyFont="1" applyFill="1" applyAlignment="1">
      <alignment horizontal="center"/>
    </xf>
    <xf numFmtId="0" fontId="78" fillId="34" borderId="0" xfId="0" quotePrefix="1" applyFont="1" applyFill="1" applyBorder="1" applyAlignment="1">
      <alignment horizontal="center"/>
    </xf>
    <xf numFmtId="0" fontId="78" fillId="34" borderId="0" xfId="0" applyFont="1" applyFill="1" applyBorder="1" applyAlignment="1">
      <alignment horizontal="left" wrapText="1"/>
    </xf>
    <xf numFmtId="0" fontId="78" fillId="34" borderId="95" xfId="0" applyFont="1" applyFill="1" applyBorder="1" applyAlignment="1">
      <alignment horizontal="left"/>
    </xf>
    <xf numFmtId="49" fontId="75" fillId="34" borderId="0" xfId="179" applyNumberFormat="1" applyFill="1" applyAlignment="1">
      <alignment horizontal="center"/>
    </xf>
    <xf numFmtId="0" fontId="97" fillId="34" borderId="0" xfId="0" applyFont="1" applyFill="1" applyAlignment="1">
      <alignment horizontal="center"/>
    </xf>
    <xf numFmtId="0" fontId="70" fillId="34" borderId="0" xfId="0" applyFont="1" applyFill="1" applyAlignment="1">
      <alignment horizontal="left"/>
    </xf>
    <xf numFmtId="171" fontId="70" fillId="0" borderId="473" xfId="177" applyNumberFormat="1" applyFont="1" applyFill="1" applyBorder="1" applyAlignment="1" applyProtection="1">
      <alignment horizontal="center" wrapText="1"/>
      <protection locked="0"/>
    </xf>
    <xf numFmtId="171" fontId="70" fillId="0" borderId="480" xfId="177" applyNumberFormat="1" applyFont="1" applyFill="1" applyBorder="1" applyAlignment="1" applyProtection="1">
      <alignment horizontal="center" wrapText="1"/>
      <protection locked="0"/>
    </xf>
    <xf numFmtId="0" fontId="70" fillId="34" borderId="113" xfId="0" applyFont="1" applyFill="1" applyBorder="1" applyAlignment="1" applyProtection="1">
      <alignment horizontal="left" wrapText="1"/>
    </xf>
    <xf numFmtId="0" fontId="78" fillId="34" borderId="116" xfId="0" applyFont="1" applyFill="1" applyBorder="1" applyAlignment="1" applyProtection="1">
      <alignment horizontal="left" wrapText="1"/>
    </xf>
    <xf numFmtId="171" fontId="70" fillId="0" borderId="114" xfId="177" applyNumberFormat="1" applyFont="1" applyFill="1" applyBorder="1" applyAlignment="1" applyProtection="1">
      <alignment horizontal="center" wrapText="1"/>
      <protection locked="0"/>
    </xf>
    <xf numFmtId="171" fontId="70" fillId="0" borderId="97" xfId="177" applyNumberFormat="1" applyFont="1" applyFill="1" applyBorder="1" applyAlignment="1" applyProtection="1">
      <alignment horizontal="center" wrapText="1"/>
      <protection locked="0"/>
    </xf>
    <xf numFmtId="0" fontId="66" fillId="34" borderId="207" xfId="0" quotePrefix="1" applyFont="1" applyFill="1" applyBorder="1" applyAlignment="1" applyProtection="1">
      <alignment horizontal="center" vertical="top"/>
    </xf>
    <xf numFmtId="0" fontId="0" fillId="0" borderId="206" xfId="0" applyBorder="1" applyAlignment="1" applyProtection="1"/>
    <xf numFmtId="49" fontId="70" fillId="34" borderId="0" xfId="0" applyNumberFormat="1" applyFont="1" applyFill="1" applyAlignment="1" applyProtection="1">
      <alignment horizontal="center"/>
    </xf>
    <xf numFmtId="0" fontId="78" fillId="34" borderId="0" xfId="0" applyFont="1" applyFill="1" applyAlignment="1" applyProtection="1"/>
    <xf numFmtId="0" fontId="78" fillId="34" borderId="95" xfId="0" applyFont="1" applyFill="1" applyBorder="1" applyAlignment="1" applyProtection="1">
      <alignment horizontal="left" vertical="top" wrapText="1"/>
    </xf>
    <xf numFmtId="0" fontId="78" fillId="0" borderId="326" xfId="0" applyFont="1" applyBorder="1" applyAlignment="1" applyProtection="1">
      <alignment horizontal="left" vertical="top" wrapText="1"/>
      <protection locked="0"/>
    </xf>
    <xf numFmtId="0" fontId="78" fillId="0" borderId="337" xfId="0" applyFont="1" applyBorder="1" applyAlignment="1" applyProtection="1">
      <alignment horizontal="left" vertical="top" wrapText="1"/>
      <protection locked="0"/>
    </xf>
    <xf numFmtId="0" fontId="78" fillId="0" borderId="324" xfId="0" applyFont="1" applyBorder="1" applyAlignment="1" applyProtection="1">
      <alignment horizontal="left" vertical="top" wrapText="1"/>
      <protection locked="0"/>
    </xf>
    <xf numFmtId="0" fontId="78" fillId="34" borderId="0" xfId="0" applyFont="1" applyFill="1" applyAlignment="1" applyProtection="1">
      <alignment vertical="top"/>
    </xf>
    <xf numFmtId="0" fontId="78" fillId="0" borderId="326" xfId="0" applyFont="1" applyFill="1" applyBorder="1" applyAlignment="1" applyProtection="1">
      <alignment vertical="top" wrapText="1"/>
      <protection locked="0"/>
    </xf>
    <xf numFmtId="0" fontId="0" fillId="0" borderId="337" xfId="0" applyFill="1" applyBorder="1" applyAlignment="1" applyProtection="1">
      <alignment vertical="top" wrapText="1"/>
      <protection locked="0"/>
    </xf>
    <xf numFmtId="0" fontId="0" fillId="0" borderId="324" xfId="0" applyFill="1" applyBorder="1" applyAlignment="1" applyProtection="1">
      <alignment vertical="top" wrapText="1"/>
      <protection locked="0"/>
    </xf>
    <xf numFmtId="0" fontId="78" fillId="0" borderId="402" xfId="0" applyFont="1" applyBorder="1" applyAlignment="1" applyProtection="1">
      <alignment horizontal="left" wrapText="1"/>
      <protection locked="0"/>
    </xf>
    <xf numFmtId="49" fontId="70" fillId="34" borderId="0" xfId="0" applyNumberFormat="1" applyFont="1" applyFill="1" applyBorder="1" applyAlignment="1" applyProtection="1">
      <alignment horizontal="center"/>
    </xf>
    <xf numFmtId="0" fontId="70" fillId="34" borderId="0" xfId="0" applyFont="1" applyFill="1" applyAlignment="1" applyProtection="1">
      <alignment horizontal="right"/>
    </xf>
    <xf numFmtId="0" fontId="70" fillId="34" borderId="2" xfId="0" applyFont="1" applyFill="1" applyBorder="1" applyAlignment="1" applyProtection="1">
      <alignment horizontal="right"/>
    </xf>
    <xf numFmtId="0" fontId="87" fillId="34" borderId="0" xfId="70" applyFont="1" applyFill="1" applyAlignment="1">
      <alignment horizontal="center"/>
    </xf>
    <xf numFmtId="0" fontId="70" fillId="34" borderId="326" xfId="70" applyFont="1" applyFill="1" applyBorder="1" applyAlignment="1">
      <alignment horizontal="left" vertical="center"/>
    </xf>
    <xf numFmtId="0" fontId="70" fillId="34" borderId="301" xfId="70" applyFont="1" applyFill="1" applyBorder="1" applyAlignment="1">
      <alignment horizontal="left" vertical="center"/>
    </xf>
    <xf numFmtId="0" fontId="78" fillId="34" borderId="326" xfId="70" applyFont="1" applyFill="1" applyBorder="1" applyAlignment="1">
      <alignment horizontal="left"/>
    </xf>
    <xf numFmtId="0" fontId="78" fillId="34" borderId="301" xfId="70" applyFont="1" applyFill="1" applyBorder="1" applyAlignment="1">
      <alignment horizontal="left"/>
    </xf>
    <xf numFmtId="0" fontId="78" fillId="34" borderId="145" xfId="70" applyFont="1" applyFill="1" applyBorder="1" applyAlignment="1">
      <alignment horizontal="left" vertical="center" wrapText="1"/>
    </xf>
    <xf numFmtId="0" fontId="78" fillId="34" borderId="146" xfId="70" applyFont="1" applyFill="1" applyBorder="1" applyAlignment="1">
      <alignment horizontal="left" vertical="center" wrapText="1"/>
    </xf>
    <xf numFmtId="0" fontId="78" fillId="34" borderId="149" xfId="70" applyFont="1" applyFill="1" applyBorder="1" applyAlignment="1">
      <alignment horizontal="left" vertical="center" wrapText="1"/>
    </xf>
    <xf numFmtId="0" fontId="78" fillId="34" borderId="326" xfId="70" applyFont="1" applyFill="1" applyBorder="1" applyAlignment="1">
      <alignment horizontal="left" wrapText="1"/>
    </xf>
    <xf numFmtId="0" fontId="78" fillId="34" borderId="301" xfId="70" applyFont="1" applyFill="1" applyBorder="1" applyAlignment="1">
      <alignment horizontal="left" wrapText="1"/>
    </xf>
    <xf numFmtId="0" fontId="78" fillId="34" borderId="402" xfId="70" applyFont="1" applyFill="1" applyBorder="1" applyAlignment="1">
      <alignment horizontal="left" wrapText="1"/>
    </xf>
    <xf numFmtId="0" fontId="78" fillId="34" borderId="359" xfId="70" applyFont="1" applyFill="1" applyBorder="1" applyAlignment="1">
      <alignment horizontal="left" wrapText="1"/>
    </xf>
    <xf numFmtId="0" fontId="70" fillId="34" borderId="326" xfId="70" applyFont="1" applyFill="1" applyBorder="1" applyAlignment="1">
      <alignment horizontal="left" vertical="center" wrapText="1"/>
    </xf>
    <xf numFmtId="0" fontId="70" fillId="34" borderId="301" xfId="70" applyFont="1" applyFill="1" applyBorder="1" applyAlignment="1">
      <alignment horizontal="left" vertical="center" wrapText="1"/>
    </xf>
    <xf numFmtId="0" fontId="78" fillId="34" borderId="473" xfId="70" applyFont="1" applyFill="1" applyBorder="1" applyAlignment="1">
      <alignment horizontal="left" wrapText="1"/>
    </xf>
    <xf numFmtId="0" fontId="78" fillId="34" borderId="478" xfId="70" applyFont="1" applyFill="1" applyBorder="1" applyAlignment="1">
      <alignment horizontal="left" wrapText="1"/>
    </xf>
    <xf numFmtId="167" fontId="179" fillId="39" borderId="0" xfId="179" quotePrefix="1" applyNumberFormat="1" applyFont="1" applyFill="1" applyAlignment="1" applyProtection="1">
      <alignment horizontal="center"/>
    </xf>
    <xf numFmtId="0" fontId="78" fillId="0" borderId="513" xfId="180" applyFont="1" applyFill="1" applyBorder="1" applyAlignment="1" applyProtection="1">
      <alignment vertical="top"/>
      <protection locked="0"/>
    </xf>
    <xf numFmtId="167" fontId="23" fillId="0" borderId="513" xfId="15" applyFont="1" applyBorder="1" applyAlignment="1" applyProtection="1">
      <alignment vertical="top"/>
      <protection locked="0"/>
    </xf>
    <xf numFmtId="174" fontId="87" fillId="34" borderId="0" xfId="180" applyNumberFormat="1" applyFont="1" applyFill="1" applyBorder="1" applyAlignment="1" applyProtection="1">
      <alignment horizontal="right"/>
    </xf>
    <xf numFmtId="174" fontId="23" fillId="0" borderId="0" xfId="15" applyNumberFormat="1" applyFont="1" applyAlignment="1">
      <alignment horizontal="right"/>
    </xf>
    <xf numFmtId="0" fontId="70" fillId="34" borderId="0" xfId="180" applyFont="1" applyFill="1" applyBorder="1" applyAlignment="1" applyProtection="1">
      <alignment horizontal="center"/>
    </xf>
    <xf numFmtId="0" fontId="78" fillId="34" borderId="530" xfId="180" applyFont="1" applyFill="1" applyBorder="1" applyAlignment="1" applyProtection="1">
      <alignment vertical="top"/>
    </xf>
    <xf numFmtId="167" fontId="78" fillId="34" borderId="530" xfId="15" applyFont="1" applyFill="1" applyBorder="1" applyAlignment="1" applyProtection="1">
      <alignment vertical="top"/>
    </xf>
    <xf numFmtId="167" fontId="78" fillId="34" borderId="232" xfId="15" applyFont="1" applyFill="1" applyBorder="1" applyAlignment="1" applyProtection="1">
      <alignment vertical="top"/>
    </xf>
    <xf numFmtId="0" fontId="78" fillId="0" borderId="531" xfId="180" applyFont="1" applyFill="1" applyBorder="1" applyAlignment="1" applyProtection="1">
      <alignment vertical="top"/>
      <protection locked="0"/>
    </xf>
    <xf numFmtId="167" fontId="23" fillId="0" borderId="531" xfId="15" applyFont="1" applyBorder="1" applyAlignment="1">
      <alignment vertical="top"/>
    </xf>
    <xf numFmtId="0" fontId="78" fillId="0" borderId="532" xfId="180" applyFont="1" applyFill="1" applyBorder="1" applyAlignment="1" applyProtection="1">
      <alignment vertical="top"/>
      <protection locked="0"/>
    </xf>
    <xf numFmtId="167" fontId="23" fillId="0" borderId="532" xfId="15" applyFont="1" applyBorder="1" applyAlignment="1" applyProtection="1">
      <alignment vertical="top"/>
      <protection locked="0"/>
    </xf>
    <xf numFmtId="0" fontId="78" fillId="0" borderId="533" xfId="180" applyFont="1" applyFill="1" applyBorder="1" applyAlignment="1" applyProtection="1">
      <alignment vertical="top"/>
      <protection locked="0"/>
    </xf>
    <xf numFmtId="167" fontId="23" fillId="0" borderId="533" xfId="15" applyFont="1" applyBorder="1" applyAlignment="1" applyProtection="1">
      <alignment vertical="top"/>
      <protection locked="0"/>
    </xf>
    <xf numFmtId="0" fontId="78" fillId="0" borderId="534" xfId="180" applyFont="1" applyFill="1" applyBorder="1" applyAlignment="1" applyProtection="1">
      <alignment vertical="top"/>
      <protection locked="0"/>
    </xf>
    <xf numFmtId="167" fontId="23" fillId="0" borderId="534" xfId="15" applyFont="1" applyBorder="1" applyAlignment="1" applyProtection="1">
      <alignment vertical="top"/>
      <protection locked="0"/>
    </xf>
    <xf numFmtId="185" fontId="78" fillId="0" borderId="513" xfId="143" quotePrefix="1" applyNumberFormat="1" applyFont="1" applyBorder="1" applyAlignment="1" applyProtection="1">
      <alignment horizontal="center"/>
      <protection locked="0"/>
    </xf>
    <xf numFmtId="167" fontId="215" fillId="0" borderId="526" xfId="15" applyFont="1" applyBorder="1" applyAlignment="1" applyProtection="1">
      <alignment horizontal="center" vertical="center" wrapText="1"/>
      <protection locked="0"/>
    </xf>
    <xf numFmtId="167" fontId="215" fillId="0" borderId="525" xfId="15" applyFont="1" applyBorder="1" applyAlignment="1" applyProtection="1">
      <alignment horizontal="center" vertical="center" wrapText="1"/>
      <protection locked="0"/>
    </xf>
    <xf numFmtId="167" fontId="70" fillId="34" borderId="523" xfId="15" applyFont="1" applyFill="1" applyBorder="1" applyAlignment="1" applyProtection="1">
      <alignment horizontal="center" wrapText="1"/>
    </xf>
    <xf numFmtId="167" fontId="70" fillId="34" borderId="535" xfId="15" applyFont="1" applyFill="1" applyBorder="1" applyAlignment="1" applyProtection="1">
      <alignment horizontal="center" wrapText="1"/>
    </xf>
    <xf numFmtId="167" fontId="78" fillId="34" borderId="523" xfId="15" applyFont="1" applyFill="1" applyBorder="1" applyAlignment="1" applyProtection="1">
      <alignment horizontal="center" wrapText="1"/>
    </xf>
    <xf numFmtId="167" fontId="78" fillId="34" borderId="535" xfId="15" applyFont="1" applyFill="1" applyBorder="1" applyAlignment="1" applyProtection="1">
      <alignment horizontal="center" wrapText="1"/>
    </xf>
    <xf numFmtId="167" fontId="215" fillId="0" borderId="403" xfId="15" applyFont="1" applyBorder="1" applyAlignment="1" applyProtection="1">
      <alignment horizontal="center" vertical="center" wrapText="1"/>
      <protection locked="0"/>
    </xf>
    <xf numFmtId="167" fontId="215" fillId="0" borderId="401" xfId="15" applyFont="1" applyBorder="1" applyAlignment="1" applyProtection="1">
      <alignment horizontal="center" vertical="center" wrapText="1"/>
      <protection locked="0"/>
    </xf>
    <xf numFmtId="0" fontId="78" fillId="0" borderId="337" xfId="0" applyFont="1" applyBorder="1" applyAlignment="1" applyProtection="1">
      <alignment wrapText="1"/>
      <protection locked="0"/>
    </xf>
    <xf numFmtId="0" fontId="50" fillId="0" borderId="337" xfId="0" applyFont="1" applyBorder="1" applyAlignment="1">
      <alignment wrapText="1"/>
    </xf>
    <xf numFmtId="0" fontId="50" fillId="0" borderId="324" xfId="0" applyFont="1" applyBorder="1" applyAlignment="1">
      <alignment wrapText="1"/>
    </xf>
    <xf numFmtId="171" fontId="78" fillId="0" borderId="326" xfId="177" applyNumberFormat="1" applyFont="1" applyFill="1" applyBorder="1" applyAlignment="1" applyProtection="1">
      <protection locked="0"/>
    </xf>
    <xf numFmtId="0" fontId="50" fillId="0" borderId="324" xfId="0" applyFont="1" applyBorder="1" applyAlignment="1"/>
    <xf numFmtId="0" fontId="78" fillId="0" borderId="227" xfId="0" applyFont="1" applyBorder="1" applyAlignment="1" applyProtection="1">
      <alignment wrapText="1"/>
      <protection locked="0"/>
    </xf>
    <xf numFmtId="0" fontId="50" fillId="0" borderId="227" xfId="0" applyFont="1" applyBorder="1" applyAlignment="1">
      <alignment wrapText="1"/>
    </xf>
    <xf numFmtId="0" fontId="50" fillId="0" borderId="250" xfId="0" applyFont="1" applyBorder="1" applyAlignment="1">
      <alignment wrapText="1"/>
    </xf>
    <xf numFmtId="0" fontId="50" fillId="0" borderId="337" xfId="0" applyFont="1" applyBorder="1" applyAlignment="1"/>
    <xf numFmtId="165" fontId="70" fillId="34" borderId="139" xfId="215" applyFont="1" applyFill="1" applyBorder="1" applyAlignment="1" applyProtection="1">
      <alignment horizontal="center" wrapText="1"/>
    </xf>
    <xf numFmtId="0" fontId="50" fillId="0" borderId="143" xfId="0" applyFont="1" applyBorder="1" applyAlignment="1" applyProtection="1">
      <alignment horizontal="center" wrapText="1"/>
    </xf>
    <xf numFmtId="0" fontId="70" fillId="34" borderId="139" xfId="0" applyFont="1" applyFill="1" applyBorder="1" applyAlignment="1" applyProtection="1">
      <alignment horizontal="center" wrapText="1"/>
    </xf>
    <xf numFmtId="0" fontId="70" fillId="34" borderId="116" xfId="0" applyFont="1" applyFill="1" applyBorder="1" applyAlignment="1" applyProtection="1">
      <alignment horizontal="center" wrapText="1"/>
    </xf>
    <xf numFmtId="0" fontId="78" fillId="34" borderId="139" xfId="0" quotePrefix="1" applyFont="1" applyFill="1" applyBorder="1" applyAlignment="1" applyProtection="1">
      <alignment horizontal="center" wrapText="1"/>
    </xf>
    <xf numFmtId="0" fontId="78" fillId="34" borderId="116" xfId="0" quotePrefix="1" applyFont="1" applyFill="1" applyBorder="1" applyAlignment="1" applyProtection="1">
      <alignment horizontal="center" wrapText="1"/>
    </xf>
    <xf numFmtId="0" fontId="70" fillId="34" borderId="141" xfId="0" applyFont="1" applyFill="1" applyBorder="1" applyAlignment="1" applyProtection="1">
      <alignment horizontal="center" wrapText="1"/>
    </xf>
    <xf numFmtId="0" fontId="70" fillId="34" borderId="138" xfId="0" applyFont="1" applyFill="1" applyBorder="1" applyAlignment="1" applyProtection="1">
      <alignment horizontal="center" wrapText="1"/>
    </xf>
    <xf numFmtId="0" fontId="70" fillId="34" borderId="141" xfId="0" applyFont="1" applyFill="1" applyBorder="1" applyAlignment="1" applyProtection="1">
      <alignment horizontal="center"/>
    </xf>
    <xf numFmtId="0" fontId="70" fillId="34" borderId="138" xfId="0" applyFont="1" applyFill="1" applyBorder="1" applyAlignment="1" applyProtection="1">
      <alignment horizontal="center"/>
    </xf>
    <xf numFmtId="0" fontId="28" fillId="34" borderId="402" xfId="0" applyFont="1" applyFill="1" applyBorder="1" applyAlignment="1" applyProtection="1"/>
    <xf numFmtId="0" fontId="0" fillId="34" borderId="386" xfId="0" applyFill="1" applyBorder="1" applyAlignment="1" applyProtection="1"/>
    <xf numFmtId="0" fontId="29" fillId="0" borderId="402" xfId="0" applyFont="1" applyFill="1" applyBorder="1" applyAlignment="1" applyProtection="1">
      <alignment horizontal="center"/>
      <protection locked="0"/>
    </xf>
    <xf numFmtId="0" fontId="29" fillId="0" borderId="386" xfId="0" applyFont="1" applyFill="1" applyBorder="1" applyAlignment="1" applyProtection="1">
      <alignment horizontal="center"/>
      <protection locked="0"/>
    </xf>
    <xf numFmtId="0" fontId="97" fillId="34" borderId="0" xfId="0" applyFont="1" applyFill="1" applyBorder="1" applyAlignment="1" applyProtection="1">
      <alignment horizontal="center"/>
    </xf>
    <xf numFmtId="0" fontId="121" fillId="34" borderId="0" xfId="179" quotePrefix="1" applyFont="1" applyFill="1" applyAlignment="1" applyProtection="1">
      <alignment horizontal="center"/>
    </xf>
    <xf numFmtId="0" fontId="70" fillId="34" borderId="139" xfId="0" applyFont="1" applyFill="1" applyBorder="1" applyAlignment="1" applyProtection="1">
      <alignment horizontal="center"/>
    </xf>
    <xf numFmtId="0" fontId="70" fillId="34" borderId="116" xfId="0" applyFont="1" applyFill="1" applyBorder="1" applyAlignment="1" applyProtection="1">
      <alignment horizontal="center"/>
    </xf>
    <xf numFmtId="0" fontId="70" fillId="34" borderId="143" xfId="0" applyFont="1" applyFill="1" applyBorder="1" applyAlignment="1" applyProtection="1">
      <alignment horizontal="center"/>
    </xf>
    <xf numFmtId="0" fontId="78" fillId="34" borderId="95" xfId="0" applyFont="1" applyFill="1" applyBorder="1" applyAlignment="1" applyProtection="1">
      <alignment wrapText="1"/>
    </xf>
    <xf numFmtId="0" fontId="145" fillId="34" borderId="0" xfId="0" applyFont="1" applyFill="1" applyBorder="1" applyAlignment="1" applyProtection="1">
      <alignment wrapText="1"/>
    </xf>
    <xf numFmtId="0" fontId="78" fillId="34" borderId="0" xfId="0" applyFont="1" applyFill="1" applyBorder="1" applyAlignment="1" applyProtection="1">
      <alignment wrapText="1"/>
    </xf>
    <xf numFmtId="0" fontId="78" fillId="34" borderId="0" xfId="0" quotePrefix="1" applyFont="1" applyFill="1" applyBorder="1" applyAlignment="1" applyProtection="1">
      <alignment horizontal="left" wrapText="1"/>
    </xf>
    <xf numFmtId="3" fontId="70" fillId="34" borderId="113" xfId="0" quotePrefix="1" applyNumberFormat="1" applyFont="1" applyFill="1" applyBorder="1" applyAlignment="1" applyProtection="1">
      <alignment horizontal="center" vertical="center"/>
    </xf>
    <xf numFmtId="0" fontId="78" fillId="34" borderId="116" xfId="0" applyFont="1" applyFill="1" applyBorder="1" applyAlignment="1" applyProtection="1">
      <alignment horizontal="center"/>
    </xf>
    <xf numFmtId="0" fontId="70" fillId="34" borderId="0" xfId="0" applyFont="1" applyFill="1" applyAlignment="1" applyProtection="1"/>
    <xf numFmtId="0" fontId="75" fillId="34" borderId="0" xfId="179" quotePrefix="1" applyFill="1" applyAlignment="1" applyProtection="1">
      <alignment horizontal="center"/>
    </xf>
    <xf numFmtId="49" fontId="70" fillId="34" borderId="0" xfId="0" quotePrefix="1" applyNumberFormat="1" applyFont="1" applyFill="1" applyBorder="1" applyAlignment="1" applyProtection="1">
      <alignment horizontal="left" wrapText="1"/>
    </xf>
    <xf numFmtId="0" fontId="78" fillId="34" borderId="8" xfId="0" applyFont="1" applyFill="1" applyBorder="1" applyAlignment="1" applyProtection="1">
      <alignment horizontal="left" wrapText="1"/>
    </xf>
    <xf numFmtId="0" fontId="70" fillId="34" borderId="38" xfId="0" quotePrefix="1" applyFont="1" applyFill="1" applyBorder="1" applyAlignment="1" applyProtection="1">
      <alignment horizontal="left" wrapText="1"/>
    </xf>
    <xf numFmtId="0" fontId="70" fillId="34" borderId="11" xfId="0" quotePrefix="1" applyFont="1" applyFill="1" applyBorder="1" applyAlignment="1" applyProtection="1">
      <alignment horizontal="left" wrapText="1"/>
    </xf>
    <xf numFmtId="0" fontId="78" fillId="34" borderId="3" xfId="0" applyFont="1" applyFill="1" applyBorder="1" applyAlignment="1" applyProtection="1">
      <alignment horizontal="left" wrapText="1"/>
    </xf>
    <xf numFmtId="0" fontId="78" fillId="34" borderId="8" xfId="0" quotePrefix="1" applyFont="1" applyFill="1" applyBorder="1" applyAlignment="1" applyProtection="1">
      <alignment horizontal="left" wrapText="1"/>
    </xf>
    <xf numFmtId="0" fontId="78" fillId="34" borderId="8" xfId="0" quotePrefix="1" applyFont="1" applyFill="1" applyBorder="1" applyAlignment="1" applyProtection="1">
      <alignment horizontal="left"/>
    </xf>
    <xf numFmtId="0" fontId="70" fillId="0" borderId="0" xfId="0" applyFont="1" applyAlignment="1" applyProtection="1"/>
    <xf numFmtId="0" fontId="94" fillId="34" borderId="178" xfId="0" applyFont="1" applyFill="1" applyBorder="1" applyAlignment="1">
      <alignment horizontal="center"/>
    </xf>
    <xf numFmtId="0" fontId="94" fillId="34" borderId="0" xfId="0" applyFont="1" applyFill="1" applyBorder="1" applyAlignment="1">
      <alignment horizontal="center"/>
    </xf>
    <xf numFmtId="0" fontId="70" fillId="34" borderId="0" xfId="0" applyFont="1" applyFill="1" applyAlignment="1"/>
    <xf numFmtId="49" fontId="121" fillId="34" borderId="0" xfId="179" quotePrefix="1" applyNumberFormat="1" applyFont="1" applyFill="1" applyAlignment="1">
      <alignment horizontal="center"/>
    </xf>
    <xf numFmtId="0" fontId="70" fillId="34" borderId="0" xfId="0" quotePrefix="1" applyFont="1" applyFill="1" applyBorder="1" applyAlignment="1" applyProtection="1">
      <alignment horizontal="center"/>
    </xf>
    <xf numFmtId="0" fontId="0" fillId="34" borderId="0" xfId="0" applyFill="1" applyAlignment="1" applyProtection="1"/>
    <xf numFmtId="0" fontId="70" fillId="34" borderId="171" xfId="0" applyFont="1" applyFill="1" applyBorder="1" applyAlignment="1" applyProtection="1">
      <alignment horizontal="center" wrapText="1"/>
    </xf>
    <xf numFmtId="0" fontId="78" fillId="34" borderId="173" xfId="0" applyFont="1" applyFill="1" applyBorder="1" applyAlignment="1" applyProtection="1">
      <alignment horizontal="center" wrapText="1"/>
    </xf>
    <xf numFmtId="0" fontId="70" fillId="34" borderId="171" xfId="0" applyFont="1" applyFill="1" applyBorder="1" applyAlignment="1" applyProtection="1">
      <alignment horizontal="center" vertical="center"/>
    </xf>
    <xf numFmtId="0" fontId="78" fillId="34" borderId="172" xfId="0" applyFont="1" applyFill="1" applyBorder="1" applyAlignment="1" applyProtection="1">
      <alignment horizontal="center" vertical="center"/>
    </xf>
    <xf numFmtId="0" fontId="78" fillId="34" borderId="173" xfId="0" applyFont="1" applyFill="1" applyBorder="1" applyAlignment="1" applyProtection="1">
      <alignment horizontal="center" vertical="center"/>
    </xf>
    <xf numFmtId="49" fontId="122" fillId="34" borderId="0" xfId="179" applyNumberFormat="1" applyFont="1" applyFill="1" applyAlignment="1" applyProtection="1">
      <alignment horizontal="center"/>
    </xf>
    <xf numFmtId="0" fontId="122" fillId="34" borderId="0" xfId="179" applyFont="1" applyFill="1" applyAlignment="1" applyProtection="1"/>
    <xf numFmtId="0" fontId="122" fillId="0" borderId="0" xfId="179" applyFont="1" applyAlignment="1" applyProtection="1"/>
    <xf numFmtId="0" fontId="122" fillId="86" borderId="0" xfId="179" quotePrefix="1" applyFont="1" applyFill="1" applyAlignment="1" applyProtection="1">
      <alignment horizontal="center"/>
    </xf>
    <xf numFmtId="0" fontId="70" fillId="34" borderId="0" xfId="175" applyFont="1" applyFill="1" applyAlignment="1" applyProtection="1">
      <alignment horizontal="center"/>
    </xf>
    <xf numFmtId="0" fontId="70" fillId="34" borderId="94" xfId="175" applyFont="1" applyFill="1" applyBorder="1" applyAlignment="1" applyProtection="1">
      <alignment horizontal="center"/>
    </xf>
    <xf numFmtId="0" fontId="78" fillId="34" borderId="94" xfId="0" applyFont="1" applyFill="1" applyBorder="1" applyAlignment="1" applyProtection="1">
      <alignment horizontal="center"/>
    </xf>
    <xf numFmtId="0" fontId="121" fillId="84" borderId="0" xfId="179" quotePrefix="1" applyFont="1" applyFill="1" applyAlignment="1">
      <alignment horizontal="center"/>
    </xf>
    <xf numFmtId="49" fontId="117" fillId="85" borderId="0" xfId="179" applyNumberFormat="1" applyFont="1" applyFill="1" applyAlignment="1" applyProtection="1">
      <alignment horizontal="center"/>
    </xf>
    <xf numFmtId="167" fontId="97" fillId="34" borderId="0" xfId="233" applyFont="1" applyFill="1" applyAlignment="1" applyProtection="1">
      <alignment horizontal="center"/>
    </xf>
    <xf numFmtId="0" fontId="190" fillId="34" borderId="524" xfId="181" applyFont="1" applyFill="1" applyBorder="1" applyAlignment="1" applyProtection="1">
      <alignment horizontal="left" vertical="center" wrapText="1"/>
    </xf>
    <xf numFmtId="0" fontId="190" fillId="34" borderId="525" xfId="181" applyFont="1" applyFill="1" applyBorder="1" applyAlignment="1" applyProtection="1">
      <alignment horizontal="left" vertical="center" wrapText="1"/>
    </xf>
    <xf numFmtId="0" fontId="179" fillId="86" borderId="0" xfId="179" quotePrefix="1" applyFont="1" applyFill="1" applyAlignment="1">
      <alignment horizontal="center"/>
    </xf>
    <xf numFmtId="0" fontId="70" fillId="26" borderId="145" xfId="0" applyFont="1" applyFill="1" applyBorder="1" applyAlignment="1" applyProtection="1">
      <alignment horizontal="center" vertical="center" wrapText="1"/>
    </xf>
    <xf numFmtId="0" fontId="78" fillId="0" borderId="146" xfId="0" applyFont="1" applyBorder="1" applyAlignment="1" applyProtection="1">
      <alignment horizontal="center" vertical="center" wrapText="1"/>
    </xf>
    <xf numFmtId="0" fontId="78" fillId="0" borderId="158" xfId="0" applyFont="1" applyBorder="1" applyAlignment="1" applyProtection="1">
      <alignment horizontal="center" vertical="center" wrapText="1"/>
    </xf>
    <xf numFmtId="0" fontId="70" fillId="26" borderId="179" xfId="0" applyFont="1" applyFill="1" applyBorder="1" applyAlignment="1" applyProtection="1">
      <alignment horizontal="center" vertical="center" wrapText="1"/>
    </xf>
    <xf numFmtId="0" fontId="78" fillId="0" borderId="149" xfId="0" applyFont="1" applyBorder="1" applyAlignment="1" applyProtection="1">
      <alignment horizontal="center" vertical="center" wrapText="1"/>
    </xf>
    <xf numFmtId="0" fontId="70" fillId="34" borderId="0" xfId="181" applyFont="1" applyFill="1" applyBorder="1" applyAlignment="1" applyProtection="1">
      <alignment horizontal="center"/>
    </xf>
    <xf numFmtId="0" fontId="139" fillId="34" borderId="81" xfId="181" applyFont="1" applyFill="1" applyBorder="1" applyAlignment="1" applyProtection="1">
      <alignment horizontal="left" wrapText="1"/>
    </xf>
    <xf numFmtId="0" fontId="140" fillId="34" borderId="232" xfId="0" applyFont="1" applyFill="1" applyBorder="1" applyAlignment="1" applyProtection="1">
      <alignment wrapText="1"/>
    </xf>
    <xf numFmtId="0" fontId="78" fillId="0" borderId="369" xfId="181" applyFont="1" applyFill="1" applyBorder="1" applyAlignment="1" applyProtection="1">
      <alignment vertical="center"/>
      <protection locked="0"/>
    </xf>
    <xf numFmtId="0" fontId="50" fillId="0" borderId="370" xfId="0" applyFont="1" applyBorder="1" applyAlignment="1"/>
    <xf numFmtId="171" fontId="70" fillId="26" borderId="179" xfId="177" applyNumberFormat="1" applyFont="1" applyFill="1" applyBorder="1" applyAlignment="1" applyProtection="1">
      <alignment horizontal="center" vertical="center" wrapText="1"/>
    </xf>
    <xf numFmtId="171" fontId="78" fillId="0" borderId="149" xfId="177" applyNumberFormat="1" applyFont="1" applyBorder="1" applyAlignment="1" applyProtection="1">
      <alignment horizontal="center" vertical="center" wrapText="1"/>
    </xf>
    <xf numFmtId="0" fontId="92" fillId="34" borderId="59" xfId="181" applyFont="1" applyFill="1" applyBorder="1" applyAlignment="1" applyProtection="1">
      <alignment horizontal="left"/>
    </xf>
    <xf numFmtId="0" fontId="94" fillId="34" borderId="66" xfId="181" applyFont="1" applyFill="1" applyBorder="1" applyAlignment="1" applyProtection="1">
      <alignment horizontal="left" wrapText="1"/>
    </xf>
    <xf numFmtId="0" fontId="78" fillId="34" borderId="59" xfId="0" applyFont="1" applyFill="1" applyBorder="1" applyAlignment="1" applyProtection="1">
      <alignment wrapText="1"/>
    </xf>
    <xf numFmtId="0" fontId="78" fillId="0" borderId="400" xfId="0" applyFont="1" applyFill="1" applyBorder="1" applyAlignment="1" applyProtection="1">
      <protection locked="0"/>
    </xf>
    <xf numFmtId="0" fontId="50" fillId="0" borderId="401" xfId="0" applyFont="1" applyBorder="1" applyAlignment="1" applyProtection="1">
      <protection locked="0"/>
    </xf>
    <xf numFmtId="0" fontId="78" fillId="0" borderId="59" xfId="0" applyFont="1" applyFill="1" applyBorder="1" applyAlignment="1" applyProtection="1">
      <protection locked="0"/>
    </xf>
    <xf numFmtId="0" fontId="50" fillId="0" borderId="50" xfId="0" applyFont="1" applyBorder="1" applyAlignment="1"/>
    <xf numFmtId="0" fontId="78" fillId="0" borderId="60" xfId="181" applyFont="1" applyFill="1" applyBorder="1" applyAlignment="1" applyProtection="1">
      <alignment vertical="center"/>
      <protection locked="0"/>
    </xf>
    <xf numFmtId="0" fontId="50" fillId="0" borderId="91" xfId="0" applyFont="1" applyBorder="1" applyAlignment="1"/>
    <xf numFmtId="0" fontId="78" fillId="34" borderId="19" xfId="0" applyFont="1" applyFill="1" applyBorder="1" applyAlignment="1" applyProtection="1"/>
    <xf numFmtId="0" fontId="50" fillId="34" borderId="9" xfId="0" applyFont="1" applyFill="1" applyBorder="1" applyAlignment="1" applyProtection="1"/>
    <xf numFmtId="0" fontId="78" fillId="34" borderId="136" xfId="0" applyFont="1" applyFill="1" applyBorder="1" applyAlignment="1" applyProtection="1"/>
    <xf numFmtId="0" fontId="0" fillId="0" borderId="496" xfId="0" applyBorder="1" applyAlignment="1"/>
    <xf numFmtId="0" fontId="70" fillId="26" borderId="343" xfId="0" applyFont="1" applyFill="1" applyBorder="1" applyAlignment="1" applyProtection="1">
      <alignment horizontal="left" vertical="center" wrapText="1"/>
    </xf>
    <xf numFmtId="0" fontId="70" fillId="0" borderId="356" xfId="0" applyFont="1" applyBorder="1" applyAlignment="1" applyProtection="1">
      <alignment horizontal="left" vertical="center" wrapText="1"/>
    </xf>
    <xf numFmtId="0" fontId="121" fillId="86" borderId="0" xfId="179" quotePrefix="1" applyFont="1" applyFill="1" applyAlignment="1">
      <alignment horizontal="center"/>
    </xf>
    <xf numFmtId="0" fontId="121" fillId="86" borderId="0" xfId="179" applyFont="1" applyFill="1" applyAlignment="1">
      <alignment horizontal="center"/>
    </xf>
    <xf numFmtId="0" fontId="70" fillId="34" borderId="0" xfId="181" applyFont="1" applyFill="1" applyAlignment="1" applyProtection="1">
      <alignment horizontal="center"/>
    </xf>
    <xf numFmtId="167" fontId="70" fillId="34" borderId="179" xfId="230" applyFont="1" applyFill="1" applyBorder="1" applyAlignment="1" applyProtection="1">
      <alignment horizontal="center"/>
    </xf>
    <xf numFmtId="0" fontId="50" fillId="0" borderId="146" xfId="0" applyFont="1" applyBorder="1" applyAlignment="1" applyProtection="1">
      <alignment horizontal="center"/>
    </xf>
    <xf numFmtId="0" fontId="50" fillId="0" borderId="158" xfId="0" applyFont="1" applyBorder="1" applyAlignment="1" applyProtection="1">
      <alignment horizontal="center"/>
    </xf>
    <xf numFmtId="0" fontId="66" fillId="26" borderId="179" xfId="0" applyFont="1" applyFill="1" applyBorder="1" applyAlignment="1" applyProtection="1">
      <alignment horizontal="center" vertical="center" wrapText="1"/>
    </xf>
    <xf numFmtId="0" fontId="50" fillId="0" borderId="149" xfId="0" applyFont="1" applyBorder="1" applyAlignment="1" applyProtection="1">
      <alignment horizontal="center" vertical="center" wrapText="1"/>
    </xf>
    <xf numFmtId="0" fontId="27" fillId="34" borderId="0" xfId="0" applyFont="1" applyFill="1" applyAlignment="1" applyProtection="1"/>
    <xf numFmtId="0" fontId="70" fillId="34" borderId="0" xfId="244" applyFont="1" applyFill="1" applyAlignment="1" applyProtection="1">
      <alignment horizontal="center"/>
    </xf>
    <xf numFmtId="0" fontId="78" fillId="0" borderId="0" xfId="0" applyFont="1" applyAlignment="1">
      <alignment horizontal="center"/>
    </xf>
    <xf numFmtId="0" fontId="97" fillId="34" borderId="0" xfId="244" applyFont="1" applyFill="1" applyAlignment="1" applyProtection="1">
      <alignment horizontal="center"/>
    </xf>
    <xf numFmtId="0" fontId="122" fillId="34" borderId="0" xfId="179" quotePrefix="1" applyFont="1" applyFill="1" applyAlignment="1" applyProtection="1">
      <alignment horizontal="center"/>
    </xf>
    <xf numFmtId="0" fontId="71" fillId="34" borderId="381" xfId="0" applyFont="1" applyFill="1" applyBorder="1" applyAlignment="1" applyProtection="1">
      <alignment horizontal="left"/>
    </xf>
    <xf numFmtId="0" fontId="0" fillId="0" borderId="386" xfId="0" applyBorder="1" applyAlignment="1"/>
    <xf numFmtId="0" fontId="66" fillId="26" borderId="242" xfId="0" applyFont="1" applyFill="1" applyBorder="1" applyAlignment="1" applyProtection="1">
      <alignment horizontal="left" vertical="center"/>
    </xf>
    <xf numFmtId="0" fontId="50" fillId="0" borderId="243" xfId="0" applyFont="1" applyBorder="1" applyAlignment="1" applyProtection="1">
      <alignment horizontal="left" vertical="center"/>
    </xf>
    <xf numFmtId="0" fontId="66" fillId="26" borderId="238" xfId="0" applyFont="1" applyFill="1" applyBorder="1" applyAlignment="1" applyProtection="1">
      <alignment horizontal="left" vertical="center"/>
    </xf>
    <xf numFmtId="0" fontId="50" fillId="0" borderId="238" xfId="0" applyFont="1" applyBorder="1" applyAlignment="1" applyProtection="1">
      <alignment horizontal="left" vertical="center"/>
    </xf>
    <xf numFmtId="0" fontId="78" fillId="0" borderId="0" xfId="0" applyFont="1" applyAlignment="1"/>
    <xf numFmtId="0" fontId="66" fillId="34" borderId="0" xfId="0" applyFont="1" applyFill="1" applyAlignment="1" applyProtection="1">
      <alignment horizontal="center"/>
    </xf>
    <xf numFmtId="0" fontId="75" fillId="88" borderId="0" xfId="179" quotePrefix="1" applyFill="1" applyAlignment="1" applyProtection="1">
      <alignment horizontal="center"/>
    </xf>
    <xf numFmtId="0" fontId="75" fillId="88" borderId="0" xfId="179" applyFill="1" applyAlignment="1" applyProtection="1"/>
    <xf numFmtId="0" fontId="66" fillId="34" borderId="0" xfId="175" applyFont="1" applyFill="1" applyAlignment="1" applyProtection="1">
      <alignment horizontal="center"/>
    </xf>
    <xf numFmtId="49" fontId="109" fillId="85" borderId="0" xfId="179" applyNumberFormat="1" applyFont="1" applyFill="1" applyAlignment="1" applyProtection="1">
      <alignment horizontal="center"/>
    </xf>
    <xf numFmtId="0" fontId="75" fillId="84" borderId="0" xfId="179" quotePrefix="1" applyFill="1" applyAlignment="1" applyProtection="1">
      <alignment horizontal="center"/>
    </xf>
    <xf numFmtId="0" fontId="75" fillId="84" borderId="0" xfId="179" applyFill="1" applyAlignment="1" applyProtection="1"/>
    <xf numFmtId="0" fontId="66" fillId="34" borderId="0" xfId="175" applyFont="1" applyFill="1" applyBorder="1" applyAlignment="1" applyProtection="1">
      <alignment horizontal="center"/>
    </xf>
    <xf numFmtId="0" fontId="0" fillId="0" borderId="0" xfId="0" applyBorder="1" applyAlignment="1">
      <alignment horizontal="center"/>
    </xf>
    <xf numFmtId="0" fontId="78" fillId="0" borderId="236" xfId="181" applyFont="1" applyFill="1" applyBorder="1" applyAlignment="1" applyProtection="1">
      <alignment vertical="center"/>
      <protection locked="0"/>
    </xf>
    <xf numFmtId="0" fontId="0" fillId="0" borderId="237" xfId="0" applyBorder="1" applyAlignment="1"/>
    <xf numFmtId="0" fontId="78" fillId="0" borderId="227" xfId="181" applyFont="1" applyFill="1" applyBorder="1" applyAlignment="1" applyProtection="1">
      <alignment vertical="center"/>
      <protection locked="0"/>
    </xf>
    <xf numFmtId="0" fontId="0" fillId="0" borderId="250" xfId="0" applyBorder="1" applyAlignment="1"/>
    <xf numFmtId="0" fontId="206" fillId="34" borderId="337" xfId="181" applyFont="1" applyFill="1" applyBorder="1" applyAlignment="1" applyProtection="1">
      <alignment horizontal="left" vertical="center"/>
    </xf>
    <xf numFmtId="0" fontId="208" fillId="0" borderId="337" xfId="0" applyFont="1" applyBorder="1" applyAlignment="1">
      <alignment vertical="center"/>
    </xf>
    <xf numFmtId="0" fontId="208" fillId="0" borderId="324" xfId="0" applyFont="1" applyBorder="1" applyAlignment="1">
      <alignment vertical="center"/>
    </xf>
    <xf numFmtId="0" fontId="94" fillId="34" borderId="290" xfId="181" applyFont="1" applyFill="1" applyBorder="1" applyAlignment="1" applyProtection="1">
      <alignment horizontal="left"/>
    </xf>
    <xf numFmtId="0" fontId="78" fillId="34" borderId="109" xfId="0" applyFont="1" applyFill="1" applyBorder="1" applyAlignment="1" applyProtection="1">
      <alignment horizontal="center" vertical="center" wrapText="1"/>
    </xf>
    <xf numFmtId="0" fontId="117" fillId="88" borderId="0" xfId="179" quotePrefix="1" applyFont="1" applyFill="1" applyAlignment="1" applyProtection="1">
      <alignment horizontal="center"/>
    </xf>
    <xf numFmtId="0" fontId="117" fillId="88" borderId="0" xfId="179" applyFont="1" applyFill="1" applyAlignment="1" applyProtection="1">
      <alignment horizontal="center"/>
    </xf>
    <xf numFmtId="0" fontId="70" fillId="26" borderId="114" xfId="0" applyFont="1" applyFill="1" applyBorder="1" applyAlignment="1" applyProtection="1">
      <alignment horizontal="center" vertical="center" wrapText="1"/>
    </xf>
    <xf numFmtId="0" fontId="78" fillId="0" borderId="114" xfId="0" applyFont="1" applyBorder="1" applyAlignment="1" applyProtection="1">
      <alignment horizontal="center" vertical="center" wrapText="1"/>
    </xf>
    <xf numFmtId="0" fontId="78" fillId="0" borderId="116" xfId="0" applyFont="1" applyBorder="1" applyAlignment="1" applyProtection="1">
      <alignment horizontal="center" vertical="center" wrapText="1"/>
    </xf>
    <xf numFmtId="0" fontId="92" fillId="34" borderId="236" xfId="181" applyFont="1" applyFill="1" applyBorder="1" applyAlignment="1" applyProtection="1">
      <alignment horizontal="left"/>
    </xf>
    <xf numFmtId="0" fontId="202" fillId="34" borderId="236" xfId="181" applyFont="1" applyFill="1" applyBorder="1" applyAlignment="1" applyProtection="1">
      <alignment horizontal="left" vertical="center" wrapText="1"/>
    </xf>
    <xf numFmtId="0" fontId="203" fillId="0" borderId="237" xfId="0" applyFont="1" applyBorder="1" applyAlignment="1">
      <alignment wrapText="1"/>
    </xf>
    <xf numFmtId="0" fontId="205" fillId="26" borderId="326" xfId="0" quotePrefix="1" applyFont="1" applyFill="1" applyBorder="1" applyAlignment="1" applyProtection="1">
      <alignment horizontal="left" vertical="center" wrapText="1"/>
    </xf>
    <xf numFmtId="0" fontId="204" fillId="0" borderId="337" xfId="0" applyFont="1" applyBorder="1" applyAlignment="1">
      <alignment horizontal="left" vertical="center" wrapText="1"/>
    </xf>
    <xf numFmtId="0" fontId="204" fillId="0" borderId="324" xfId="0" applyFont="1" applyBorder="1" applyAlignment="1">
      <alignment horizontal="left" vertical="center" wrapText="1"/>
    </xf>
    <xf numFmtId="0" fontId="78" fillId="0" borderId="58" xfId="181" applyFont="1" applyFill="1" applyBorder="1" applyAlignment="1" applyProtection="1">
      <alignment vertical="center"/>
      <protection locked="0"/>
    </xf>
    <xf numFmtId="0" fontId="0" fillId="0" borderId="52" xfId="0" applyBorder="1" applyAlignment="1" applyProtection="1">
      <protection locked="0"/>
    </xf>
    <xf numFmtId="0" fontId="0" fillId="0" borderId="237" xfId="0" applyBorder="1" applyAlignment="1" applyProtection="1">
      <protection locked="0"/>
    </xf>
    <xf numFmtId="0" fontId="0" fillId="0" borderId="250" xfId="0" applyBorder="1" applyAlignment="1" applyProtection="1">
      <protection locked="0"/>
    </xf>
    <xf numFmtId="0" fontId="0" fillId="0" borderId="52" xfId="0" applyBorder="1" applyAlignment="1"/>
    <xf numFmtId="166" fontId="70" fillId="26" borderId="343" xfId="177" applyFont="1" applyFill="1" applyBorder="1" applyAlignment="1" applyProtection="1">
      <alignment horizontal="left" vertical="center" wrapText="1"/>
    </xf>
    <xf numFmtId="166" fontId="70" fillId="0" borderId="356" xfId="177" applyFont="1" applyBorder="1" applyAlignment="1" applyProtection="1">
      <alignment horizontal="left" vertical="center" wrapText="1"/>
    </xf>
    <xf numFmtId="49" fontId="75" fillId="88" borderId="0" xfId="179" quotePrefix="1" applyNumberFormat="1" applyFill="1" applyAlignment="1" applyProtection="1">
      <alignment horizontal="center"/>
    </xf>
    <xf numFmtId="0" fontId="0" fillId="88" borderId="0" xfId="0" applyFill="1" applyAlignment="1"/>
    <xf numFmtId="0" fontId="66" fillId="34" borderId="179" xfId="0" applyFont="1" applyFill="1" applyBorder="1" applyAlignment="1">
      <alignment horizontal="center"/>
    </xf>
    <xf numFmtId="0" fontId="66" fillId="34" borderId="146" xfId="0" applyFont="1" applyFill="1" applyBorder="1" applyAlignment="1">
      <alignment horizontal="center"/>
    </xf>
    <xf numFmtId="0" fontId="66" fillId="34" borderId="158" xfId="0" applyFont="1" applyFill="1" applyBorder="1" applyAlignment="1">
      <alignment horizontal="center"/>
    </xf>
    <xf numFmtId="49" fontId="70" fillId="34" borderId="0" xfId="181" quotePrefix="1" applyNumberFormat="1" applyFont="1" applyFill="1" applyBorder="1" applyAlignment="1" applyProtection="1">
      <alignment horizontal="left"/>
    </xf>
    <xf numFmtId="0" fontId="66" fillId="26" borderId="316" xfId="0" applyFont="1" applyFill="1" applyBorder="1" applyAlignment="1" applyProtection="1">
      <alignment horizontal="center" vertical="center" wrapText="1"/>
    </xf>
    <xf numFmtId="0" fontId="50" fillId="0" borderId="187" xfId="0" applyFont="1" applyBorder="1" applyAlignment="1" applyProtection="1">
      <alignment horizontal="center" vertical="center" wrapText="1"/>
    </xf>
    <xf numFmtId="0" fontId="121" fillId="34" borderId="0" xfId="179" applyFont="1" applyFill="1" applyAlignment="1" applyProtection="1">
      <alignment horizontal="center"/>
    </xf>
    <xf numFmtId="0" fontId="97" fillId="34" borderId="0" xfId="524" applyFont="1" applyFill="1" applyBorder="1" applyAlignment="1" applyProtection="1">
      <alignment horizontal="center"/>
    </xf>
    <xf numFmtId="0" fontId="66" fillId="34" borderId="0" xfId="524" applyFont="1" applyFill="1" applyAlignment="1" applyProtection="1">
      <alignment horizontal="center"/>
    </xf>
    <xf numFmtId="0" fontId="70" fillId="34" borderId="0" xfId="524" quotePrefix="1" applyFont="1" applyFill="1" applyAlignment="1" applyProtection="1">
      <alignment horizontal="center"/>
    </xf>
    <xf numFmtId="0" fontId="50" fillId="34" borderId="0" xfId="524" applyFont="1" applyFill="1" applyAlignment="1" applyProtection="1">
      <alignment horizontal="center"/>
    </xf>
    <xf numFmtId="0" fontId="77" fillId="34" borderId="460" xfId="84" applyFont="1" applyFill="1" applyBorder="1" applyAlignment="1" applyProtection="1">
      <alignment horizontal="center" vertical="center"/>
    </xf>
    <xf numFmtId="0" fontId="77" fillId="34" borderId="454" xfId="84" applyFont="1" applyFill="1" applyBorder="1" applyAlignment="1" applyProtection="1">
      <alignment horizontal="center" vertical="center"/>
    </xf>
    <xf numFmtId="0" fontId="77" fillId="34" borderId="461" xfId="84" applyFont="1" applyFill="1" applyBorder="1" applyAlignment="1" applyProtection="1">
      <alignment horizontal="center" vertical="center"/>
    </xf>
    <xf numFmtId="0" fontId="70" fillId="34" borderId="0" xfId="0" quotePrefix="1" applyFont="1" applyFill="1" applyAlignment="1" applyProtection="1">
      <alignment horizontal="center"/>
    </xf>
    <xf numFmtId="0" fontId="121" fillId="88" borderId="0" xfId="179" quotePrefix="1" applyFont="1" applyFill="1" applyAlignment="1" applyProtection="1">
      <alignment horizontal="center"/>
    </xf>
    <xf numFmtId="0" fontId="121" fillId="88" borderId="0" xfId="179" applyFont="1" applyFill="1" applyAlignment="1" applyProtection="1">
      <alignment horizontal="center"/>
    </xf>
    <xf numFmtId="0" fontId="70" fillId="26" borderId="179" xfId="0" applyFont="1" applyFill="1" applyBorder="1" applyAlignment="1" applyProtection="1">
      <alignment horizontal="center" vertical="center"/>
    </xf>
    <xf numFmtId="0" fontId="78" fillId="0" borderId="158" xfId="0" applyFont="1" applyBorder="1" applyAlignment="1" applyProtection="1">
      <alignment horizontal="center" vertical="center"/>
    </xf>
    <xf numFmtId="0" fontId="70" fillId="26" borderId="179" xfId="0" applyFont="1" applyFill="1" applyBorder="1" applyAlignment="1" applyProtection="1">
      <alignment horizontal="center"/>
    </xf>
    <xf numFmtId="0" fontId="78" fillId="0" borderId="149" xfId="0" applyFont="1" applyBorder="1" applyAlignment="1" applyProtection="1">
      <alignment horizontal="center"/>
    </xf>
    <xf numFmtId="49" fontId="70" fillId="34" borderId="186" xfId="0" applyNumberFormat="1" applyFont="1" applyFill="1" applyBorder="1" applyAlignment="1" applyProtection="1">
      <alignment horizontal="center"/>
    </xf>
    <xf numFmtId="0" fontId="78" fillId="34" borderId="0" xfId="0" applyFont="1" applyFill="1" applyAlignment="1"/>
    <xf numFmtId="49" fontId="70" fillId="34" borderId="0" xfId="0" applyNumberFormat="1" applyFont="1" applyFill="1" applyAlignment="1">
      <alignment horizontal="center"/>
    </xf>
    <xf numFmtId="0" fontId="121" fillId="88" borderId="0" xfId="179" applyFont="1" applyFill="1" applyAlignment="1">
      <alignment horizontal="center"/>
    </xf>
    <xf numFmtId="0" fontId="121" fillId="88" borderId="0" xfId="179" quotePrefix="1" applyFont="1" applyFill="1" applyAlignment="1">
      <alignment horizontal="center"/>
    </xf>
    <xf numFmtId="0" fontId="73" fillId="34" borderId="0" xfId="0" applyFont="1" applyFill="1" applyAlignment="1" applyProtection="1">
      <alignment horizontal="center"/>
    </xf>
    <xf numFmtId="0" fontId="197" fillId="34" borderId="0" xfId="0" applyFont="1" applyFill="1" applyAlignment="1" applyProtection="1">
      <alignment horizontal="center"/>
    </xf>
    <xf numFmtId="0" fontId="77" fillId="34" borderId="0" xfId="0" applyFont="1" applyFill="1" applyAlignment="1" applyProtection="1">
      <alignment horizontal="center"/>
    </xf>
    <xf numFmtId="167" fontId="97" fillId="34" borderId="0" xfId="15" applyFont="1" applyFill="1" applyBorder="1" applyAlignment="1" applyProtection="1">
      <alignment horizontal="center"/>
    </xf>
    <xf numFmtId="167" fontId="77" fillId="34" borderId="0" xfId="15" applyFont="1" applyFill="1" applyAlignment="1" applyProtection="1"/>
    <xf numFmtId="167" fontId="50" fillId="34" borderId="402" xfId="15" applyFont="1" applyFill="1" applyBorder="1" applyAlignment="1" applyProtection="1">
      <alignment horizontal="center"/>
    </xf>
    <xf numFmtId="167" fontId="50" fillId="34" borderId="392" xfId="15" applyFont="1" applyFill="1" applyBorder="1" applyAlignment="1" applyProtection="1">
      <alignment horizontal="center"/>
    </xf>
    <xf numFmtId="167" fontId="50" fillId="34" borderId="420" xfId="15" applyFont="1" applyFill="1" applyBorder="1" applyAlignment="1" applyProtection="1">
      <alignment horizontal="center"/>
    </xf>
    <xf numFmtId="167" fontId="70" fillId="34" borderId="0" xfId="15" applyFont="1" applyFill="1" applyAlignment="1" applyProtection="1">
      <alignment horizontal="center"/>
    </xf>
    <xf numFmtId="0" fontId="50" fillId="34" borderId="0" xfId="0" applyFont="1" applyFill="1" applyAlignment="1" applyProtection="1">
      <alignment wrapText="1"/>
    </xf>
    <xf numFmtId="0" fontId="75" fillId="34" borderId="0" xfId="179" quotePrefix="1" applyFill="1" applyAlignment="1">
      <alignment horizontal="center"/>
    </xf>
    <xf numFmtId="167" fontId="71" fillId="34" borderId="0" xfId="15" applyFont="1" applyFill="1" applyBorder="1" applyAlignment="1" applyProtection="1">
      <alignment horizontal="center"/>
    </xf>
    <xf numFmtId="167" fontId="66" fillId="34" borderId="0" xfId="15" applyFont="1" applyFill="1" applyAlignment="1" applyProtection="1">
      <alignment horizontal="center"/>
    </xf>
    <xf numFmtId="167" fontId="66" fillId="34" borderId="270" xfId="15" applyFont="1" applyFill="1" applyBorder="1" applyAlignment="1" applyProtection="1">
      <alignment horizontal="left"/>
    </xf>
    <xf numFmtId="0" fontId="50" fillId="34" borderId="0" xfId="0" applyFont="1" applyFill="1" applyAlignment="1" applyProtection="1"/>
    <xf numFmtId="167" fontId="50" fillId="34" borderId="0" xfId="15" applyFont="1" applyFill="1" applyAlignment="1" applyProtection="1">
      <alignment wrapText="1"/>
    </xf>
    <xf numFmtId="167" fontId="50" fillId="34" borderId="0" xfId="15" applyFont="1" applyFill="1" applyAlignment="1" applyProtection="1"/>
    <xf numFmtId="167" fontId="66" fillId="34" borderId="252" xfId="15" applyFont="1" applyFill="1" applyBorder="1" applyAlignment="1" applyProtection="1">
      <alignment horizontal="center"/>
    </xf>
    <xf numFmtId="167" fontId="66" fillId="34" borderId="277" xfId="15" applyFont="1" applyFill="1" applyBorder="1" applyAlignment="1" applyProtection="1">
      <alignment horizontal="center"/>
    </xf>
    <xf numFmtId="167" fontId="66" fillId="34" borderId="271" xfId="15" applyFont="1" applyFill="1" applyBorder="1" applyAlignment="1" applyProtection="1">
      <alignment horizontal="center"/>
    </xf>
    <xf numFmtId="171" fontId="50" fillId="34" borderId="252" xfId="176" applyNumberFormat="1" applyFont="1" applyFill="1" applyBorder="1" applyAlignment="1" applyProtection="1">
      <alignment horizontal="center"/>
    </xf>
    <xf numFmtId="171" fontId="50" fillId="34" borderId="271" xfId="176" applyNumberFormat="1" applyFont="1" applyFill="1" applyBorder="1" applyAlignment="1" applyProtection="1">
      <alignment horizontal="center"/>
    </xf>
    <xf numFmtId="167" fontId="50" fillId="34" borderId="252" xfId="15" applyFont="1" applyFill="1" applyBorder="1" applyAlignment="1" applyProtection="1">
      <alignment horizontal="center"/>
    </xf>
    <xf numFmtId="167" fontId="50" fillId="34" borderId="277" xfId="15" applyFont="1" applyFill="1" applyBorder="1" applyAlignment="1" applyProtection="1">
      <alignment horizontal="center"/>
    </xf>
    <xf numFmtId="167" fontId="50" fillId="34" borderId="271" xfId="15" applyFont="1" applyFill="1" applyBorder="1" applyAlignment="1" applyProtection="1">
      <alignment horizontal="center"/>
    </xf>
    <xf numFmtId="171" fontId="66" fillId="34" borderId="252" xfId="176" applyNumberFormat="1" applyFont="1" applyFill="1" applyBorder="1" applyAlignment="1" applyProtection="1">
      <alignment horizontal="center"/>
    </xf>
    <xf numFmtId="171" fontId="66" fillId="34" borderId="271" xfId="176" applyNumberFormat="1" applyFont="1" applyFill="1" applyBorder="1" applyAlignment="1" applyProtection="1">
      <alignment horizontal="center"/>
    </xf>
    <xf numFmtId="167" fontId="66" fillId="34" borderId="256" xfId="15" applyFont="1" applyFill="1" applyBorder="1" applyAlignment="1" applyProtection="1">
      <alignment horizontal="center" vertical="center" wrapText="1"/>
    </xf>
    <xf numFmtId="167" fontId="66" fillId="34" borderId="211" xfId="15" applyFont="1" applyFill="1" applyBorder="1" applyAlignment="1" applyProtection="1">
      <alignment horizontal="center" vertical="center" wrapText="1"/>
    </xf>
    <xf numFmtId="167" fontId="66" fillId="34" borderId="10" xfId="15" applyFont="1" applyFill="1" applyBorder="1" applyAlignment="1" applyProtection="1">
      <alignment horizontal="center" vertical="center" wrapText="1"/>
    </xf>
    <xf numFmtId="167" fontId="66" fillId="34" borderId="0" xfId="15" applyFont="1" applyFill="1" applyAlignment="1" applyProtection="1"/>
    <xf numFmtId="167" fontId="66" fillId="34" borderId="0" xfId="15" applyFont="1" applyFill="1" applyBorder="1" applyAlignment="1" applyProtection="1">
      <alignment horizontal="center"/>
    </xf>
    <xf numFmtId="167" fontId="66" fillId="34" borderId="272" xfId="15" applyFont="1" applyFill="1" applyBorder="1" applyAlignment="1" applyProtection="1">
      <alignment horizontal="center"/>
    </xf>
    <xf numFmtId="167" fontId="66" fillId="34" borderId="274" xfId="15" applyFont="1" applyFill="1" applyBorder="1" applyAlignment="1" applyProtection="1">
      <alignment horizontal="center"/>
    </xf>
    <xf numFmtId="167" fontId="66" fillId="34" borderId="252" xfId="15" applyFont="1" applyFill="1" applyBorder="1" applyAlignment="1" applyProtection="1">
      <alignment horizontal="center" wrapText="1"/>
    </xf>
    <xf numFmtId="167" fontId="50" fillId="34" borderId="271" xfId="15" applyFont="1" applyFill="1" applyBorder="1" applyAlignment="1" applyProtection="1">
      <alignment wrapText="1"/>
    </xf>
    <xf numFmtId="171" fontId="50" fillId="34" borderId="252" xfId="220" applyNumberFormat="1" applyFont="1" applyFill="1" applyBorder="1" applyAlignment="1" applyProtection="1">
      <alignment horizontal="center"/>
    </xf>
    <xf numFmtId="171" fontId="50" fillId="34" borderId="271" xfId="220" applyNumberFormat="1" applyFont="1" applyFill="1" applyBorder="1" applyAlignment="1" applyProtection="1">
      <alignment horizontal="center"/>
    </xf>
    <xf numFmtId="167" fontId="66" fillId="34" borderId="256" xfId="15" applyFont="1" applyFill="1" applyBorder="1" applyAlignment="1" applyProtection="1">
      <alignment horizontal="center" wrapText="1"/>
    </xf>
    <xf numFmtId="167" fontId="66" fillId="34" borderId="10" xfId="15" applyFont="1" applyFill="1" applyBorder="1" applyAlignment="1" applyProtection="1">
      <alignment horizontal="center" wrapText="1"/>
    </xf>
    <xf numFmtId="167" fontId="50" fillId="34" borderId="0" xfId="15" applyFont="1" applyFill="1" applyAlignment="1" applyProtection="1">
      <alignment horizontal="left" wrapText="1"/>
    </xf>
    <xf numFmtId="167" fontId="66" fillId="34" borderId="270" xfId="15" applyFont="1" applyFill="1" applyBorder="1" applyAlignment="1" applyProtection="1">
      <alignment horizontal="center"/>
    </xf>
    <xf numFmtId="167" fontId="66" fillId="34" borderId="256" xfId="15" applyFont="1" applyFill="1" applyBorder="1" applyAlignment="1" applyProtection="1">
      <alignment horizontal="center"/>
    </xf>
    <xf numFmtId="167" fontId="66" fillId="34" borderId="10" xfId="15" applyFont="1" applyFill="1" applyBorder="1" applyAlignment="1" applyProtection="1">
      <alignment horizontal="center"/>
    </xf>
    <xf numFmtId="167" fontId="50" fillId="34" borderId="473" xfId="15" applyFont="1" applyFill="1" applyBorder="1" applyAlignment="1" applyProtection="1">
      <alignment horizontal="left"/>
    </xf>
    <xf numFmtId="167" fontId="50" fillId="34" borderId="479" xfId="15" applyFont="1" applyFill="1" applyBorder="1" applyAlignment="1" applyProtection="1">
      <alignment horizontal="left"/>
    </xf>
    <xf numFmtId="167" fontId="50" fillId="34" borderId="480" xfId="15" applyFont="1" applyFill="1" applyBorder="1" applyAlignment="1" applyProtection="1">
      <alignment horizontal="left"/>
    </xf>
    <xf numFmtId="3" fontId="66" fillId="34" borderId="270" xfId="15" applyNumberFormat="1" applyFont="1" applyFill="1" applyBorder="1" applyAlignment="1" applyProtection="1">
      <alignment horizontal="left"/>
    </xf>
    <xf numFmtId="167" fontId="66" fillId="34" borderId="270" xfId="15" applyFont="1" applyFill="1" applyBorder="1" applyAlignment="1" applyProtection="1">
      <alignment horizontal="center" wrapText="1"/>
    </xf>
    <xf numFmtId="167" fontId="66" fillId="0" borderId="0" xfId="15" applyFont="1" applyAlignment="1"/>
    <xf numFmtId="167" fontId="50" fillId="34" borderId="473" xfId="15" applyFont="1" applyFill="1" applyBorder="1" applyAlignment="1" applyProtection="1">
      <alignment horizontal="left" wrapText="1"/>
    </xf>
    <xf numFmtId="167" fontId="50" fillId="34" borderId="479" xfId="15" applyFont="1" applyFill="1" applyBorder="1" applyAlignment="1" applyProtection="1">
      <alignment horizontal="left" wrapText="1"/>
    </xf>
    <xf numFmtId="167" fontId="50" fillId="34" borderId="480" xfId="15" applyFont="1" applyFill="1" applyBorder="1" applyAlignment="1" applyProtection="1">
      <alignment horizontal="left" wrapText="1"/>
    </xf>
    <xf numFmtId="167" fontId="66" fillId="34" borderId="473" xfId="15" applyFont="1" applyFill="1" applyBorder="1" applyAlignment="1" applyProtection="1">
      <alignment horizontal="left" wrapText="1"/>
    </xf>
    <xf numFmtId="167" fontId="66" fillId="34" borderId="479" xfId="15" applyFont="1" applyFill="1" applyBorder="1" applyAlignment="1" applyProtection="1">
      <alignment horizontal="left" wrapText="1"/>
    </xf>
    <xf numFmtId="167" fontId="66" fillId="34" borderId="480" xfId="15" applyFont="1" applyFill="1" applyBorder="1" applyAlignment="1" applyProtection="1">
      <alignment horizontal="left" wrapText="1"/>
    </xf>
    <xf numFmtId="167" fontId="50" fillId="34" borderId="270" xfId="15" applyFont="1" applyFill="1" applyBorder="1" applyAlignment="1" applyProtection="1">
      <alignment horizontal="left"/>
    </xf>
    <xf numFmtId="167" fontId="50" fillId="34" borderId="270" xfId="15" applyFont="1" applyFill="1" applyBorder="1" applyAlignment="1" applyProtection="1">
      <alignment horizontal="center"/>
    </xf>
    <xf numFmtId="167" fontId="66" fillId="34" borderId="270" xfId="15" applyFont="1" applyFill="1" applyBorder="1" applyAlignment="1" applyProtection="1">
      <alignment horizontal="left" wrapText="1"/>
    </xf>
    <xf numFmtId="167" fontId="50" fillId="34" borderId="270" xfId="15" applyFont="1" applyFill="1" applyBorder="1" applyAlignment="1" applyProtection="1">
      <alignment horizontal="center" vertical="top"/>
    </xf>
    <xf numFmtId="167" fontId="66" fillId="34" borderId="216" xfId="15" applyFont="1" applyFill="1" applyBorder="1" applyAlignment="1" applyProtection="1">
      <alignment horizontal="center" vertical="center" wrapText="1"/>
    </xf>
    <xf numFmtId="167" fontId="66" fillId="34" borderId="247" xfId="15" applyFont="1" applyFill="1" applyBorder="1" applyAlignment="1" applyProtection="1">
      <alignment horizontal="center" vertical="center" wrapText="1"/>
    </xf>
    <xf numFmtId="167" fontId="66" fillId="34" borderId="219" xfId="15" applyFont="1" applyFill="1" applyBorder="1" applyAlignment="1" applyProtection="1">
      <alignment horizontal="center" vertical="center" wrapText="1"/>
    </xf>
    <xf numFmtId="167" fontId="66" fillId="34" borderId="2" xfId="15" applyFont="1" applyFill="1" applyBorder="1" applyAlignment="1" applyProtection="1">
      <alignment horizontal="center" vertical="center" wrapText="1"/>
    </xf>
    <xf numFmtId="167" fontId="66" fillId="34" borderId="96" xfId="15" applyFont="1" applyFill="1" applyBorder="1" applyAlignment="1" applyProtection="1">
      <alignment horizontal="center" vertical="center" wrapText="1"/>
    </xf>
    <xf numFmtId="167" fontId="66" fillId="34" borderId="97" xfId="15" applyFont="1" applyFill="1" applyBorder="1" applyAlignment="1" applyProtection="1">
      <alignment horizontal="center" vertical="center" wrapText="1"/>
    </xf>
    <xf numFmtId="167" fontId="50" fillId="0" borderId="0" xfId="15" applyFont="1" applyAlignment="1">
      <alignment horizontal="center"/>
    </xf>
    <xf numFmtId="167" fontId="50" fillId="34" borderId="0" xfId="15" applyFont="1" applyFill="1" applyAlignment="1" applyProtection="1">
      <alignment horizontal="center"/>
    </xf>
    <xf numFmtId="167" fontId="66" fillId="34" borderId="0" xfId="15" quotePrefix="1" applyFont="1" applyFill="1" applyBorder="1" applyAlignment="1" applyProtection="1">
      <alignment horizontal="center"/>
    </xf>
    <xf numFmtId="167" fontId="71" fillId="34" borderId="0" xfId="15" quotePrefix="1" applyFont="1" applyFill="1" applyBorder="1" applyAlignment="1" applyProtection="1">
      <alignment horizontal="center"/>
    </xf>
    <xf numFmtId="167" fontId="66" fillId="34" borderId="0" xfId="15" applyFont="1" applyFill="1" applyBorder="1" applyAlignment="1" applyProtection="1">
      <alignment horizontal="center" vertical="center"/>
    </xf>
    <xf numFmtId="0" fontId="50" fillId="34" borderId="0" xfId="143" applyFont="1" applyFill="1" applyAlignment="1" applyProtection="1">
      <alignment horizontal="left" wrapText="1"/>
    </xf>
    <xf numFmtId="0" fontId="50" fillId="34" borderId="0" xfId="143" applyFont="1" applyFill="1" applyAlignment="1" applyProtection="1">
      <alignment horizontal="left"/>
    </xf>
    <xf numFmtId="0" fontId="71" fillId="34" borderId="0" xfId="143" applyFont="1" applyFill="1" applyBorder="1" applyAlignment="1" applyProtection="1">
      <alignment horizontal="center"/>
    </xf>
    <xf numFmtId="0" fontId="66" fillId="34" borderId="0" xfId="143" applyFont="1" applyFill="1" applyAlignment="1" applyProtection="1">
      <alignment horizontal="center"/>
    </xf>
    <xf numFmtId="0" fontId="66" fillId="34" borderId="0" xfId="143" applyFont="1" applyFill="1" applyBorder="1" applyAlignment="1" applyProtection="1">
      <alignment horizontal="center"/>
    </xf>
    <xf numFmtId="0" fontId="50" fillId="34" borderId="0" xfId="143" applyFont="1" applyFill="1" applyAlignment="1" applyProtection="1"/>
    <xf numFmtId="0" fontId="66" fillId="34" borderId="270" xfId="95" applyFont="1" applyFill="1" applyBorder="1" applyAlignment="1" applyProtection="1">
      <alignment horizontal="left"/>
    </xf>
    <xf numFmtId="0" fontId="112" fillId="34" borderId="0" xfId="95" applyFont="1" applyFill="1" applyAlignment="1" applyProtection="1">
      <alignment horizontal="left" vertical="distributed" wrapText="1"/>
    </xf>
    <xf numFmtId="0" fontId="66" fillId="34" borderId="0" xfId="95" applyFont="1" applyFill="1" applyBorder="1" applyAlignment="1" applyProtection="1">
      <alignment horizontal="center"/>
    </xf>
    <xf numFmtId="167" fontId="66" fillId="34" borderId="270" xfId="15" applyFont="1" applyFill="1" applyBorder="1" applyAlignment="1" applyProtection="1">
      <alignment horizontal="center" vertical="center"/>
    </xf>
    <xf numFmtId="167" fontId="66" fillId="0" borderId="0" xfId="15" applyFont="1" applyAlignment="1">
      <alignment horizontal="center"/>
    </xf>
    <xf numFmtId="167" fontId="66" fillId="34" borderId="271" xfId="15" applyFont="1" applyFill="1" applyBorder="1" applyAlignment="1" applyProtection="1">
      <alignment horizontal="center" wrapText="1"/>
    </xf>
    <xf numFmtId="167" fontId="112" fillId="34" borderId="0" xfId="15" applyFont="1" applyFill="1" applyBorder="1" applyAlignment="1" applyProtection="1">
      <alignment horizontal="left" wrapText="1"/>
    </xf>
    <xf numFmtId="167" fontId="50" fillId="34" borderId="252" xfId="15" applyFont="1" applyFill="1" applyBorder="1" applyAlignment="1" applyProtection="1">
      <alignment horizontal="left" vertical="center" wrapText="1"/>
    </xf>
    <xf numFmtId="167" fontId="50" fillId="34" borderId="277" xfId="15" applyFont="1" applyFill="1" applyBorder="1" applyAlignment="1" applyProtection="1">
      <alignment horizontal="left" vertical="center" wrapText="1"/>
    </xf>
    <xf numFmtId="167" fontId="50" fillId="34" borderId="271" xfId="15" applyFont="1" applyFill="1" applyBorder="1" applyAlignment="1" applyProtection="1">
      <alignment horizontal="left" vertical="center" wrapText="1"/>
    </xf>
    <xf numFmtId="167" fontId="50" fillId="0" borderId="252" xfId="15" applyFont="1" applyFill="1" applyBorder="1" applyAlignment="1" applyProtection="1">
      <alignment horizontal="left" vertical="center" wrapText="1"/>
      <protection locked="0"/>
    </xf>
    <xf numFmtId="167" fontId="50" fillId="0" borderId="277" xfId="15" applyFont="1" applyFill="1" applyBorder="1" applyAlignment="1" applyProtection="1">
      <alignment horizontal="left" vertical="center" wrapText="1"/>
      <protection locked="0"/>
    </xf>
    <xf numFmtId="167" fontId="50" fillId="0" borderId="271" xfId="15" applyFont="1" applyFill="1" applyBorder="1" applyAlignment="1" applyProtection="1">
      <alignment horizontal="left" vertical="center" wrapText="1"/>
      <protection locked="0"/>
    </xf>
    <xf numFmtId="167" fontId="112" fillId="34" borderId="0" xfId="15" applyFont="1" applyFill="1" applyBorder="1" applyAlignment="1" applyProtection="1">
      <alignment horizontal="left"/>
    </xf>
    <xf numFmtId="167" fontId="66" fillId="34" borderId="277" xfId="15" applyFont="1" applyFill="1" applyBorder="1" applyAlignment="1" applyProtection="1">
      <alignment horizontal="center" vertical="center"/>
    </xf>
    <xf numFmtId="167" fontId="66" fillId="34" borderId="271" xfId="15" applyFont="1" applyFill="1" applyBorder="1" applyAlignment="1" applyProtection="1">
      <alignment horizontal="center" vertical="center"/>
    </xf>
    <xf numFmtId="167" fontId="66" fillId="34" borderId="0" xfId="15" quotePrefix="1" applyFont="1" applyFill="1" applyAlignment="1" applyProtection="1">
      <alignment horizontal="center"/>
    </xf>
    <xf numFmtId="167" fontId="66" fillId="34" borderId="252" xfId="15" applyFont="1" applyFill="1" applyBorder="1" applyAlignment="1" applyProtection="1">
      <alignment horizontal="left" vertical="center"/>
    </xf>
    <xf numFmtId="167" fontId="66" fillId="34" borderId="277" xfId="15" applyFont="1" applyFill="1" applyBorder="1" applyAlignment="1" applyProtection="1">
      <alignment horizontal="left" vertical="center"/>
    </xf>
    <xf numFmtId="167" fontId="66" fillId="34" borderId="271" xfId="15" applyFont="1" applyFill="1" applyBorder="1" applyAlignment="1" applyProtection="1">
      <alignment horizontal="left" vertical="center"/>
    </xf>
    <xf numFmtId="0" fontId="121" fillId="0" borderId="0" xfId="179" applyFont="1" applyAlignment="1" applyProtection="1"/>
    <xf numFmtId="0" fontId="70" fillId="34" borderId="0" xfId="175" applyFont="1" applyFill="1" applyBorder="1" applyAlignment="1" applyProtection="1">
      <alignment horizontal="center"/>
    </xf>
    <xf numFmtId="0" fontId="78" fillId="0" borderId="0" xfId="0" applyFont="1" applyBorder="1" applyAlignment="1" applyProtection="1">
      <alignment horizontal="center"/>
    </xf>
    <xf numFmtId="0" fontId="66" fillId="34" borderId="179" xfId="0" applyFont="1" applyFill="1" applyBorder="1" applyAlignment="1" applyProtection="1">
      <alignment horizontal="center"/>
    </xf>
    <xf numFmtId="0" fontId="0" fillId="0" borderId="146" xfId="0" applyBorder="1" applyAlignment="1">
      <alignment horizontal="center"/>
    </xf>
    <xf numFmtId="0" fontId="0" fillId="0" borderId="158" xfId="0" applyBorder="1" applyAlignment="1">
      <alignment horizontal="center"/>
    </xf>
    <xf numFmtId="0" fontId="66" fillId="34" borderId="179" xfId="175" applyFont="1" applyFill="1" applyBorder="1" applyAlignment="1" applyProtection="1">
      <alignment horizontal="center"/>
    </xf>
    <xf numFmtId="0" fontId="0" fillId="0" borderId="0" xfId="0" applyBorder="1" applyAlignment="1" applyProtection="1">
      <alignment horizontal="center"/>
    </xf>
    <xf numFmtId="0" fontId="66" fillId="34" borderId="179" xfId="0" applyFont="1" applyFill="1" applyBorder="1" applyAlignment="1" applyProtection="1">
      <alignment horizontal="left"/>
    </xf>
    <xf numFmtId="0" fontId="0" fillId="0" borderId="146" xfId="0" applyBorder="1" applyAlignment="1" applyProtection="1">
      <alignment horizontal="left"/>
    </xf>
    <xf numFmtId="0" fontId="0" fillId="0" borderId="158" xfId="0" applyBorder="1" applyAlignment="1" applyProtection="1">
      <alignment horizontal="left"/>
    </xf>
    <xf numFmtId="0" fontId="50" fillId="0" borderId="0" xfId="0" applyFont="1" applyAlignment="1" applyProtection="1"/>
    <xf numFmtId="0" fontId="66" fillId="0" borderId="0" xfId="0" applyFont="1" applyAlignment="1" applyProtection="1"/>
    <xf numFmtId="0" fontId="66" fillId="34" borderId="95" xfId="175" applyFont="1" applyFill="1" applyBorder="1" applyAlignment="1" applyProtection="1">
      <alignment horizontal="center"/>
    </xf>
    <xf numFmtId="0" fontId="50" fillId="0" borderId="95" xfId="0" applyFont="1" applyBorder="1" applyAlignment="1" applyProtection="1">
      <alignment horizontal="center"/>
    </xf>
    <xf numFmtId="0" fontId="121" fillId="88" borderId="0" xfId="179" quotePrefix="1" applyFont="1" applyFill="1" applyAlignment="1" applyProtection="1">
      <alignment horizontal="center"/>
      <protection locked="0"/>
    </xf>
    <xf numFmtId="0" fontId="70" fillId="34" borderId="0" xfId="0" quotePrefix="1" applyFont="1" applyFill="1" applyBorder="1" applyAlignment="1" applyProtection="1">
      <alignment horizontal="left"/>
      <protection locked="0"/>
    </xf>
    <xf numFmtId="0" fontId="97" fillId="34" borderId="0" xfId="0" applyFont="1" applyFill="1" applyBorder="1" applyAlignment="1" applyProtection="1">
      <alignment horizontal="center"/>
      <protection locked="0"/>
    </xf>
    <xf numFmtId="0" fontId="70" fillId="34" borderId="0" xfId="0" applyFont="1" applyFill="1" applyAlignment="1" applyProtection="1">
      <alignment horizontal="center"/>
      <protection locked="0"/>
    </xf>
    <xf numFmtId="0" fontId="50" fillId="34" borderId="0" xfId="0" applyFont="1" applyFill="1" applyAlignment="1" applyProtection="1">
      <alignment horizontal="center"/>
      <protection locked="0"/>
    </xf>
    <xf numFmtId="0" fontId="50" fillId="0" borderId="0" xfId="0" applyFont="1" applyAlignment="1" applyProtection="1">
      <alignment horizontal="center"/>
      <protection locked="0"/>
    </xf>
    <xf numFmtId="167" fontId="179" fillId="85" borderId="0" xfId="179" applyNumberFormat="1" applyFont="1" applyFill="1" applyAlignment="1">
      <alignment horizontal="center"/>
    </xf>
    <xf numFmtId="167" fontId="71" fillId="34" borderId="0" xfId="15" applyFont="1" applyFill="1" applyAlignment="1">
      <alignment horizontal="center"/>
    </xf>
    <xf numFmtId="167" fontId="66" fillId="34" borderId="0" xfId="15" quotePrefix="1" applyFont="1" applyFill="1" applyAlignment="1">
      <alignment horizontal="center"/>
    </xf>
    <xf numFmtId="167" fontId="66" fillId="34" borderId="473" xfId="15" applyFont="1" applyFill="1" applyBorder="1" applyAlignment="1">
      <alignment horizontal="center" wrapText="1"/>
    </xf>
    <xf numFmtId="167" fontId="66" fillId="34" borderId="479" xfId="15" applyFont="1" applyFill="1" applyBorder="1" applyAlignment="1">
      <alignment horizontal="center" wrapText="1"/>
    </xf>
    <xf numFmtId="167" fontId="66" fillId="34" borderId="480" xfId="15" applyFont="1" applyFill="1" applyBorder="1" applyAlignment="1">
      <alignment horizontal="center" wrapText="1"/>
    </xf>
    <xf numFmtId="193" fontId="66" fillId="34" borderId="453" xfId="532" applyNumberFormat="1" applyFont="1" applyFill="1" applyBorder="1" applyAlignment="1">
      <alignment horizontal="center" vertical="top" wrapText="1"/>
    </xf>
    <xf numFmtId="193" fontId="66" fillId="34" borderId="95" xfId="532" applyNumberFormat="1" applyFont="1" applyFill="1" applyBorder="1" applyAlignment="1">
      <alignment horizontal="center" vertical="top" wrapText="1"/>
    </xf>
    <xf numFmtId="193" fontId="66" fillId="34" borderId="97" xfId="532" applyNumberFormat="1" applyFont="1" applyFill="1" applyBorder="1" applyAlignment="1">
      <alignment horizontal="center" vertical="top" wrapText="1"/>
    </xf>
    <xf numFmtId="193" fontId="66" fillId="34" borderId="385" xfId="532" applyNumberFormat="1" applyFont="1" applyFill="1" applyBorder="1" applyAlignment="1">
      <alignment horizontal="center" vertical="center" wrapText="1"/>
    </xf>
    <xf numFmtId="0" fontId="66" fillId="34" borderId="483" xfId="0" applyFont="1" applyFill="1" applyBorder="1" applyAlignment="1">
      <alignment horizontal="left" wrapText="1"/>
    </xf>
    <xf numFmtId="0" fontId="66" fillId="34" borderId="8" xfId="0" applyFont="1" applyFill="1" applyBorder="1" applyAlignment="1">
      <alignment horizontal="left" wrapText="1"/>
    </xf>
    <xf numFmtId="193" fontId="66" fillId="34" borderId="385" xfId="532" applyNumberFormat="1" applyFont="1" applyFill="1" applyBorder="1" applyAlignment="1">
      <alignment horizontal="center" vertical="top" wrapText="1"/>
    </xf>
    <xf numFmtId="193" fontId="66" fillId="34" borderId="457" xfId="532" applyNumberFormat="1" applyFont="1" applyFill="1" applyBorder="1" applyAlignment="1">
      <alignment horizontal="center" vertical="center" wrapText="1"/>
    </xf>
    <xf numFmtId="49" fontId="66" fillId="34" borderId="453" xfId="532" applyNumberFormat="1" applyFont="1" applyFill="1" applyBorder="1" applyAlignment="1">
      <alignment horizontal="center" vertical="center" wrapText="1"/>
    </xf>
    <xf numFmtId="49" fontId="66" fillId="34" borderId="97" xfId="532" applyNumberFormat="1" applyFont="1" applyFill="1" applyBorder="1" applyAlignment="1">
      <alignment horizontal="center" vertical="center" wrapText="1"/>
    </xf>
    <xf numFmtId="193" fontId="66" fillId="34" borderId="388" xfId="532" applyNumberFormat="1" applyFont="1" applyFill="1" applyBorder="1" applyAlignment="1">
      <alignment horizontal="center" vertical="center" wrapText="1"/>
    </xf>
    <xf numFmtId="49" fontId="66" fillId="34" borderId="457" xfId="532" applyNumberFormat="1" applyFont="1" applyFill="1" applyBorder="1" applyAlignment="1">
      <alignment horizontal="center" vertical="center" wrapText="1"/>
    </xf>
    <xf numFmtId="49" fontId="66" fillId="34" borderId="385" xfId="532" applyNumberFormat="1" applyFont="1" applyFill="1" applyBorder="1" applyAlignment="1">
      <alignment horizontal="center" vertical="center" wrapText="1"/>
    </xf>
    <xf numFmtId="49" fontId="66" fillId="34" borderId="453" xfId="532" applyNumberFormat="1" applyFont="1" applyFill="1" applyBorder="1" applyAlignment="1">
      <alignment horizontal="center" wrapText="1"/>
    </xf>
    <xf numFmtId="49" fontId="66" fillId="34" borderId="97" xfId="532" applyNumberFormat="1" applyFont="1" applyFill="1" applyBorder="1" applyAlignment="1">
      <alignment horizontal="center" wrapText="1"/>
    </xf>
    <xf numFmtId="49" fontId="66" fillId="34" borderId="388" xfId="532" applyNumberFormat="1" applyFont="1" applyFill="1" applyBorder="1" applyAlignment="1">
      <alignment horizontal="center" wrapText="1"/>
    </xf>
    <xf numFmtId="167" fontId="66" fillId="34" borderId="456" xfId="15" applyFont="1" applyFill="1" applyBorder="1" applyAlignment="1">
      <alignment horizontal="center" wrapText="1"/>
    </xf>
    <xf numFmtId="167" fontId="179" fillId="85" borderId="0" xfId="179" quotePrefix="1" applyNumberFormat="1" applyFont="1" applyFill="1" applyAlignment="1">
      <alignment horizontal="center"/>
    </xf>
    <xf numFmtId="171" fontId="18" fillId="34" borderId="120" xfId="176" applyNumberFormat="1" applyFont="1" applyFill="1" applyBorder="1" applyAlignment="1" applyProtection="1">
      <alignment horizontal="center"/>
    </xf>
    <xf numFmtId="171" fontId="18" fillId="34" borderId="2" xfId="176" applyNumberFormat="1" applyFont="1" applyFill="1" applyBorder="1" applyAlignment="1" applyProtection="1">
      <alignment horizontal="center"/>
    </xf>
    <xf numFmtId="171" fontId="50" fillId="34" borderId="120" xfId="176" applyNumberFormat="1" applyFont="1" applyFill="1" applyBorder="1" applyAlignment="1" applyProtection="1">
      <alignment horizontal="center"/>
    </xf>
    <xf numFmtId="171" fontId="50" fillId="34" borderId="2" xfId="176" applyNumberFormat="1" applyFont="1" applyFill="1" applyBorder="1" applyAlignment="1" applyProtection="1">
      <alignment horizontal="center"/>
    </xf>
    <xf numFmtId="171" fontId="50" fillId="34" borderId="174" xfId="176" applyNumberFormat="1" applyFont="1" applyFill="1" applyBorder="1" applyAlignment="1" applyProtection="1">
      <alignment horizontal="center"/>
    </xf>
    <xf numFmtId="171" fontId="50" fillId="34" borderId="124" xfId="176" applyNumberFormat="1" applyFont="1" applyFill="1" applyBorder="1" applyAlignment="1" applyProtection="1">
      <alignment horizontal="center"/>
    </xf>
    <xf numFmtId="171" fontId="50" fillId="34" borderId="0" xfId="176" applyNumberFormat="1" applyFont="1" applyFill="1" applyBorder="1" applyAlignment="1" applyProtection="1">
      <alignment horizontal="center"/>
    </xf>
    <xf numFmtId="0" fontId="124" fillId="34" borderId="95" xfId="0" applyFont="1" applyFill="1" applyBorder="1" applyAlignment="1" applyProtection="1">
      <alignment horizontal="center"/>
    </xf>
    <xf numFmtId="0" fontId="179" fillId="85" borderId="0" xfId="179" quotePrefix="1" applyFont="1" applyFill="1" applyAlignment="1">
      <alignment horizontal="center" vertical="top"/>
    </xf>
    <xf numFmtId="0" fontId="179" fillId="85" borderId="0" xfId="179" applyFont="1" applyFill="1" applyAlignment="1">
      <alignment horizontal="center" vertical="top"/>
    </xf>
    <xf numFmtId="0" fontId="71" fillId="34" borderId="0" xfId="533" applyFont="1" applyFill="1" applyAlignment="1">
      <alignment horizontal="center"/>
    </xf>
    <xf numFmtId="0" fontId="66" fillId="34" borderId="0" xfId="533" applyFont="1" applyFill="1" applyAlignment="1">
      <alignment horizontal="center"/>
    </xf>
    <xf numFmtId="0" fontId="66" fillId="34" borderId="473" xfId="533" applyFont="1" applyFill="1" applyBorder="1" applyAlignment="1">
      <alignment horizontal="center" vertical="center"/>
    </xf>
    <xf numFmtId="0" fontId="66" fillId="34" borderId="479" xfId="533" applyFont="1" applyFill="1" applyBorder="1" applyAlignment="1">
      <alignment horizontal="center" vertical="center"/>
    </xf>
    <xf numFmtId="0" fontId="66" fillId="34" borderId="480" xfId="533" applyFont="1" applyFill="1" applyBorder="1" applyAlignment="1">
      <alignment horizontal="center" vertical="center"/>
    </xf>
    <xf numFmtId="167" fontId="66" fillId="34" borderId="0" xfId="15" applyFont="1" applyFill="1" applyAlignment="1">
      <alignment horizontal="center"/>
    </xf>
    <xf numFmtId="0" fontId="66" fillId="34" borderId="473" xfId="111" applyFont="1" applyFill="1" applyBorder="1" applyAlignment="1">
      <alignment horizontal="center" vertical="center" wrapText="1"/>
    </xf>
    <xf numFmtId="0" fontId="66" fillId="34" borderId="479" xfId="111" applyFont="1" applyFill="1" applyBorder="1" applyAlignment="1">
      <alignment horizontal="center" vertical="center" wrapText="1"/>
    </xf>
    <xf numFmtId="0" fontId="66" fillId="34" borderId="480" xfId="111" applyFont="1" applyFill="1" applyBorder="1" applyAlignment="1">
      <alignment horizontal="center" vertical="center" wrapText="1"/>
    </xf>
    <xf numFmtId="0" fontId="179" fillId="85" borderId="0" xfId="179" quotePrefix="1" applyFont="1" applyFill="1" applyAlignment="1">
      <alignment horizontal="center"/>
    </xf>
    <xf numFmtId="0" fontId="71" fillId="34" borderId="0" xfId="111" applyFont="1" applyFill="1" applyBorder="1" applyAlignment="1">
      <alignment horizontal="center"/>
    </xf>
    <xf numFmtId="0" fontId="66" fillId="34" borderId="0" xfId="111" applyFont="1" applyFill="1" applyAlignment="1">
      <alignment horizontal="center"/>
    </xf>
    <xf numFmtId="0" fontId="66" fillId="34" borderId="498" xfId="111" applyFont="1" applyFill="1" applyBorder="1" applyAlignment="1">
      <alignment horizontal="center" vertical="center"/>
    </xf>
    <xf numFmtId="0" fontId="66" fillId="34" borderId="499" xfId="111" applyFont="1" applyFill="1" applyBorder="1" applyAlignment="1">
      <alignment horizontal="center" vertical="center"/>
    </xf>
    <xf numFmtId="0" fontId="66" fillId="34" borderId="506" xfId="111" applyFont="1" applyFill="1" applyBorder="1" applyAlignment="1">
      <alignment horizontal="center" vertical="center"/>
    </xf>
    <xf numFmtId="0" fontId="66" fillId="34" borderId="455" xfId="111" applyFont="1" applyFill="1" applyBorder="1" applyAlignment="1">
      <alignment horizontal="center" vertical="center"/>
    </xf>
    <xf numFmtId="0" fontId="66" fillId="34" borderId="0" xfId="111" applyFont="1" applyFill="1" applyBorder="1" applyAlignment="1">
      <alignment horizontal="center" vertical="center"/>
    </xf>
    <xf numFmtId="0" fontId="66" fillId="34" borderId="2" xfId="111" applyFont="1" applyFill="1" applyBorder="1" applyAlignment="1">
      <alignment horizontal="center" vertical="center"/>
    </xf>
    <xf numFmtId="0" fontId="66" fillId="34" borderId="453" xfId="111" applyFont="1" applyFill="1" applyBorder="1" applyAlignment="1">
      <alignment horizontal="center" vertical="center"/>
    </xf>
    <xf numFmtId="0" fontId="66" fillId="34" borderId="95" xfId="111" applyFont="1" applyFill="1" applyBorder="1" applyAlignment="1">
      <alignment horizontal="center" vertical="center"/>
    </xf>
    <xf numFmtId="0" fontId="66" fillId="34" borderId="97" xfId="111" applyFont="1" applyFill="1" applyBorder="1" applyAlignment="1">
      <alignment horizontal="center" vertical="center"/>
    </xf>
    <xf numFmtId="0" fontId="66" fillId="34" borderId="473" xfId="111" applyFont="1" applyFill="1" applyBorder="1" applyAlignment="1">
      <alignment horizontal="center" vertical="center"/>
    </xf>
    <xf numFmtId="0" fontId="66" fillId="34" borderId="479" xfId="111" applyFont="1" applyFill="1" applyBorder="1" applyAlignment="1">
      <alignment horizontal="center" vertical="center"/>
    </xf>
    <xf numFmtId="0" fontId="66" fillId="34" borderId="480" xfId="111" applyFont="1" applyFill="1" applyBorder="1" applyAlignment="1">
      <alignment horizontal="center" vertical="center"/>
    </xf>
    <xf numFmtId="0" fontId="66" fillId="34" borderId="179" xfId="0" applyFont="1" applyFill="1" applyBorder="1" applyAlignment="1">
      <alignment horizontal="center" wrapText="1"/>
    </xf>
    <xf numFmtId="0" fontId="66" fillId="34" borderId="146" xfId="0" applyFont="1" applyFill="1" applyBorder="1" applyAlignment="1">
      <alignment horizontal="center" wrapText="1"/>
    </xf>
    <xf numFmtId="0" fontId="66" fillId="34" borderId="157" xfId="0" quotePrefix="1" applyFont="1" applyFill="1" applyBorder="1" applyAlignment="1">
      <alignment horizontal="center" vertical="top" wrapText="1"/>
    </xf>
    <xf numFmtId="0" fontId="66" fillId="34" borderId="212" xfId="0" applyFont="1" applyFill="1" applyBorder="1" applyAlignment="1">
      <alignment horizontal="center" vertical="top" wrapText="1"/>
    </xf>
    <xf numFmtId="0" fontId="66" fillId="34" borderId="151" xfId="0" applyFont="1" applyFill="1" applyBorder="1" applyAlignment="1">
      <alignment horizontal="center" wrapText="1"/>
    </xf>
    <xf numFmtId="0" fontId="66" fillId="34" borderId="2" xfId="0" applyFont="1" applyFill="1" applyBorder="1" applyAlignment="1">
      <alignment horizontal="center" wrapText="1"/>
    </xf>
    <xf numFmtId="0" fontId="86" fillId="34" borderId="0" xfId="0" applyFont="1" applyFill="1" applyAlignment="1">
      <alignment horizontal="center"/>
    </xf>
    <xf numFmtId="3" fontId="66" fillId="34" borderId="457" xfId="111" applyNumberFormat="1" applyFont="1" applyFill="1" applyBorder="1" applyAlignment="1">
      <alignment horizontal="center" vertical="top" wrapText="1"/>
    </xf>
    <xf numFmtId="3" fontId="66" fillId="34" borderId="385" xfId="111" applyNumberFormat="1" applyFont="1" applyFill="1" applyBorder="1" applyAlignment="1">
      <alignment horizontal="center" vertical="top" wrapText="1"/>
    </xf>
    <xf numFmtId="0" fontId="66" fillId="34" borderId="457" xfId="111" applyFont="1" applyFill="1" applyBorder="1" applyAlignment="1">
      <alignment horizontal="center" vertical="top" wrapText="1"/>
    </xf>
    <xf numFmtId="0" fontId="66" fillId="34" borderId="385" xfId="111" applyFont="1" applyFill="1" applyBorder="1" applyAlignment="1">
      <alignment horizontal="center" vertical="top" wrapText="1"/>
    </xf>
    <xf numFmtId="0" fontId="66" fillId="34" borderId="528" xfId="111" applyFont="1" applyFill="1" applyBorder="1" applyAlignment="1">
      <alignment horizontal="center" vertical="top" wrapText="1"/>
    </xf>
    <xf numFmtId="0" fontId="66" fillId="34" borderId="506" xfId="111" applyFont="1" applyFill="1" applyBorder="1" applyAlignment="1">
      <alignment horizontal="center" vertical="top" wrapText="1"/>
    </xf>
    <xf numFmtId="0" fontId="66" fillId="34" borderId="2" xfId="111" applyFont="1" applyFill="1" applyBorder="1" applyAlignment="1">
      <alignment horizontal="center" vertical="top" wrapText="1"/>
    </xf>
    <xf numFmtId="0" fontId="86" fillId="34" borderId="0" xfId="0" applyFont="1" applyFill="1" applyBorder="1" applyAlignment="1">
      <alignment horizontal="center"/>
    </xf>
    <xf numFmtId="0" fontId="176" fillId="34" borderId="179" xfId="534" applyFont="1" applyFill="1" applyBorder="1" applyAlignment="1">
      <alignment horizontal="center"/>
    </xf>
    <xf numFmtId="0" fontId="176" fillId="34" borderId="146" xfId="534" applyFont="1" applyFill="1" applyBorder="1" applyAlignment="1">
      <alignment horizontal="center"/>
    </xf>
    <xf numFmtId="0" fontId="176" fillId="34" borderId="158" xfId="534" applyFont="1" applyFill="1" applyBorder="1" applyAlignment="1">
      <alignment horizontal="center"/>
    </xf>
    <xf numFmtId="0" fontId="66" fillId="34" borderId="146" xfId="111" applyFont="1" applyFill="1" applyBorder="1" applyAlignment="1">
      <alignment horizontal="center"/>
    </xf>
    <xf numFmtId="0" fontId="66" fillId="34" borderId="158" xfId="111" applyFont="1" applyFill="1" applyBorder="1" applyAlignment="1">
      <alignment horizontal="center"/>
    </xf>
    <xf numFmtId="0" fontId="176" fillId="34" borderId="457" xfId="534" applyFont="1" applyFill="1" applyBorder="1" applyAlignment="1">
      <alignment horizontal="center" vertical="top" wrapText="1"/>
    </xf>
    <xf numFmtId="0" fontId="176" fillId="34" borderId="385" xfId="534" applyFont="1" applyFill="1" applyBorder="1" applyAlignment="1">
      <alignment horizontal="center" vertical="top" wrapText="1"/>
    </xf>
    <xf numFmtId="0" fontId="66" fillId="34" borderId="473" xfId="0" applyFont="1" applyFill="1" applyBorder="1" applyAlignment="1">
      <alignment horizontal="center"/>
    </xf>
    <xf numFmtId="0" fontId="66" fillId="34" borderId="479" xfId="0" applyFont="1" applyFill="1" applyBorder="1" applyAlignment="1">
      <alignment horizontal="center"/>
    </xf>
    <xf numFmtId="3" fontId="66" fillId="34" borderId="456" xfId="111" quotePrefix="1" applyNumberFormat="1" applyFont="1" applyFill="1" applyBorder="1" applyAlignment="1">
      <alignment horizontal="center" vertical="center" wrapText="1"/>
    </xf>
    <xf numFmtId="0" fontId="50" fillId="34" borderId="457" xfId="0" applyFont="1" applyFill="1" applyBorder="1" applyAlignment="1">
      <alignment vertical="center"/>
    </xf>
    <xf numFmtId="0" fontId="50" fillId="34" borderId="455" xfId="535" applyFont="1" applyFill="1" applyBorder="1" applyAlignment="1">
      <alignment horizontal="center" vertical="top"/>
    </xf>
    <xf numFmtId="0" fontId="50" fillId="34" borderId="0" xfId="535" applyFont="1" applyFill="1" applyBorder="1" applyAlignment="1">
      <alignment horizontal="center" vertical="top"/>
    </xf>
    <xf numFmtId="0" fontId="86" fillId="34" borderId="0" xfId="535" quotePrefix="1" applyFont="1" applyFill="1" applyBorder="1" applyAlignment="1">
      <alignment horizontal="center"/>
    </xf>
    <xf numFmtId="0" fontId="66" fillId="34" borderId="0" xfId="535" applyFont="1" applyFill="1" applyAlignment="1">
      <alignment horizontal="center"/>
    </xf>
    <xf numFmtId="0" fontId="50" fillId="34" borderId="457" xfId="111" applyFont="1" applyFill="1" applyBorder="1" applyAlignment="1">
      <alignment horizontal="center" vertical="center" wrapText="1"/>
    </xf>
    <xf numFmtId="0" fontId="50" fillId="34" borderId="385" xfId="111" applyFont="1" applyFill="1" applyBorder="1" applyAlignment="1">
      <alignment horizontal="center" vertical="center" wrapText="1"/>
    </xf>
    <xf numFmtId="3" fontId="66" fillId="34" borderId="456" xfId="0" quotePrefix="1" applyNumberFormat="1" applyFont="1" applyFill="1" applyBorder="1" applyAlignment="1">
      <alignment horizontal="center"/>
    </xf>
    <xf numFmtId="0" fontId="66" fillId="34" borderId="456" xfId="0" applyFont="1" applyFill="1" applyBorder="1" applyAlignment="1">
      <alignment horizontal="center" vertical="center"/>
    </xf>
    <xf numFmtId="0" fontId="66" fillId="34" borderId="501" xfId="250" quotePrefix="1" applyFont="1" applyFill="1" applyBorder="1" applyAlignment="1">
      <alignment horizontal="left" wrapText="1"/>
    </xf>
    <xf numFmtId="0" fontId="213" fillId="34" borderId="0" xfId="250" applyFont="1" applyFill="1" applyAlignment="1">
      <alignment horizontal="center"/>
    </xf>
    <xf numFmtId="0" fontId="86" fillId="34" borderId="0" xfId="250" applyFont="1" applyFill="1" applyAlignment="1">
      <alignment horizontal="center"/>
    </xf>
    <xf numFmtId="0" fontId="66" fillId="34" borderId="0" xfId="250" applyFont="1" applyFill="1" applyAlignment="1">
      <alignment horizontal="center"/>
    </xf>
    <xf numFmtId="0" fontId="66" fillId="34" borderId="0" xfId="250" applyFont="1" applyFill="1" applyBorder="1" applyAlignment="1">
      <alignment horizontal="center"/>
    </xf>
    <xf numFmtId="0" fontId="66" fillId="34" borderId="498" xfId="250" applyFont="1" applyFill="1" applyBorder="1" applyAlignment="1">
      <alignment horizontal="center" vertical="center"/>
    </xf>
    <xf numFmtId="0" fontId="66" fillId="34" borderId="499" xfId="250" applyFont="1" applyFill="1" applyBorder="1" applyAlignment="1">
      <alignment horizontal="center" vertical="center"/>
    </xf>
    <xf numFmtId="0" fontId="66" fillId="34" borderId="506" xfId="250" applyFont="1" applyFill="1" applyBorder="1" applyAlignment="1">
      <alignment horizontal="center" vertical="center"/>
    </xf>
    <xf numFmtId="0" fontId="66" fillId="34" borderId="453" xfId="250" applyFont="1" applyFill="1" applyBorder="1" applyAlignment="1">
      <alignment horizontal="center" vertical="center"/>
    </xf>
    <xf numFmtId="0" fontId="66" fillId="34" borderId="95" xfId="250" applyFont="1" applyFill="1" applyBorder="1" applyAlignment="1">
      <alignment horizontal="center" vertical="center"/>
    </xf>
    <xf numFmtId="0" fontId="66" fillId="34" borderId="97" xfId="250" applyFont="1" applyFill="1" applyBorder="1" applyAlignment="1">
      <alignment horizontal="center" vertical="center"/>
    </xf>
    <xf numFmtId="167" fontId="66" fillId="26" borderId="316" xfId="15" applyFont="1" applyFill="1" applyBorder="1" applyAlignment="1" applyProtection="1">
      <alignment horizontal="center"/>
    </xf>
    <xf numFmtId="167" fontId="77" fillId="0" borderId="187" xfId="15" applyFont="1" applyBorder="1" applyAlignment="1">
      <alignment horizontal="center"/>
    </xf>
    <xf numFmtId="49" fontId="77" fillId="34" borderId="0" xfId="537" applyNumberFormat="1" applyFont="1" applyFill="1" applyAlignment="1">
      <alignment horizontal="center"/>
    </xf>
    <xf numFmtId="167" fontId="73" fillId="34" borderId="0" xfId="15" applyFont="1" applyFill="1" applyAlignment="1">
      <alignment horizontal="center"/>
    </xf>
    <xf numFmtId="167" fontId="121" fillId="89" borderId="0" xfId="179" quotePrefix="1" applyNumberFormat="1" applyFont="1" applyFill="1" applyAlignment="1" applyProtection="1">
      <alignment horizontal="center"/>
    </xf>
    <xf numFmtId="167" fontId="78" fillId="34" borderId="483" xfId="15" applyFont="1" applyFill="1" applyBorder="1" applyAlignment="1">
      <alignment horizontal="left" wrapText="1"/>
    </xf>
    <xf numFmtId="167" fontId="78" fillId="34" borderId="8" xfId="15" applyFont="1" applyFill="1" applyBorder="1" applyAlignment="1">
      <alignment horizontal="left" wrapText="1"/>
    </xf>
    <xf numFmtId="174" fontId="70" fillId="34" borderId="95" xfId="175" applyNumberFormat="1" applyFont="1" applyFill="1" applyBorder="1" applyAlignment="1" applyProtection="1">
      <alignment horizontal="center"/>
    </xf>
    <xf numFmtId="49" fontId="70" fillId="34" borderId="0" xfId="538" quotePrefix="1" applyNumberFormat="1" applyFont="1" applyFill="1" applyBorder="1" applyAlignment="1">
      <alignment horizontal="center"/>
    </xf>
    <xf numFmtId="167" fontId="70" fillId="34" borderId="483" xfId="15" quotePrefix="1" applyFont="1" applyFill="1" applyBorder="1" applyAlignment="1">
      <alignment horizontal="left" wrapText="1"/>
    </xf>
    <xf numFmtId="167" fontId="70" fillId="34" borderId="8" xfId="15" quotePrefix="1" applyFont="1" applyFill="1" applyBorder="1" applyAlignment="1">
      <alignment horizontal="left" wrapText="1"/>
    </xf>
    <xf numFmtId="0" fontId="121" fillId="39" borderId="0" xfId="179" quotePrefix="1" applyFont="1" applyFill="1" applyAlignment="1" applyProtection="1">
      <alignment horizontal="center"/>
    </xf>
    <xf numFmtId="0" fontId="121" fillId="39" borderId="0" xfId="179" applyFont="1" applyFill="1" applyAlignment="1" applyProtection="1">
      <alignment horizontal="center"/>
    </xf>
    <xf numFmtId="167" fontId="77" fillId="34" borderId="0" xfId="224" applyFont="1" applyFill="1" applyAlignment="1" applyProtection="1">
      <alignment horizontal="center"/>
    </xf>
    <xf numFmtId="167" fontId="70" fillId="34" borderId="186" xfId="224" applyFont="1" applyFill="1" applyBorder="1" applyAlignment="1" applyProtection="1">
      <alignment horizontal="center"/>
    </xf>
    <xf numFmtId="0" fontId="78" fillId="0" borderId="186" xfId="0" applyFont="1" applyBorder="1" applyAlignment="1" applyProtection="1">
      <alignment horizontal="center"/>
    </xf>
    <xf numFmtId="0" fontId="70" fillId="0" borderId="0" xfId="0" applyFont="1" applyAlignment="1" applyProtection="1">
      <alignment horizontal="center"/>
    </xf>
    <xf numFmtId="49" fontId="121" fillId="34" borderId="0" xfId="179" quotePrefix="1" applyNumberFormat="1" applyFont="1" applyFill="1" applyAlignment="1" applyProtection="1">
      <alignment horizontal="center"/>
    </xf>
    <xf numFmtId="49" fontId="121" fillId="34" borderId="0" xfId="179" applyNumberFormat="1" applyFont="1" applyFill="1" applyAlignment="1" applyProtection="1">
      <alignment horizontal="center"/>
    </xf>
    <xf numFmtId="0" fontId="121" fillId="0" borderId="0" xfId="179" applyFont="1" applyAlignment="1" applyProtection="1">
      <alignment horizontal="center"/>
    </xf>
    <xf numFmtId="0" fontId="66" fillId="34" borderId="427" xfId="0" applyFont="1" applyFill="1" applyBorder="1" applyAlignment="1" applyProtection="1">
      <alignment wrapText="1"/>
    </xf>
    <xf numFmtId="0" fontId="50" fillId="0" borderId="427" xfId="0" applyFont="1" applyBorder="1" applyAlignment="1" applyProtection="1">
      <alignment wrapText="1"/>
    </xf>
    <xf numFmtId="167" fontId="70" fillId="34" borderId="0" xfId="224" quotePrefix="1" applyFont="1" applyFill="1" applyAlignment="1" applyProtection="1">
      <alignment horizontal="center"/>
    </xf>
    <xf numFmtId="167" fontId="70" fillId="34" borderId="0" xfId="224" applyFont="1" applyFill="1" applyAlignment="1" applyProtection="1">
      <alignment horizontal="center"/>
    </xf>
    <xf numFmtId="0" fontId="179" fillId="26" borderId="0" xfId="179" quotePrefix="1" applyFont="1" applyFill="1" applyAlignment="1">
      <alignment horizontal="center"/>
    </xf>
    <xf numFmtId="0" fontId="179" fillId="0" borderId="0" xfId="179" applyFont="1" applyAlignment="1">
      <alignment horizontal="center"/>
    </xf>
    <xf numFmtId="0" fontId="100" fillId="26" borderId="0" xfId="0" applyFont="1" applyFill="1" applyBorder="1" applyAlignment="1" applyProtection="1">
      <alignment horizontal="right" wrapText="1"/>
    </xf>
    <xf numFmtId="0" fontId="27" fillId="0" borderId="0" xfId="0" applyFont="1" applyAlignment="1" applyProtection="1"/>
    <xf numFmtId="0" fontId="61" fillId="31" borderId="456" xfId="467" applyFont="1" applyFill="1" applyBorder="1" applyAlignment="1">
      <alignment horizontal="left" wrapText="1"/>
    </xf>
    <xf numFmtId="0" fontId="61" fillId="0" borderId="456" xfId="467" applyFont="1" applyBorder="1" applyAlignment="1">
      <alignment horizontal="left"/>
    </xf>
    <xf numFmtId="0" fontId="81" fillId="31" borderId="456" xfId="467" applyFont="1" applyFill="1" applyBorder="1" applyAlignment="1">
      <alignment horizontal="center" vertical="center" wrapText="1"/>
    </xf>
    <xf numFmtId="0" fontId="61" fillId="31" borderId="402" xfId="467" applyFont="1" applyFill="1" applyBorder="1" applyAlignment="1">
      <alignment horizontal="left" wrapText="1"/>
    </xf>
    <xf numFmtId="0" fontId="61" fillId="31" borderId="392" xfId="467" applyFont="1" applyFill="1" applyBorder="1" applyAlignment="1">
      <alignment horizontal="left" wrapText="1"/>
    </xf>
    <xf numFmtId="0" fontId="61" fillId="31" borderId="420" xfId="467" applyFont="1" applyFill="1" applyBorder="1" applyAlignment="1">
      <alignment horizontal="left" wrapText="1"/>
    </xf>
  </cellXfs>
  <cellStyles count="541">
    <cellStyle name="%" xfId="252"/>
    <cellStyle name="20% - Accent1" xfId="406" builtinId="30" customBuiltin="1"/>
    <cellStyle name="20% - Accent1 2" xfId="27"/>
    <cellStyle name="20% - Accent1 2 2" xfId="253"/>
    <cellStyle name="20% - Accent2" xfId="410" builtinId="34" customBuiltin="1"/>
    <cellStyle name="20% - Accent2 2" xfId="28"/>
    <cellStyle name="20% - Accent3" xfId="414" builtinId="38" customBuiltin="1"/>
    <cellStyle name="20% - Accent3 2" xfId="29"/>
    <cellStyle name="20% - Accent4" xfId="418" builtinId="42" customBuiltin="1"/>
    <cellStyle name="20% - Accent4 2" xfId="30"/>
    <cellStyle name="20% - Accent5" xfId="422" builtinId="46" customBuiltin="1"/>
    <cellStyle name="20% - Accent5 2" xfId="31"/>
    <cellStyle name="20% - Accent6" xfId="426" builtinId="50" customBuiltin="1"/>
    <cellStyle name="20% - Accent6 2" xfId="32"/>
    <cellStyle name="40% - Accent1" xfId="407" builtinId="31" customBuiltin="1"/>
    <cellStyle name="40% - Accent1 2" xfId="33"/>
    <cellStyle name="40% - Accent2" xfId="411" builtinId="35" customBuiltin="1"/>
    <cellStyle name="40% - Accent2 2" xfId="34"/>
    <cellStyle name="40% - Accent3" xfId="415" builtinId="39" customBuiltin="1"/>
    <cellStyle name="40% - Accent3 2" xfId="35"/>
    <cellStyle name="40% - Accent4" xfId="419" builtinId="43" customBuiltin="1"/>
    <cellStyle name="40% - Accent4 2" xfId="36"/>
    <cellStyle name="40% - Accent5" xfId="423" builtinId="47" customBuiltin="1"/>
    <cellStyle name="40% - Accent5 2" xfId="37"/>
    <cellStyle name="40% - Accent6" xfId="427" builtinId="51" customBuiltin="1"/>
    <cellStyle name="40% - Accent6 2" xfId="38"/>
    <cellStyle name="60% - Accent1" xfId="408" builtinId="32" customBuiltin="1"/>
    <cellStyle name="60% - Accent1 2" xfId="39"/>
    <cellStyle name="60% - Accent2" xfId="412" builtinId="36" customBuiltin="1"/>
    <cellStyle name="60% - Accent2 2" xfId="40"/>
    <cellStyle name="60% - Accent3" xfId="416" builtinId="40" customBuiltin="1"/>
    <cellStyle name="60% - Accent3 2" xfId="41"/>
    <cellStyle name="60% - Accent4" xfId="420" builtinId="44" customBuiltin="1"/>
    <cellStyle name="60% - Accent4 2" xfId="42"/>
    <cellStyle name="60% - Accent5" xfId="424" builtinId="48" customBuiltin="1"/>
    <cellStyle name="60% - Accent5 2" xfId="43"/>
    <cellStyle name="60% - Accent6" xfId="428" builtinId="52" customBuiltin="1"/>
    <cellStyle name="60% - Accent6 2" xfId="44"/>
    <cellStyle name="Accent1" xfId="405" builtinId="29" customBuiltin="1"/>
    <cellStyle name="Accent1 2" xfId="1"/>
    <cellStyle name="Accent1 3" xfId="2"/>
    <cellStyle name="Accent1 4" xfId="144"/>
    <cellStyle name="Accent2" xfId="409" builtinId="33" customBuiltin="1"/>
    <cellStyle name="Accent2 2" xfId="3"/>
    <cellStyle name="Accent2 3" xfId="4"/>
    <cellStyle name="Accent2 4" xfId="145"/>
    <cellStyle name="Accent3" xfId="413" builtinId="37" customBuiltin="1"/>
    <cellStyle name="Accent3 2" xfId="5"/>
    <cellStyle name="Accent3 3" xfId="6"/>
    <cellStyle name="Accent3 4" xfId="146"/>
    <cellStyle name="Accent4" xfId="417" builtinId="41" customBuiltin="1"/>
    <cellStyle name="Accent4 2" xfId="7"/>
    <cellStyle name="Accent4 3" xfId="8"/>
    <cellStyle name="Accent4 4" xfId="147"/>
    <cellStyle name="Accent5" xfId="421" builtinId="45" customBuiltin="1"/>
    <cellStyle name="Accent5 2" xfId="9"/>
    <cellStyle name="Accent5 3" xfId="10"/>
    <cellStyle name="Accent5 4" xfId="148"/>
    <cellStyle name="Accent6" xfId="425" builtinId="49" customBuiltin="1"/>
    <cellStyle name="Accent6 2" xfId="11"/>
    <cellStyle name="Accent6 3" xfId="12"/>
    <cellStyle name="Accent6 4" xfId="149"/>
    <cellStyle name="AI" xfId="433"/>
    <cellStyle name="AI 2" xfId="469"/>
    <cellStyle name="AI 3" xfId="470"/>
    <cellStyle name="AttribBox" xfId="93"/>
    <cellStyle name="Attribute" xfId="92"/>
    <cellStyle name="Automatic" xfId="434"/>
    <cellStyle name="Automatic 2" xfId="432"/>
    <cellStyle name="Bad" xfId="396" builtinId="27" customBuiltin="1"/>
    <cellStyle name="Bad 2" xfId="45"/>
    <cellStyle name="Calculated" xfId="435"/>
    <cellStyle name="Calculated 2" xfId="471"/>
    <cellStyle name="Calculation" xfId="400" builtinId="22" customBuiltin="1"/>
    <cellStyle name="Calculation 2" xfId="46"/>
    <cellStyle name="Calculation 2 2" xfId="127"/>
    <cellStyle name="Calculation 2 2 2" xfId="254"/>
    <cellStyle name="Calculation 2 2 2 2" xfId="255"/>
    <cellStyle name="Calculation 2 2 3" xfId="256"/>
    <cellStyle name="Calculation 2 3" xfId="257"/>
    <cellStyle name="Calculation 3" xfId="150"/>
    <cellStyle name="Calculation 3 2" xfId="258"/>
    <cellStyle name="CategoryHeading" xfId="91"/>
    <cellStyle name="check" xfId="436"/>
    <cellStyle name="check 2" xfId="472"/>
    <cellStyle name="Check Cell" xfId="402" builtinId="23" customBuiltin="1"/>
    <cellStyle name="Check Cell 2" xfId="47"/>
    <cellStyle name="CI" xfId="437"/>
    <cellStyle name="CI 2" xfId="473"/>
    <cellStyle name="Comma" xfId="177" builtinId="3"/>
    <cellStyle name="Comma 10" xfId="249"/>
    <cellStyle name="Comma 10 2" xfId="259"/>
    <cellStyle name="Comma 11" xfId="468"/>
    <cellStyle name="Comma 12" xfId="525"/>
    <cellStyle name="Comma 13" xfId="528"/>
    <cellStyle name="Comma 14" xfId="536"/>
    <cellStyle name="Comma 2" xfId="90"/>
    <cellStyle name="Comma 2 2" xfId="89"/>
    <cellStyle name="Comma 2 2 2" xfId="88"/>
    <cellStyle name="Comma 2 2 2 2" xfId="260"/>
    <cellStyle name="Comma 2 2 3" xfId="239"/>
    <cellStyle name="Comma 2 3" xfId="235"/>
    <cellStyle name="Comma 2 4" xfId="474"/>
    <cellStyle name="Comma 27" xfId="261"/>
    <cellStyle name="Comma 3" xfId="106"/>
    <cellStyle name="Comma 3 2" xfId="176"/>
    <cellStyle name="Comma 3 3" xfId="262"/>
    <cellStyle name="Comma 4" xfId="240"/>
    <cellStyle name="Comma 4 2" xfId="220"/>
    <cellStyle name="Comma 4 2 2" xfId="263"/>
    <cellStyle name="Comma 4 3" xfId="264"/>
    <cellStyle name="Comma 4 4" xfId="265"/>
    <cellStyle name="Comma 5" xfId="218"/>
    <cellStyle name="Comma 5 2" xfId="266"/>
    <cellStyle name="Comma 5 3" xfId="532"/>
    <cellStyle name="Comma 6" xfId="221"/>
    <cellStyle name="Comma 6 2" xfId="267"/>
    <cellStyle name="Comma 7" xfId="219"/>
    <cellStyle name="Comma 7 2" xfId="268"/>
    <cellStyle name="Comma 8" xfId="245"/>
    <cellStyle name="Comma 8 2" xfId="247"/>
    <cellStyle name="Comma 8 3" xfId="539"/>
    <cellStyle name="Comma 9" xfId="269"/>
    <cellStyle name="Comma_P&amp;C Annual Report 1 aug6" xfId="223"/>
    <cellStyle name="Contril Item" xfId="438"/>
    <cellStyle name="Contril Item 2" xfId="431"/>
    <cellStyle name="Control Item" xfId="439"/>
    <cellStyle name="Control Item 2" xfId="430"/>
    <cellStyle name="Currency" xfId="215" builtinId="4"/>
    <cellStyle name="Currency 2" xfId="48"/>
    <cellStyle name="Currency 2 2" xfId="151"/>
    <cellStyle name="Currency 2 3" xfId="270"/>
    <cellStyle name="Currency 3" xfId="226"/>
    <cellStyle name="Currency 3 2" xfId="271"/>
    <cellStyle name="Currency 4" xfId="229"/>
    <cellStyle name="Currency 4 2" xfId="475"/>
    <cellStyle name="Currency 5" xfId="529"/>
    <cellStyle name="DEI" xfId="440"/>
    <cellStyle name="DEI 2" xfId="476"/>
    <cellStyle name="Error" xfId="441"/>
    <cellStyle name="Euro" xfId="87"/>
    <cellStyle name="Exchange Rate" xfId="442"/>
    <cellStyle name="Exchange Rate 2" xfId="429"/>
    <cellStyle name="Explanatory Text" xfId="404" builtinId="53" customBuiltin="1"/>
    <cellStyle name="Explanatory Text 2" xfId="49"/>
    <cellStyle name="Good" xfId="395" builtinId="26" customBuiltin="1"/>
    <cellStyle name="Good 2" xfId="50"/>
    <cellStyle name="Heading 1" xfId="391" builtinId="16" customBuiltin="1"/>
    <cellStyle name="Heading 1 2" xfId="51"/>
    <cellStyle name="Heading 2" xfId="392" builtinId="17" customBuiltin="1"/>
    <cellStyle name="Heading 2 2" xfId="52"/>
    <cellStyle name="Heading 3" xfId="393" builtinId="18" customBuiltin="1"/>
    <cellStyle name="Heading 3 2" xfId="53"/>
    <cellStyle name="Heading 4" xfId="394" builtinId="19" customBuiltin="1"/>
    <cellStyle name="Heading 4 2" xfId="54"/>
    <cellStyle name="Hyperlink" xfId="179" builtinId="8"/>
    <cellStyle name="Hyperlink 2" xfId="86"/>
    <cellStyle name="Hyperlink 2 2" xfId="152"/>
    <cellStyle name="Hyperlink 3" xfId="248"/>
    <cellStyle name="Incomplete" xfId="443"/>
    <cellStyle name="Input" xfId="398" builtinId="20" customBuiltin="1"/>
    <cellStyle name="Input 2" xfId="55"/>
    <cellStyle name="Input 2 2" xfId="128"/>
    <cellStyle name="Input 2 2 2" xfId="272"/>
    <cellStyle name="Input 2 2 2 2" xfId="273"/>
    <cellStyle name="Input 2 2 3" xfId="274"/>
    <cellStyle name="Input 2 3" xfId="275"/>
    <cellStyle name="Input 3" xfId="153"/>
    <cellStyle name="Input 3 2" xfId="276"/>
    <cellStyle name="Input Indirect" xfId="444"/>
    <cellStyle name="Input Numbers" xfId="236"/>
    <cellStyle name="Input Numbers 2" xfId="445"/>
    <cellStyle name="Input Numbers 3" xfId="460"/>
    <cellStyle name="Input Subtotal" xfId="446"/>
    <cellStyle name="Input Subtotal 2" xfId="461"/>
    <cellStyle name="Input Text" xfId="231"/>
    <cellStyle name="Input Text 2" xfId="237"/>
    <cellStyle name="Linked Cell" xfId="401" builtinId="24" customBuiltin="1"/>
    <cellStyle name="Linked Cell 2" xfId="56"/>
    <cellStyle name="MajorHeading" xfId="85"/>
    <cellStyle name="Negatif  Numbers" xfId="447"/>
    <cellStyle name="Negatif  Numbers 2" xfId="462"/>
    <cellStyle name="Neutral" xfId="397" builtinId="28" customBuiltin="1"/>
    <cellStyle name="Neutral 2" xfId="57"/>
    <cellStyle name="Normal" xfId="0" builtinId="0"/>
    <cellStyle name="Normal 10" xfId="84"/>
    <cellStyle name="Normal 11" xfId="83"/>
    <cellStyle name="Normal 11 2" xfId="94"/>
    <cellStyle name="Normal 11 2 2" xfId="121"/>
    <cellStyle name="Normal 11 2 2 2" xfId="192"/>
    <cellStyle name="Normal 11 2 2 2 2" xfId="277"/>
    <cellStyle name="Normal 11 2 2 3" xfId="278"/>
    <cellStyle name="Normal 11 2 3" xfId="134"/>
    <cellStyle name="Normal 11 2 3 2" xfId="200"/>
    <cellStyle name="Normal 11 2 3 2 2" xfId="279"/>
    <cellStyle name="Normal 11 2 3 3" xfId="280"/>
    <cellStyle name="Normal 11 2 4" xfId="154"/>
    <cellStyle name="Normal 11 2 4 2" xfId="206"/>
    <cellStyle name="Normal 11 2 4 2 2" xfId="281"/>
    <cellStyle name="Normal 11 2 4 3" xfId="282"/>
    <cellStyle name="Normal 11 2 5" xfId="184"/>
    <cellStyle name="Normal 11 2 5 2" xfId="283"/>
    <cellStyle name="Normal 11 2 6" xfId="284"/>
    <cellStyle name="Normal 11 3" xfId="107"/>
    <cellStyle name="Normal 11 3 2" xfId="123"/>
    <cellStyle name="Normal 11 3 2 2" xfId="194"/>
    <cellStyle name="Normal 11 3 2 2 2" xfId="285"/>
    <cellStyle name="Normal 11 3 2 3" xfId="286"/>
    <cellStyle name="Normal 11 3 3" xfId="136"/>
    <cellStyle name="Normal 11 3 3 2" xfId="202"/>
    <cellStyle name="Normal 11 3 3 2 2" xfId="287"/>
    <cellStyle name="Normal 11 3 3 3" xfId="288"/>
    <cellStyle name="Normal 11 3 4" xfId="155"/>
    <cellStyle name="Normal 11 3 4 2" xfId="207"/>
    <cellStyle name="Normal 11 3 4 2 2" xfId="289"/>
    <cellStyle name="Normal 11 3 4 3" xfId="290"/>
    <cellStyle name="Normal 11 3 5" xfId="186"/>
    <cellStyle name="Normal 11 3 5 2" xfId="291"/>
    <cellStyle name="Normal 11 3 6" xfId="292"/>
    <cellStyle name="Normal 11 4" xfId="120"/>
    <cellStyle name="Normal 11 4 2" xfId="191"/>
    <cellStyle name="Normal 11 4 2 2" xfId="293"/>
    <cellStyle name="Normal 11 4 3" xfId="294"/>
    <cellStyle name="Normal 11 5" xfId="133"/>
    <cellStyle name="Normal 11 5 2" xfId="199"/>
    <cellStyle name="Normal 11 5 2 2" xfId="295"/>
    <cellStyle name="Normal 11 5 3" xfId="296"/>
    <cellStyle name="Normal 11 6" xfId="156"/>
    <cellStyle name="Normal 11 6 2" xfId="208"/>
    <cellStyle name="Normal 11 6 2 2" xfId="297"/>
    <cellStyle name="Normal 11 6 3" xfId="298"/>
    <cellStyle name="Normal 11 7" xfId="183"/>
    <cellStyle name="Normal 11 7 2" xfId="299"/>
    <cellStyle name="Normal 11 8" xfId="300"/>
    <cellStyle name="Normal 12" xfId="64"/>
    <cellStyle name="Normal 12 11" xfId="82"/>
    <cellStyle name="Normal 12 2" xfId="108"/>
    <cellStyle name="Normal 12 2 2" xfId="124"/>
    <cellStyle name="Normal 12 2 2 2" xfId="195"/>
    <cellStyle name="Normal 12 2 2 2 2" xfId="301"/>
    <cellStyle name="Normal 12 2 2 3" xfId="302"/>
    <cellStyle name="Normal 12 2 3" xfId="137"/>
    <cellStyle name="Normal 12 2 3 2" xfId="203"/>
    <cellStyle name="Normal 12 2 3 2 2" xfId="303"/>
    <cellStyle name="Normal 12 2 3 3" xfId="304"/>
    <cellStyle name="Normal 12 2 4" xfId="157"/>
    <cellStyle name="Normal 12 2 4 2" xfId="209"/>
    <cellStyle name="Normal 12 2 4 2 2" xfId="305"/>
    <cellStyle name="Normal 12 2 4 3" xfId="306"/>
    <cellStyle name="Normal 12 2 5" xfId="187"/>
    <cellStyle name="Normal 12 2 5 2" xfId="307"/>
    <cellStyle name="Normal 12 2 6" xfId="308"/>
    <cellStyle name="Normal 12 3" xfId="119"/>
    <cellStyle name="Normal 12 3 2" xfId="190"/>
    <cellStyle name="Normal 12 3 2 2" xfId="309"/>
    <cellStyle name="Normal 12 3 3" xfId="310"/>
    <cellStyle name="Normal 12 4" xfId="132"/>
    <cellStyle name="Normal 12 4 2" xfId="198"/>
    <cellStyle name="Normal 12 4 2 2" xfId="311"/>
    <cellStyle name="Normal 12 4 3" xfId="312"/>
    <cellStyle name="Normal 12 5" xfId="158"/>
    <cellStyle name="Normal 12 5 2" xfId="210"/>
    <cellStyle name="Normal 12 5 2 2" xfId="313"/>
    <cellStyle name="Normal 12 5 3" xfId="314"/>
    <cellStyle name="Normal 12 6" xfId="159"/>
    <cellStyle name="Normal 12 6 2" xfId="211"/>
    <cellStyle name="Normal 12 6 2 2" xfId="315"/>
    <cellStyle name="Normal 12 6 3" xfId="316"/>
    <cellStyle name="Normal 12 7" xfId="182"/>
    <cellStyle name="Normal 12 7 2" xfId="317"/>
    <cellStyle name="Normal 12 8" xfId="318"/>
    <cellStyle name="Normal 13" xfId="109"/>
    <cellStyle name="Normal 13 2" xfId="141"/>
    <cellStyle name="Normal 14" xfId="110"/>
    <cellStyle name="Normal 14 2" xfId="142"/>
    <cellStyle name="Normal 15" xfId="140"/>
    <cellStyle name="Normal 15 2" xfId="143"/>
    <cellStyle name="Normal 16" xfId="225"/>
    <cellStyle name="Normal 16 2" xfId="250"/>
    <cellStyle name="Normal 16 3" xfId="533"/>
    <cellStyle name="Normal 17" xfId="241"/>
    <cellStyle name="Normal 17 2" xfId="319"/>
    <cellStyle name="Normal 17 2 8" xfId="540"/>
    <cellStyle name="Normal 18" xfId="243"/>
    <cellStyle name="Normal 18 2" xfId="320"/>
    <cellStyle name="Normal 19" xfId="251"/>
    <cellStyle name="Normal 2" xfId="13"/>
    <cellStyle name="Normal 2 10" xfId="448"/>
    <cellStyle name="Normal 2 2" xfId="26"/>
    <cellStyle name="Normal 2 2 2" xfId="95"/>
    <cellStyle name="Normal 2 2 3" xfId="80"/>
    <cellStyle name="Normal 2 2 4" xfId="160"/>
    <cellStyle name="Normal 2 2 5" xfId="321"/>
    <cellStyle name="Normal 2 3" xfId="79"/>
    <cellStyle name="Normal 2 3 2" xfId="111"/>
    <cellStyle name="Normal 2 3 3" xfId="161"/>
    <cellStyle name="Normal 2 4" xfId="78"/>
    <cellStyle name="Normal 2 5" xfId="81"/>
    <cellStyle name="Normal 2 6" xfId="77"/>
    <cellStyle name="Normal 2 7" xfId="76"/>
    <cellStyle name="Normal 2 8" xfId="75"/>
    <cellStyle name="Normal 2 9" xfId="112"/>
    <cellStyle name="Normal 2_20.45" xfId="162"/>
    <cellStyle name="Normal 20" xfId="477"/>
    <cellStyle name="Normal 21" xfId="467"/>
    <cellStyle name="Normal 22" xfId="478"/>
    <cellStyle name="Normal 23" xfId="479"/>
    <cellStyle name="Normal 24" xfId="480"/>
    <cellStyle name="Normal 25" xfId="481"/>
    <cellStyle name="Normal 25 2" xfId="535"/>
    <cellStyle name="Normal 26" xfId="482"/>
    <cellStyle name="Normal 27" xfId="483"/>
    <cellStyle name="Normal 28" xfId="484"/>
    <cellStyle name="Normal 29" xfId="322"/>
    <cellStyle name="Normal 3" xfId="14"/>
    <cellStyle name="Normal 3 2" xfId="73"/>
    <cellStyle name="Normal 3 2 2" xfId="323"/>
    <cellStyle name="Normal 3 3" xfId="74"/>
    <cellStyle name="Normal 3 4" xfId="113"/>
    <cellStyle name="Normal 3 4 2" xfId="125"/>
    <cellStyle name="Normal 3 4 2 2" xfId="196"/>
    <cellStyle name="Normal 3 4 2 2 2" xfId="324"/>
    <cellStyle name="Normal 3 4 2 3" xfId="325"/>
    <cellStyle name="Normal 3 4 3" xfId="138"/>
    <cellStyle name="Normal 3 4 3 2" xfId="204"/>
    <cellStyle name="Normal 3 4 3 2 2" xfId="326"/>
    <cellStyle name="Normal 3 4 3 3" xfId="327"/>
    <cellStyle name="Normal 3 4 4" xfId="163"/>
    <cellStyle name="Normal 3 4 4 2" xfId="212"/>
    <cellStyle name="Normal 3 4 4 2 2" xfId="328"/>
    <cellStyle name="Normal 3 4 4 3" xfId="329"/>
    <cellStyle name="Normal 3 4 5" xfId="188"/>
    <cellStyle name="Normal 3 4 5 2" xfId="330"/>
    <cellStyle name="Normal 3 4 6" xfId="331"/>
    <cellStyle name="Normal 3 5" xfId="227"/>
    <cellStyle name="Normal 3 5 2" xfId="332"/>
    <cellStyle name="Normal 30" xfId="485"/>
    <cellStyle name="Normal 31" xfId="486"/>
    <cellStyle name="Normal 32" xfId="487"/>
    <cellStyle name="Normal 33" xfId="488"/>
    <cellStyle name="Normal 34" xfId="489"/>
    <cellStyle name="Normal 35" xfId="490"/>
    <cellStyle name="Normal 36" xfId="491"/>
    <cellStyle name="Normal 37" xfId="492"/>
    <cellStyle name="Normal 38" xfId="493"/>
    <cellStyle name="Normal 39" xfId="494"/>
    <cellStyle name="Normal 4" xfId="15"/>
    <cellStyle name="Normal 4 2" xfId="71"/>
    <cellStyle name="Normal 4 2 2" xfId="333"/>
    <cellStyle name="Normal 4 3" xfId="72"/>
    <cellStyle name="Normal 4 3 2" xfId="334"/>
    <cellStyle name="Normal 4 4" xfId="65"/>
    <cellStyle name="Normal 40" xfId="495"/>
    <cellStyle name="Normal 41" xfId="496"/>
    <cellStyle name="Normal 42" xfId="497"/>
    <cellStyle name="Normal 43" xfId="498"/>
    <cellStyle name="Normal 44" xfId="499"/>
    <cellStyle name="Normal 45" xfId="500"/>
    <cellStyle name="Normal 46" xfId="501"/>
    <cellStyle name="Normal 47" xfId="502"/>
    <cellStyle name="Normal 48" xfId="503"/>
    <cellStyle name="Normal 49" xfId="504"/>
    <cellStyle name="Normal 5" xfId="63"/>
    <cellStyle name="Normal 5 2" xfId="70"/>
    <cellStyle name="Normal 5 2 2" xfId="335"/>
    <cellStyle name="Normal 5 3" xfId="96"/>
    <cellStyle name="Normal 5 3 2" xfId="122"/>
    <cellStyle name="Normal 5 3 2 2" xfId="193"/>
    <cellStyle name="Normal 5 3 2 2 2" xfId="336"/>
    <cellStyle name="Normal 5 3 2 3" xfId="337"/>
    <cellStyle name="Normal 5 3 3" xfId="135"/>
    <cellStyle name="Normal 5 3 3 2" xfId="201"/>
    <cellStyle name="Normal 5 3 3 2 2" xfId="338"/>
    <cellStyle name="Normal 5 3 3 3" xfId="339"/>
    <cellStyle name="Normal 5 3 4" xfId="164"/>
    <cellStyle name="Normal 5 3 4 2" xfId="213"/>
    <cellStyle name="Normal 5 3 4 2 2" xfId="340"/>
    <cellStyle name="Normal 5 3 4 3" xfId="341"/>
    <cellStyle name="Normal 5 3 5" xfId="185"/>
    <cellStyle name="Normal 5 3 5 2" xfId="342"/>
    <cellStyle name="Normal 5 3 6" xfId="343"/>
    <cellStyle name="Normal 5 4" xfId="114"/>
    <cellStyle name="Normal 5 4 2" xfId="126"/>
    <cellStyle name="Normal 5 4 2 2" xfId="197"/>
    <cellStyle name="Normal 5 4 2 2 2" xfId="344"/>
    <cellStyle name="Normal 5 4 2 3" xfId="345"/>
    <cellStyle name="Normal 5 4 3" xfId="139"/>
    <cellStyle name="Normal 5 4 3 2" xfId="205"/>
    <cellStyle name="Normal 5 4 3 2 2" xfId="346"/>
    <cellStyle name="Normal 5 4 3 3" xfId="347"/>
    <cellStyle name="Normal 5 4 4" xfId="165"/>
    <cellStyle name="Normal 5 4 4 2" xfId="214"/>
    <cellStyle name="Normal 5 4 4 2 2" xfId="348"/>
    <cellStyle name="Normal 5 4 4 3" xfId="349"/>
    <cellStyle name="Normal 5 4 5" xfId="189"/>
    <cellStyle name="Normal 5 4 5 2" xfId="350"/>
    <cellStyle name="Normal 5 4 6" xfId="351"/>
    <cellStyle name="Normal 5 4 7" xfId="534"/>
    <cellStyle name="Normal 5 5" xfId="118"/>
    <cellStyle name="Normal 5 6" xfId="166"/>
    <cellStyle name="Normal 5 7" xfId="352"/>
    <cellStyle name="Normal 50" xfId="505"/>
    <cellStyle name="Normal 51" xfId="506"/>
    <cellStyle name="Normal 52" xfId="507"/>
    <cellStyle name="Normal 53" xfId="508"/>
    <cellStyle name="Normal 54" xfId="509"/>
    <cellStyle name="Normal 55" xfId="510"/>
    <cellStyle name="Normal 56" xfId="511"/>
    <cellStyle name="Normal 57" xfId="512"/>
    <cellStyle name="Normal 58" xfId="513"/>
    <cellStyle name="Normal 59" xfId="514"/>
    <cellStyle name="Normal 6" xfId="69"/>
    <cellStyle name="Normal 6 2" xfId="353"/>
    <cellStyle name="Normal 6 2 2" xfId="515"/>
    <cellStyle name="Normal 6 3" xfId="516"/>
    <cellStyle name="Normal 60" xfId="524"/>
    <cellStyle name="Normal 61" xfId="526"/>
    <cellStyle name="Normal 62" xfId="530"/>
    <cellStyle name="Normal 63" xfId="531"/>
    <cellStyle name="Normal 7" xfId="68"/>
    <cellStyle name="Normal 7 2" xfId="67"/>
    <cellStyle name="Normal 7 2 2" xfId="66"/>
    <cellStyle name="Normal 8" xfId="98"/>
    <cellStyle name="Normal 8 2" xfId="354"/>
    <cellStyle name="Normal 8 3" xfId="517"/>
    <cellStyle name="Normal 9" xfId="99"/>
    <cellStyle name="Normal 9 2" xfId="518"/>
    <cellStyle name="Normal 9 3" xfId="519"/>
    <cellStyle name="Normal Col" xfId="449"/>
    <cellStyle name="Normal Col 2" xfId="520"/>
    <cellStyle name="Normal color" xfId="450"/>
    <cellStyle name="Normal color 2" xfId="463"/>
    <cellStyle name="Normal color 3" xfId="521"/>
    <cellStyle name="Normal_8310" xfId="537"/>
    <cellStyle name="Normal_ActLiabIL" xfId="234"/>
    <cellStyle name="Normal_Book1" xfId="181"/>
    <cellStyle name="Normal_Book4" xfId="538"/>
    <cellStyle name="Normal_bsif54annuelf02" xfId="180"/>
    <cellStyle name="Normal_DRAFT_6_July31.03 (1)" xfId="233"/>
    <cellStyle name="Normal_Financial Instruments_PC_Mar16e (5)" xfId="244"/>
    <cellStyle name="Normal_LIFE-1_Current ANNUAL Return_e" xfId="230"/>
    <cellStyle name="Normal_Modif_DRAFT9.5_April 18 04" xfId="216"/>
    <cellStyle name="Normal_osfi54annuale02" xfId="224"/>
    <cellStyle name="Normal_P&amp;C Annual Report 1 aug6" xfId="222"/>
    <cellStyle name="Normal_P&amp;C1_ANNUAL_Return_IFRS changes_DRAFT Q4 2011_Internal Mock Up_e" xfId="178"/>
    <cellStyle name="Normal_QIS 2 Formsv2 2" xfId="175"/>
    <cellStyle name="Note 2" xfId="58"/>
    <cellStyle name="Note 2 2" xfId="129"/>
    <cellStyle name="Note 2 2 2" xfId="355"/>
    <cellStyle name="Note 2 2 2 2" xfId="356"/>
    <cellStyle name="Note 2 2 3" xfId="357"/>
    <cellStyle name="Note 2 3" xfId="358"/>
    <cellStyle name="Note 2 4" xfId="451"/>
    <cellStyle name="Note 3" xfId="167"/>
    <cellStyle name="Note 3 2" xfId="359"/>
    <cellStyle name="OfWhich" xfId="100"/>
    <cellStyle name="Output" xfId="399" builtinId="21" customBuiltin="1"/>
    <cellStyle name="Output 2" xfId="59"/>
    <cellStyle name="Output 2 2" xfId="130"/>
    <cellStyle name="Output 2 2 2" xfId="360"/>
    <cellStyle name="Output 2 2 2 2" xfId="361"/>
    <cellStyle name="Output 2 2 3" xfId="362"/>
    <cellStyle name="Output 2 3" xfId="168"/>
    <cellStyle name="Output 2 3 2" xfId="363"/>
    <cellStyle name="Output 2 4" xfId="364"/>
    <cellStyle name="Output 3" xfId="169"/>
    <cellStyle name="Output 3 2" xfId="365"/>
    <cellStyle name="Output Amounts" xfId="366"/>
    <cellStyle name="Output Column Headings" xfId="367"/>
    <cellStyle name="Output Line Items" xfId="368"/>
    <cellStyle name="Output Line Items 2" xfId="369"/>
    <cellStyle name="Output Report Heading" xfId="370"/>
    <cellStyle name="Output Report Title" xfId="371"/>
    <cellStyle name="Percent" xfId="217" builtinId="5"/>
    <cellStyle name="Percent 2" xfId="60"/>
    <cellStyle name="Percent 2 2" xfId="102"/>
    <cellStyle name="Percent 2 3" xfId="101"/>
    <cellStyle name="Percent 2 3 2" xfId="372"/>
    <cellStyle name="Percent 2 4 2" xfId="373"/>
    <cellStyle name="Percent 2 5" xfId="374"/>
    <cellStyle name="Percent 3" xfId="103"/>
    <cellStyle name="Percent 3 2" xfId="115"/>
    <cellStyle name="Percent 3 2 2" xfId="375"/>
    <cellStyle name="Percent 4" xfId="116"/>
    <cellStyle name="Percent 4 2" xfId="376"/>
    <cellStyle name="Percent 5" xfId="228"/>
    <cellStyle name="Percent 5 2" xfId="377"/>
    <cellStyle name="Percent 6" xfId="246"/>
    <cellStyle name="Percent 7" xfId="527"/>
    <cellStyle name="Protect" xfId="232"/>
    <cellStyle name="Protect blue" xfId="238"/>
    <cellStyle name="Protect blue 2" xfId="242"/>
    <cellStyle name="Protect blue 3" xfId="452"/>
    <cellStyle name="Protect blue 4" xfId="464"/>
    <cellStyle name="QIS Heading 3" xfId="104"/>
    <cellStyle name="Rpt_Num" xfId="522"/>
    <cellStyle name="STYL0 - Style1" xfId="16"/>
    <cellStyle name="STYL1 - Style2" xfId="17"/>
    <cellStyle name="STYL2 - Style3" xfId="18"/>
    <cellStyle name="STYL3 - Style4" xfId="19"/>
    <cellStyle name="STYL4 - Style5" xfId="20"/>
    <cellStyle name="STYL5 - Style6" xfId="21"/>
    <cellStyle name="STYL6 - Style7" xfId="22"/>
    <cellStyle name="STYL7 - Style8" xfId="23"/>
    <cellStyle name="Style 1" xfId="523"/>
    <cellStyle name="Sub Totals" xfId="453"/>
    <cellStyle name="Sub Totals 2" xfId="465"/>
    <cellStyle name="SUBHEAD" xfId="454"/>
    <cellStyle name="SUBHEAD 2" xfId="466"/>
    <cellStyle name="subtotals" xfId="97"/>
    <cellStyle name="Text" xfId="455"/>
    <cellStyle name="Text Read Only" xfId="456"/>
    <cellStyle name="Title" xfId="390" builtinId="15" customBuiltin="1"/>
    <cellStyle name="Title 2" xfId="61"/>
    <cellStyle name="Total 2" xfId="24"/>
    <cellStyle name="Total 2 2" xfId="131"/>
    <cellStyle name="Total 2 2 2" xfId="378"/>
    <cellStyle name="Total 2 2 2 2" xfId="379"/>
    <cellStyle name="Total 2 2 3" xfId="380"/>
    <cellStyle name="Total 2 3" xfId="170"/>
    <cellStyle name="Total 2 3 2" xfId="381"/>
    <cellStyle name="Total 2 4" xfId="382"/>
    <cellStyle name="Total 2 5" xfId="458"/>
    <cellStyle name="Total 3" xfId="25"/>
    <cellStyle name="Total 3 2" xfId="171"/>
    <cellStyle name="Total 3 2 2" xfId="383"/>
    <cellStyle name="Total 3 3" xfId="172"/>
    <cellStyle name="Total 3 3 2" xfId="384"/>
    <cellStyle name="Total 3 4" xfId="385"/>
    <cellStyle name="Total 3 4 2" xfId="386"/>
    <cellStyle name="Total 3 5" xfId="387"/>
    <cellStyle name="Total 4" xfId="173"/>
    <cellStyle name="Total 4 2" xfId="388"/>
    <cellStyle name="Total 5" xfId="174"/>
    <cellStyle name="Total 5 2" xfId="389"/>
    <cellStyle name="Total 6" xfId="457"/>
    <cellStyle name="UnitValuation" xfId="105"/>
    <cellStyle name="Unlocked Input" xfId="117"/>
    <cellStyle name="Unprotect" xfId="459"/>
    <cellStyle name="Warning Text" xfId="403" builtinId="11" customBuiltin="1"/>
    <cellStyle name="Warning Text 2" xfId="62"/>
  </cellStyles>
  <dxfs count="10">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22"/>
      </font>
    </dxf>
  </dxfs>
  <tableStyles count="0" defaultTableStyle="TableStyleMedium2" defaultPivotStyle="PivotStyleLight16"/>
  <colors>
    <mruColors>
      <color rgb="FF0000FF"/>
      <color rgb="FFFFFFCC"/>
      <color rgb="FFCCFFCC"/>
      <color rgb="FFCCFFFF"/>
      <color rgb="FF66FFFF"/>
      <color rgb="FFFFFF99"/>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118"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37354</xdr:colOff>
      <xdr:row>0</xdr:row>
      <xdr:rowOff>27147</xdr:rowOff>
    </xdr:from>
    <xdr:to>
      <xdr:col>1</xdr:col>
      <xdr:colOff>1094442</xdr:colOff>
      <xdr:row>1</xdr:row>
      <xdr:rowOff>355425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54" y="27147"/>
          <a:ext cx="2278529" cy="6196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entral-portal/FISDInsuranceReportingForms/Shared%20Documents/Annual%20Act%20Accounts/TT%20Insurance%20Act%20Annual%20Stat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of Contents "/>
      <sheetName val="A1"/>
      <sheetName val="A1 FX"/>
      <sheetName val="A2"/>
      <sheetName val="A2 FX"/>
      <sheetName val="A3"/>
      <sheetName val="A4"/>
      <sheetName val="B1"/>
      <sheetName val="B1 FX"/>
      <sheetName val="B2"/>
      <sheetName val="B2 FX"/>
      <sheetName val="B3"/>
      <sheetName val="B4"/>
      <sheetName val="B4 MOTOR"/>
      <sheetName val="B5"/>
      <sheetName val="C"/>
      <sheetName val="D1"/>
      <sheetName val="AVAL"/>
      <sheetName val="D2"/>
      <sheetName val="D3"/>
      <sheetName val="E"/>
      <sheetName val="NOTES"/>
      <sheetName val="Validations"/>
    </sheetNames>
    <sheetDataSet>
      <sheetData sheetId="0">
        <row r="8">
          <cell r="B8" t="str">
            <v>Please Enter Company Name Here</v>
          </cell>
        </row>
        <row r="12">
          <cell r="B12">
            <v>2009</v>
          </cell>
        </row>
        <row r="16">
          <cell r="B16">
            <v>40178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www.lautorite.qc.ca/files/pdf/formulaires-professionnels/assureur/form-procuration-repr-princ-en.pdf" TargetMode="External"/><Relationship Id="rId1" Type="http://schemas.openxmlformats.org/officeDocument/2006/relationships/hyperlink" Target="http://www.lautorite.qc.ca/en/index.html"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lautorite.qc.ca/files/pdf/formulaires-professionnels/assureur/form-procuration-repr-princ-en.pdf" TargetMode="External"/><Relationship Id="rId1" Type="http://schemas.openxmlformats.org/officeDocument/2006/relationships/printerSettings" Target="../printerSettings/printerSettings68.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G49"/>
  <sheetViews>
    <sheetView tabSelected="1" zoomScale="80" zoomScaleNormal="80" workbookViewId="0"/>
  </sheetViews>
  <sheetFormatPr defaultColWidth="0" defaultRowHeight="12.75" zeroHeight="1"/>
  <cols>
    <col min="1" max="1" width="19.6640625" style="3718" bestFit="1" customWidth="1"/>
    <col min="2" max="2" width="19" style="3718" customWidth="1"/>
    <col min="3" max="3" width="14.5" style="3718" customWidth="1"/>
    <col min="4" max="4" width="37.33203125" style="3718" bestFit="1" customWidth="1"/>
    <col min="5" max="5" width="15.1640625" style="3718" bestFit="1" customWidth="1"/>
    <col min="6" max="6" width="34.6640625" style="3718" bestFit="1" customWidth="1"/>
    <col min="7" max="7" width="0.33203125" style="341" customWidth="1"/>
    <col min="8" max="32" width="21.83203125" style="341" hidden="1" customWidth="1"/>
    <col min="33" max="33" width="58.83203125" style="341" hidden="1" customWidth="1"/>
    <col min="34" max="16384" width="21.83203125" style="341" hidden="1"/>
  </cols>
  <sheetData>
    <row r="1" spans="1:33" ht="23.25">
      <c r="A1" s="3707"/>
      <c r="B1" s="3708"/>
      <c r="C1" s="3708"/>
      <c r="D1" s="5106" t="s">
        <v>2672</v>
      </c>
      <c r="E1" s="3705"/>
      <c r="F1" s="3706"/>
      <c r="G1" s="340"/>
    </row>
    <row r="2" spans="1:33" s="677" customFormat="1" ht="77.25" customHeight="1">
      <c r="A2" s="6196" t="s">
        <v>0</v>
      </c>
      <c r="B2" s="6197"/>
      <c r="C2" s="6197"/>
      <c r="D2" s="6197"/>
      <c r="E2" s="6197"/>
      <c r="F2" s="6198"/>
      <c r="G2" s="340"/>
    </row>
    <row r="3" spans="1:33" s="677" customFormat="1" ht="44.25" customHeight="1" thickBot="1">
      <c r="A3" s="6199" t="s">
        <v>1</v>
      </c>
      <c r="B3" s="6200"/>
      <c r="C3" s="6200"/>
      <c r="D3" s="6200"/>
      <c r="E3" s="6200"/>
      <c r="F3" s="6201"/>
      <c r="G3" s="340"/>
    </row>
    <row r="4" spans="1:33" ht="16.5" customHeight="1" thickTop="1">
      <c r="A4" s="3709"/>
      <c r="B4" s="3710"/>
      <c r="C4" s="3710"/>
      <c r="D4" s="3710"/>
      <c r="E4" s="3710"/>
      <c r="F4" s="3711"/>
      <c r="G4" s="340"/>
    </row>
    <row r="5" spans="1:33" ht="30" customHeight="1" thickBot="1">
      <c r="A5" s="6202" t="s">
        <v>2</v>
      </c>
      <c r="B5" s="6203"/>
      <c r="C5" s="6203"/>
      <c r="D5" s="6203"/>
      <c r="E5" s="6203"/>
      <c r="F5" s="6204"/>
      <c r="G5" s="340"/>
    </row>
    <row r="6" spans="1:33" ht="27.75" thickTop="1">
      <c r="A6" s="3712"/>
      <c r="B6" s="3713"/>
      <c r="C6" s="3713"/>
      <c r="D6" s="3713"/>
      <c r="E6" s="3713"/>
      <c r="F6" s="3714"/>
      <c r="G6" s="340"/>
    </row>
    <row r="7" spans="1:33" ht="30" customHeight="1">
      <c r="A7" s="6205" t="s">
        <v>1867</v>
      </c>
      <c r="B7" s="6206"/>
      <c r="C7" s="6206"/>
      <c r="D7" s="6206"/>
      <c r="E7" s="6206"/>
      <c r="F7" s="6207"/>
      <c r="G7" s="340"/>
    </row>
    <row r="8" spans="1:33" ht="30" customHeight="1" thickBot="1">
      <c r="A8" s="6174" t="s">
        <v>1815</v>
      </c>
      <c r="B8" s="6175"/>
      <c r="C8" s="6175"/>
      <c r="D8" s="6175"/>
      <c r="E8" s="6175"/>
      <c r="F8" s="6176"/>
      <c r="G8" s="340"/>
    </row>
    <row r="9" spans="1:33" ht="13.5" thickTop="1">
      <c r="A9" s="3709"/>
      <c r="B9" s="3710"/>
      <c r="C9" s="3710"/>
      <c r="D9" s="3710"/>
      <c r="E9" s="3710"/>
      <c r="F9" s="3711"/>
      <c r="G9" s="340"/>
    </row>
    <row r="10" spans="1:33">
      <c r="A10" s="3709"/>
      <c r="B10" s="3710"/>
      <c r="C10" s="3710"/>
      <c r="D10" s="3710"/>
      <c r="E10" s="3710"/>
      <c r="F10" s="3711"/>
      <c r="G10" s="340"/>
    </row>
    <row r="11" spans="1:33">
      <c r="A11" s="3709"/>
      <c r="B11" s="3710"/>
      <c r="C11" s="3710"/>
      <c r="D11" s="3710"/>
      <c r="E11" s="3710"/>
      <c r="F11" s="3711"/>
      <c r="G11" s="340"/>
    </row>
    <row r="12" spans="1:33">
      <c r="A12" s="3709"/>
      <c r="B12" s="3710"/>
      <c r="C12" s="3710"/>
      <c r="D12" s="3710"/>
      <c r="E12" s="3710"/>
      <c r="F12" s="3711"/>
      <c r="G12" s="340"/>
    </row>
    <row r="13" spans="1:33" ht="13.5" thickBot="1">
      <c r="A13" s="3709"/>
      <c r="B13" s="3710"/>
      <c r="C13" s="3710"/>
      <c r="D13" s="3710"/>
      <c r="E13" s="3710"/>
      <c r="F13" s="3711"/>
      <c r="G13" s="340"/>
      <c r="AG13" s="341" t="s">
        <v>862</v>
      </c>
    </row>
    <row r="14" spans="1:33" ht="38.1" customHeight="1" thickTop="1" thickBot="1">
      <c r="A14" s="6180" t="s">
        <v>862</v>
      </c>
      <c r="B14" s="6181"/>
      <c r="C14" s="6181"/>
      <c r="D14" s="6181"/>
      <c r="E14" s="6181"/>
      <c r="F14" s="6182"/>
      <c r="G14" s="340"/>
      <c r="AG14" s="341" t="s">
        <v>1885</v>
      </c>
    </row>
    <row r="15" spans="1:33" ht="38.1" customHeight="1" thickTop="1" thickBot="1">
      <c r="A15" s="6177"/>
      <c r="B15" s="6181"/>
      <c r="C15" s="6181"/>
      <c r="D15" s="6181"/>
      <c r="E15" s="6181"/>
      <c r="F15" s="6183"/>
      <c r="G15" s="340"/>
      <c r="AG15" s="341" t="s">
        <v>1503</v>
      </c>
    </row>
    <row r="16" spans="1:33" ht="38.1" customHeight="1" thickTop="1" thickBot="1">
      <c r="A16" s="6177"/>
      <c r="B16" s="6178"/>
      <c r="C16" s="6178"/>
      <c r="D16" s="6179"/>
      <c r="E16" s="4443" t="s">
        <v>1673</v>
      </c>
      <c r="F16" s="3715"/>
      <c r="G16" s="340"/>
      <c r="AG16" s="341" t="s">
        <v>1886</v>
      </c>
    </row>
    <row r="17" spans="1:33" ht="13.5" thickTop="1">
      <c r="A17" s="3719"/>
      <c r="B17" s="3720"/>
      <c r="C17" s="3720"/>
      <c r="D17" s="3720"/>
      <c r="E17" s="3720"/>
      <c r="F17" s="3711"/>
      <c r="G17" s="340"/>
      <c r="AG17" s="341" t="s">
        <v>2740</v>
      </c>
    </row>
    <row r="18" spans="1:33">
      <c r="A18" s="3709"/>
      <c r="B18" s="3710"/>
      <c r="C18" s="3710"/>
      <c r="D18" s="3710"/>
      <c r="E18" s="3710"/>
      <c r="F18" s="3711"/>
      <c r="G18" s="340"/>
      <c r="AG18" s="341" t="s">
        <v>852</v>
      </c>
    </row>
    <row r="19" spans="1:33" ht="30.75" thickBot="1">
      <c r="A19" s="6211" t="s">
        <v>3</v>
      </c>
      <c r="B19" s="6212"/>
      <c r="C19" s="6212"/>
      <c r="D19" s="6212"/>
      <c r="E19" s="6212"/>
      <c r="F19" s="6213"/>
      <c r="G19" s="340"/>
      <c r="AG19" s="341" t="s">
        <v>1887</v>
      </c>
    </row>
    <row r="20" spans="1:33" ht="33.75" customHeight="1" thickTop="1" thickBot="1">
      <c r="A20" s="6208"/>
      <c r="B20" s="6209"/>
      <c r="C20" s="6209"/>
      <c r="D20" s="6209"/>
      <c r="E20" s="6209"/>
      <c r="F20" s="6210"/>
      <c r="G20" s="340"/>
      <c r="AG20" s="341" t="s">
        <v>1504</v>
      </c>
    </row>
    <row r="21" spans="1:33" ht="54" customHeight="1" thickTop="1" thickBot="1">
      <c r="A21" s="6187" t="s">
        <v>4</v>
      </c>
      <c r="B21" s="6188"/>
      <c r="C21" s="6188"/>
      <c r="D21" s="6188"/>
      <c r="E21" s="6188"/>
      <c r="F21" s="6189"/>
      <c r="G21" s="340"/>
      <c r="AG21" s="341" t="s">
        <v>853</v>
      </c>
    </row>
    <row r="22" spans="1:33" ht="36" customHeight="1" thickTop="1" thickBot="1">
      <c r="A22" s="6168"/>
      <c r="B22" s="6169"/>
      <c r="C22" s="6169"/>
      <c r="D22" s="6169"/>
      <c r="E22" s="6169"/>
      <c r="F22" s="6170"/>
      <c r="G22" s="340"/>
      <c r="AG22" s="341" t="s">
        <v>2175</v>
      </c>
    </row>
    <row r="23" spans="1:33" ht="21.75" customHeight="1" thickTop="1">
      <c r="A23" s="6193" t="s">
        <v>2182</v>
      </c>
      <c r="B23" s="6194"/>
      <c r="C23" s="6194"/>
      <c r="D23" s="6194"/>
      <c r="E23" s="6194"/>
      <c r="F23" s="6195"/>
      <c r="G23" s="340"/>
      <c r="AG23" s="341" t="s">
        <v>1053</v>
      </c>
    </row>
    <row r="24" spans="1:33" ht="14.1" customHeight="1">
      <c r="A24" s="3709"/>
      <c r="B24" s="3725"/>
      <c r="C24" s="3710"/>
      <c r="D24" s="3710"/>
      <c r="E24" s="3710"/>
      <c r="F24" s="3711"/>
      <c r="G24" s="340"/>
      <c r="AG24" s="341" t="s">
        <v>1888</v>
      </c>
    </row>
    <row r="25" spans="1:33" ht="14.1" customHeight="1">
      <c r="A25" s="3709"/>
      <c r="B25" s="3725"/>
      <c r="C25" s="3710"/>
      <c r="D25" s="3710"/>
      <c r="E25" s="3710"/>
      <c r="F25" s="3711"/>
      <c r="G25" s="340"/>
      <c r="AG25" s="341" t="s">
        <v>855</v>
      </c>
    </row>
    <row r="26" spans="1:33" ht="14.1" customHeight="1">
      <c r="A26" s="3709"/>
      <c r="B26" s="3725"/>
      <c r="C26" s="3710"/>
      <c r="D26" s="3710"/>
      <c r="E26" s="3710"/>
      <c r="F26" s="3711"/>
      <c r="G26" s="340"/>
      <c r="AG26" s="341" t="s">
        <v>1892</v>
      </c>
    </row>
    <row r="27" spans="1:33" ht="14.1" customHeight="1">
      <c r="A27" s="3709"/>
      <c r="B27" s="3725"/>
      <c r="C27" s="3710"/>
      <c r="D27" s="3710"/>
      <c r="E27" s="3710"/>
      <c r="F27" s="3711"/>
      <c r="G27" s="340"/>
      <c r="AG27" s="341" t="s">
        <v>859</v>
      </c>
    </row>
    <row r="28" spans="1:33" ht="11.25" customHeight="1">
      <c r="A28" s="4383"/>
      <c r="B28" s="4384"/>
      <c r="C28" s="4384"/>
      <c r="D28" s="4386"/>
      <c r="E28" s="4384"/>
      <c r="F28" s="4385"/>
      <c r="G28" s="340"/>
      <c r="AG28" s="341" t="s">
        <v>854</v>
      </c>
    </row>
    <row r="29" spans="1:33" ht="13.5" customHeight="1">
      <c r="A29" s="3726"/>
      <c r="B29" s="3727"/>
      <c r="C29" s="3727"/>
      <c r="D29" s="3727"/>
      <c r="E29" s="3727"/>
      <c r="F29" s="3728"/>
      <c r="G29" s="340"/>
      <c r="AG29" s="341" t="s">
        <v>1889</v>
      </c>
    </row>
    <row r="30" spans="1:33" ht="29.25" customHeight="1" thickBot="1">
      <c r="A30" s="6190" t="s">
        <v>844</v>
      </c>
      <c r="B30" s="6191"/>
      <c r="C30" s="6191"/>
      <c r="D30" s="6191"/>
      <c r="E30" s="6191"/>
      <c r="F30" s="6192"/>
      <c r="G30" s="340"/>
      <c r="AG30" s="341" t="s">
        <v>1891</v>
      </c>
    </row>
    <row r="31" spans="1:33" ht="21.75" thickTop="1" thickBot="1">
      <c r="A31" s="6184"/>
      <c r="B31" s="6185"/>
      <c r="C31" s="6185"/>
      <c r="D31" s="6185"/>
      <c r="E31" s="6185"/>
      <c r="F31" s="6186"/>
      <c r="G31" s="3802"/>
      <c r="H31" s="678"/>
      <c r="I31" s="678"/>
      <c r="J31" s="678"/>
      <c r="K31" s="678"/>
      <c r="AG31" s="341" t="s">
        <v>1505</v>
      </c>
    </row>
    <row r="32" spans="1:33" ht="21.75" customHeight="1" thickTop="1">
      <c r="A32" s="6193" t="s">
        <v>2182</v>
      </c>
      <c r="B32" s="6194"/>
      <c r="C32" s="6194"/>
      <c r="D32" s="6194"/>
      <c r="E32" s="6194"/>
      <c r="F32" s="6195"/>
      <c r="G32" s="340"/>
      <c r="AG32" s="341" t="s">
        <v>860</v>
      </c>
    </row>
    <row r="33" spans="1:33" ht="21.95" customHeight="1">
      <c r="A33" s="3709"/>
      <c r="B33" s="3710"/>
      <c r="C33" s="3710"/>
      <c r="D33" s="3710"/>
      <c r="E33" s="3710"/>
      <c r="F33" s="3711"/>
      <c r="G33" s="340"/>
      <c r="AG33" s="341" t="s">
        <v>856</v>
      </c>
    </row>
    <row r="34" spans="1:33" ht="21.95" customHeight="1">
      <c r="A34" s="3709"/>
      <c r="B34" s="3710"/>
      <c r="C34" s="3710"/>
      <c r="D34" s="3710"/>
      <c r="E34" s="3710"/>
      <c r="F34" s="3711"/>
      <c r="G34" s="340"/>
      <c r="AG34" s="341" t="s">
        <v>857</v>
      </c>
    </row>
    <row r="35" spans="1:33" ht="21.95" customHeight="1">
      <c r="A35" s="3709"/>
      <c r="B35" s="3710"/>
      <c r="C35" s="3710"/>
      <c r="D35" s="3710"/>
      <c r="E35" s="3710"/>
      <c r="F35" s="3711"/>
      <c r="G35" s="340"/>
      <c r="AG35" s="341" t="s">
        <v>861</v>
      </c>
    </row>
    <row r="36" spans="1:33" ht="24" customHeight="1">
      <c r="A36" s="3709"/>
      <c r="B36" s="679"/>
      <c r="C36" s="3710"/>
      <c r="D36" s="3710"/>
      <c r="E36" s="3710"/>
      <c r="F36" s="3711"/>
      <c r="G36" s="340"/>
      <c r="AG36" s="341" t="s">
        <v>858</v>
      </c>
    </row>
    <row r="37" spans="1:33" ht="15.95" customHeight="1">
      <c r="A37" s="3709"/>
      <c r="B37" s="3716"/>
      <c r="C37" s="3717"/>
      <c r="D37" s="3717"/>
      <c r="E37" s="3710"/>
      <c r="F37" s="3711"/>
      <c r="G37" s="340"/>
      <c r="AG37" s="341" t="s">
        <v>1890</v>
      </c>
    </row>
    <row r="38" spans="1:33">
      <c r="A38" s="3709"/>
      <c r="B38" s="3710"/>
      <c r="C38" s="3710"/>
      <c r="D38" s="3710"/>
      <c r="E38" s="3710"/>
      <c r="F38" s="3711"/>
      <c r="G38" s="340"/>
    </row>
    <row r="39" spans="1:33">
      <c r="A39" s="3709"/>
      <c r="B39" s="3710"/>
      <c r="C39" s="3710"/>
      <c r="D39" s="3710"/>
      <c r="E39" s="3710"/>
      <c r="F39" s="3711"/>
      <c r="G39" s="340"/>
    </row>
    <row r="40" spans="1:33">
      <c r="A40" s="3709"/>
      <c r="B40" s="3710"/>
      <c r="C40" s="3710"/>
      <c r="D40" s="3710"/>
      <c r="E40" s="3710"/>
      <c r="F40" s="3711"/>
      <c r="G40" s="340"/>
    </row>
    <row r="41" spans="1:33" ht="18" customHeight="1">
      <c r="A41" s="6171" t="s">
        <v>1868</v>
      </c>
      <c r="B41" s="6172"/>
      <c r="C41" s="6172"/>
      <c r="D41" s="6172"/>
      <c r="E41" s="6172"/>
      <c r="F41" s="6173"/>
      <c r="G41" s="340"/>
    </row>
    <row r="42" spans="1:33" ht="18" customHeight="1">
      <c r="A42" s="3722"/>
      <c r="B42" s="3723"/>
      <c r="C42" s="3723"/>
      <c r="D42" s="3723"/>
      <c r="E42" s="3723"/>
      <c r="F42" s="3724"/>
      <c r="G42" s="340"/>
    </row>
    <row r="43" spans="1:33" ht="18" customHeight="1">
      <c r="A43" s="3722"/>
      <c r="B43" s="3723"/>
      <c r="C43" s="3723"/>
      <c r="D43" s="3723"/>
      <c r="E43" s="3723"/>
      <c r="F43" s="3724"/>
      <c r="G43" s="340"/>
    </row>
    <row r="44" spans="1:33">
      <c r="A44" s="3709"/>
      <c r="B44" s="3710"/>
      <c r="C44" s="3710"/>
      <c r="D44" s="3710"/>
      <c r="E44" s="3710"/>
      <c r="F44" s="3711"/>
      <c r="G44" s="340"/>
    </row>
    <row r="45" spans="1:33" ht="13.5" thickBot="1">
      <c r="A45" s="4405" t="s">
        <v>1869</v>
      </c>
      <c r="B45" s="3721"/>
      <c r="C45" s="3721"/>
      <c r="D45" s="3721"/>
      <c r="E45" s="3721"/>
      <c r="F45" s="4406" t="s">
        <v>2742</v>
      </c>
      <c r="G45" s="340"/>
    </row>
    <row r="46" spans="1:33" hidden="1"/>
    <row r="47" spans="1:33" hidden="1"/>
    <row r="48" spans="1:33" hidden="1"/>
    <row r="49" hidden="1"/>
  </sheetData>
  <sheetProtection algorithmName="SHA-512" hashValue="VNbCfSe/Y04JReaq0PiWIDe81Ay9h6sj0drTSR8vnLtYwcC5b920yYtMRWtLpENrEvY95IygHhoqBWWxZYCHSg==" saltValue="FSAvl4WJr5oqhreKztxs9A==" spinCount="100000" sheet="1" objects="1" scenarios="1"/>
  <sortState ref="AG14:AG37">
    <sortCondition ref="AG37"/>
  </sortState>
  <customSheetViews>
    <customSheetView guid="{54084986-DBD9-467D-BB87-84DFF604BE53}" scale="115" showPageBreaks="1" fitToPage="1" printArea="1" hiddenColumns="1">
      <selection activeCell="A14" sqref="A14:D14"/>
      <pageMargins left="0.59055118110236227" right="0.59055118110236227" top="0.98425196850393704" bottom="0.39370078740157483" header="0.39370078740157483" footer="0.39370078740157483"/>
      <printOptions horizontalCentered="1"/>
      <pageSetup paperSize="5" orientation="portrait" r:id="rId1"/>
      <headerFooter alignWithMargins="0"/>
    </customSheetView>
  </customSheetViews>
  <mergeCells count="17">
    <mergeCell ref="A2:F2"/>
    <mergeCell ref="A3:F3"/>
    <mergeCell ref="A5:F5"/>
    <mergeCell ref="A7:F7"/>
    <mergeCell ref="A20:F20"/>
    <mergeCell ref="A19:F19"/>
    <mergeCell ref="A22:F22"/>
    <mergeCell ref="A41:F41"/>
    <mergeCell ref="A8:F8"/>
    <mergeCell ref="A16:D16"/>
    <mergeCell ref="A14:F14"/>
    <mergeCell ref="A15:F15"/>
    <mergeCell ref="A31:F31"/>
    <mergeCell ref="A21:F21"/>
    <mergeCell ref="A30:F30"/>
    <mergeCell ref="A23:F23"/>
    <mergeCell ref="A32:F32"/>
  </mergeCells>
  <dataValidations count="3">
    <dataValidation type="date" allowBlank="1" showInputMessage="1" showErrorMessage="1" error="Only Dates ending after December 31  2003 can be entered on this shedule!" sqref="G31:K31">
      <formula1>37622</formula1>
      <formula2>44196</formula2>
    </dataValidation>
    <dataValidation type="date" operator="greaterThanOrEqual" allowBlank="1" showInputMessage="1" showErrorMessage="1" error="Only Dates ending on or after January 1, 2020 can be entered on this shedule!" sqref="A31:F31">
      <formula1>43831</formula1>
    </dataValidation>
    <dataValidation type="list" allowBlank="1" showInputMessage="1" showErrorMessage="1" sqref="A14:F14">
      <formula1>$AG$13:$AG$37</formula1>
    </dataValidation>
  </dataValidations>
  <pageMargins left="0.70866141732283472" right="0.70866141732283472" top="0.74803149606299213" bottom="0.74803149606299213" header="0.31496062992125984" footer="0.31496062992125984"/>
  <pageSetup scale="67" orientation="portrait" r:id="rId2"/>
  <headerFooter>
    <oddHeader>&amp;L&amp;A&amp;C&amp;"Times New Roman,Bold" DRAFT 
INTERNAL USE ONLY&amp;RPage &amp;P</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M74"/>
  <sheetViews>
    <sheetView showZeros="0" zoomScale="110" zoomScaleNormal="110" workbookViewId="0">
      <selection activeCell="E7" sqref="E7"/>
    </sheetView>
  </sheetViews>
  <sheetFormatPr defaultColWidth="0" defaultRowHeight="12.75" zeroHeight="1"/>
  <cols>
    <col min="1" max="1" width="9.83203125" customWidth="1"/>
    <col min="2" max="2" width="33.83203125" customWidth="1"/>
    <col min="3" max="3" width="23.83203125" customWidth="1"/>
    <col min="4" max="4" width="33.83203125" customWidth="1"/>
    <col min="5" max="5" width="23.83203125" customWidth="1"/>
    <col min="6" max="6" width="24" customWidth="1"/>
    <col min="7" max="7" width="24" style="14" customWidth="1"/>
    <col min="8" max="8" width="31.1640625" customWidth="1"/>
    <col min="9" max="12" width="9.33203125" hidden="1" customWidth="1"/>
    <col min="13" max="13" width="0" hidden="1" customWidth="1"/>
    <col min="14" max="16384" width="9.33203125" hidden="1"/>
  </cols>
  <sheetData>
    <row r="1" spans="1:8">
      <c r="A1" s="6222">
        <v>10.06</v>
      </c>
      <c r="B1" s="6222"/>
      <c r="C1" s="6222"/>
      <c r="D1" s="6222"/>
      <c r="E1" s="6222"/>
      <c r="F1" s="6222"/>
      <c r="G1" s="6222"/>
      <c r="H1" s="6222"/>
    </row>
    <row r="2" spans="1:8" ht="15">
      <c r="A2" s="166"/>
      <c r="B2" s="169"/>
      <c r="C2" s="169"/>
      <c r="D2" s="169"/>
      <c r="E2" s="60"/>
      <c r="F2" s="60"/>
      <c r="G2" s="60"/>
      <c r="H2" s="70" t="s">
        <v>2241</v>
      </c>
    </row>
    <row r="3" spans="1:8" ht="15">
      <c r="A3" s="1435" t="str">
        <f>+Cover!A14</f>
        <v>Select Name of Insurer/ Financial Holding Company</v>
      </c>
      <c r="B3" s="1436"/>
      <c r="C3" s="1436"/>
      <c r="D3" s="1436"/>
      <c r="E3" s="60"/>
      <c r="F3" s="60"/>
      <c r="G3" s="60"/>
      <c r="H3" s="60"/>
    </row>
    <row r="4" spans="1:8" ht="15">
      <c r="A4" s="1402" t="str">
        <f>+ToC!A3</f>
        <v>Insurer/Financial Holding Company</v>
      </c>
      <c r="B4" s="1402"/>
      <c r="C4" s="1291"/>
      <c r="D4" s="1291"/>
      <c r="E4" s="60"/>
      <c r="F4" s="60"/>
      <c r="G4" s="60"/>
      <c r="H4" s="60"/>
    </row>
    <row r="5" spans="1:8" ht="15">
      <c r="A5" s="167"/>
      <c r="B5" s="75"/>
      <c r="C5" s="75"/>
      <c r="D5" s="75"/>
      <c r="E5" s="75"/>
      <c r="F5" s="75"/>
      <c r="G5" s="75"/>
      <c r="H5" s="75"/>
    </row>
    <row r="6" spans="1:8" ht="15">
      <c r="A6" s="167" t="str">
        <f>+ToC!A5</f>
        <v>General Insurers Annual Return</v>
      </c>
      <c r="B6" s="75"/>
      <c r="C6" s="75"/>
      <c r="D6" s="75"/>
      <c r="E6" s="75"/>
      <c r="F6" s="75"/>
      <c r="G6" s="75"/>
      <c r="H6" s="75"/>
    </row>
    <row r="7" spans="1:8" ht="15">
      <c r="A7" s="167" t="str">
        <f>+ToC!A6</f>
        <v>For Year Ended:</v>
      </c>
      <c r="B7" s="75"/>
      <c r="C7" s="75"/>
      <c r="D7" s="75"/>
      <c r="E7" s="83">
        <f>+Cover!A22</f>
        <v>0</v>
      </c>
      <c r="F7" s="2492"/>
      <c r="G7" s="2492"/>
      <c r="H7" s="2492"/>
    </row>
    <row r="8" spans="1:8" s="14" customFormat="1" ht="15">
      <c r="A8" s="4126"/>
      <c r="B8" s="75"/>
      <c r="C8" s="75"/>
      <c r="D8" s="75"/>
      <c r="E8" s="2492"/>
      <c r="F8" s="2492"/>
      <c r="G8" s="2492"/>
      <c r="H8" s="2492"/>
    </row>
    <row r="9" spans="1:8" ht="15">
      <c r="A9" s="167"/>
      <c r="B9" s="75"/>
      <c r="C9" s="75"/>
      <c r="D9" s="75"/>
      <c r="E9" s="75"/>
      <c r="F9" s="75"/>
      <c r="G9" s="75"/>
      <c r="H9" s="75"/>
    </row>
    <row r="10" spans="1:8" ht="15">
      <c r="A10" s="6230" t="s">
        <v>2011</v>
      </c>
      <c r="B10" s="6231"/>
      <c r="C10" s="6231"/>
      <c r="D10" s="6231"/>
      <c r="E10" s="6231"/>
      <c r="F10" s="6231"/>
      <c r="G10" s="6231"/>
      <c r="H10" s="6231"/>
    </row>
    <row r="11" spans="1:8" ht="15">
      <c r="A11" s="6215" t="s">
        <v>1715</v>
      </c>
      <c r="B11" s="6215"/>
      <c r="C11" s="6215"/>
      <c r="D11" s="6215"/>
      <c r="E11" s="6215"/>
      <c r="F11" s="6215"/>
      <c r="G11" s="6215"/>
      <c r="H11" s="6215"/>
    </row>
    <row r="12" spans="1:8" s="14" customFormat="1" ht="15">
      <c r="A12" s="4101"/>
      <c r="B12" s="4101"/>
      <c r="C12" s="4101"/>
      <c r="D12" s="4101"/>
      <c r="E12" s="4101"/>
      <c r="F12" s="4101"/>
      <c r="G12" s="4101"/>
      <c r="H12" s="4101"/>
    </row>
    <row r="13" spans="1:8" s="14" customFormat="1" ht="15">
      <c r="A13" s="4101"/>
      <c r="B13" s="4101"/>
      <c r="C13" s="4101"/>
      <c r="D13" s="4101"/>
      <c r="E13" s="4101"/>
      <c r="F13" s="4101"/>
      <c r="G13" s="4101"/>
      <c r="H13" s="4101"/>
    </row>
    <row r="14" spans="1:8" s="14" customFormat="1" ht="15">
      <c r="A14" s="817" t="s">
        <v>738</v>
      </c>
      <c r="B14" s="4447" t="s">
        <v>2312</v>
      </c>
      <c r="C14" s="817" t="s">
        <v>2311</v>
      </c>
      <c r="D14" s="4101"/>
      <c r="E14" s="4101"/>
      <c r="F14" s="4101"/>
      <c r="G14" s="4101"/>
      <c r="H14" s="4101"/>
    </row>
    <row r="15" spans="1:8" ht="15">
      <c r="A15" s="167"/>
      <c r="B15" s="167"/>
      <c r="C15" s="1292"/>
      <c r="D15" s="1292"/>
      <c r="E15" s="167"/>
      <c r="F15" s="2960"/>
      <c r="G15" s="3626"/>
      <c r="H15" s="2960"/>
    </row>
    <row r="16" spans="1:8" ht="15">
      <c r="A16" s="165" t="s">
        <v>1112</v>
      </c>
      <c r="B16" s="2291"/>
      <c r="C16" s="1294" t="s">
        <v>1990</v>
      </c>
      <c r="D16" s="2291"/>
      <c r="E16" s="1293" t="s">
        <v>1991</v>
      </c>
      <c r="F16" s="1339" t="str">
        <f>+A3</f>
        <v>Select Name of Insurer/ Financial Holding Company</v>
      </c>
      <c r="G16" s="1339"/>
      <c r="H16" s="3637"/>
    </row>
    <row r="17" spans="1:8" ht="14.25">
      <c r="A17" s="165"/>
      <c r="B17" s="86"/>
      <c r="C17" s="86"/>
      <c r="D17" s="86"/>
      <c r="E17" s="168"/>
      <c r="F17" s="817"/>
      <c r="G17" s="817"/>
      <c r="H17" s="817"/>
    </row>
    <row r="18" spans="1:8" ht="15">
      <c r="A18" s="165" t="s">
        <v>1992</v>
      </c>
      <c r="B18" s="3624">
        <f>+Cover!A15</f>
        <v>0</v>
      </c>
      <c r="C18" s="75" t="s">
        <v>61</v>
      </c>
      <c r="D18" s="3624">
        <f>+Cover!A16</f>
        <v>0</v>
      </c>
      <c r="E18" s="3094" t="s">
        <v>1633</v>
      </c>
      <c r="F18" s="3636">
        <f>+Cover!F16</f>
        <v>0</v>
      </c>
      <c r="G18" s="118"/>
      <c r="H18" s="60"/>
    </row>
    <row r="19" spans="1:8" ht="14.25">
      <c r="A19" s="165"/>
      <c r="B19" s="86"/>
      <c r="C19" s="86"/>
      <c r="D19" s="86"/>
      <c r="E19" s="86"/>
      <c r="F19" s="75"/>
      <c r="G19" s="75"/>
      <c r="H19" s="75"/>
    </row>
    <row r="20" spans="1:8" ht="14.25">
      <c r="A20" s="1237"/>
      <c r="B20" s="86"/>
      <c r="C20" s="86"/>
      <c r="D20" s="86"/>
      <c r="E20" s="1239"/>
      <c r="F20" s="1239"/>
      <c r="G20" s="1239"/>
      <c r="H20" s="1239"/>
    </row>
    <row r="21" spans="1:8" ht="14.25">
      <c r="A21" s="1237" t="s">
        <v>1989</v>
      </c>
      <c r="B21" s="75"/>
      <c r="C21" s="75"/>
      <c r="D21" s="75"/>
      <c r="E21" s="86"/>
      <c r="F21" s="86"/>
      <c r="G21" s="86"/>
      <c r="H21" s="86"/>
    </row>
    <row r="22" spans="1:8" ht="14.25">
      <c r="A22" s="165"/>
      <c r="B22" s="75"/>
      <c r="C22" s="75"/>
      <c r="D22" s="75"/>
      <c r="E22" s="75"/>
      <c r="F22" s="75"/>
      <c r="G22" s="75"/>
      <c r="H22" s="75"/>
    </row>
    <row r="23" spans="1:8" ht="14.25">
      <c r="A23" s="95" t="s">
        <v>191</v>
      </c>
      <c r="B23" s="168" t="s">
        <v>1123</v>
      </c>
      <c r="C23" s="817"/>
      <c r="D23" s="817"/>
      <c r="E23" s="75"/>
      <c r="F23" s="75"/>
      <c r="G23" s="75"/>
      <c r="H23" s="75"/>
    </row>
    <row r="24" spans="1:8" ht="14.25">
      <c r="A24" s="75"/>
      <c r="B24" s="75"/>
      <c r="C24" s="75"/>
      <c r="D24" s="75"/>
      <c r="E24" s="75"/>
      <c r="F24" s="75"/>
      <c r="G24" s="75"/>
      <c r="H24" s="75"/>
    </row>
    <row r="25" spans="1:8" ht="14.25">
      <c r="A25" s="89" t="s">
        <v>195</v>
      </c>
      <c r="B25" s="168" t="s">
        <v>1801</v>
      </c>
      <c r="C25" s="817"/>
      <c r="D25" s="817"/>
      <c r="E25" s="75"/>
      <c r="F25" s="75"/>
      <c r="G25" s="75"/>
      <c r="H25" s="75"/>
    </row>
    <row r="26" spans="1:8" ht="14.25">
      <c r="A26" s="75"/>
      <c r="B26" s="168" t="s">
        <v>1802</v>
      </c>
      <c r="C26" s="817"/>
      <c r="D26" s="817"/>
      <c r="E26" s="75"/>
      <c r="F26" s="75"/>
      <c r="G26" s="75"/>
      <c r="H26" s="75"/>
    </row>
    <row r="27" spans="1:8" ht="15">
      <c r="A27" s="75"/>
      <c r="B27" s="817" t="s">
        <v>1803</v>
      </c>
      <c r="C27" s="171">
        <f>+E7</f>
        <v>0</v>
      </c>
      <c r="D27" s="75" t="s">
        <v>1988</v>
      </c>
      <c r="E27" s="60"/>
      <c r="F27" s="75"/>
      <c r="G27" s="75"/>
      <c r="H27" s="75"/>
    </row>
    <row r="28" spans="1:8" ht="14.25">
      <c r="A28" s="75"/>
      <c r="B28" s="75" t="s">
        <v>1804</v>
      </c>
      <c r="C28" s="75"/>
      <c r="D28" s="75"/>
      <c r="E28" s="60"/>
      <c r="F28" s="60"/>
      <c r="G28" s="60"/>
      <c r="H28" s="60"/>
    </row>
    <row r="29" spans="1:8" ht="14.25">
      <c r="A29" s="75"/>
      <c r="B29" s="75"/>
      <c r="C29" s="75"/>
      <c r="D29" s="75"/>
      <c r="E29" s="75"/>
      <c r="F29" s="75"/>
      <c r="G29" s="75"/>
      <c r="H29" s="75"/>
    </row>
    <row r="30" spans="1:8" ht="14.25">
      <c r="A30" s="75"/>
      <c r="B30" s="168"/>
      <c r="C30" s="817"/>
      <c r="D30" s="817"/>
      <c r="E30" s="75"/>
      <c r="F30" s="75"/>
      <c r="G30" s="75"/>
      <c r="H30" s="75"/>
    </row>
    <row r="31" spans="1:8" ht="15">
      <c r="A31" s="89" t="s">
        <v>196</v>
      </c>
      <c r="B31" s="168" t="s">
        <v>878</v>
      </c>
      <c r="C31" s="817"/>
      <c r="D31" s="817"/>
      <c r="E31" s="171">
        <f>+E7</f>
        <v>0</v>
      </c>
      <c r="F31" s="75" t="s">
        <v>1840</v>
      </c>
      <c r="G31" s="60"/>
      <c r="H31" s="75"/>
    </row>
    <row r="32" spans="1:8" ht="14.25">
      <c r="A32" s="75"/>
      <c r="B32" s="75" t="s">
        <v>879</v>
      </c>
      <c r="C32" s="75"/>
      <c r="D32" s="75"/>
      <c r="E32" s="60"/>
      <c r="F32" s="60"/>
      <c r="G32" s="60"/>
      <c r="H32" s="60"/>
    </row>
    <row r="33" spans="1:8" ht="14.25">
      <c r="A33" s="75"/>
      <c r="B33" s="60"/>
      <c r="C33" s="60"/>
      <c r="D33" s="60"/>
      <c r="E33" s="75"/>
      <c r="F33" s="75"/>
      <c r="G33" s="75"/>
      <c r="H33" s="75"/>
    </row>
    <row r="34" spans="1:8" ht="14.25">
      <c r="A34" s="75"/>
      <c r="B34" s="75"/>
      <c r="C34" s="75"/>
      <c r="D34" s="75"/>
      <c r="E34" s="75"/>
      <c r="F34" s="75"/>
      <c r="G34" s="75"/>
      <c r="H34" s="75"/>
    </row>
    <row r="35" spans="1:8" ht="14.25">
      <c r="A35" s="172" t="s">
        <v>197</v>
      </c>
      <c r="B35" s="156" t="s">
        <v>1805</v>
      </c>
      <c r="C35" s="156"/>
      <c r="D35" s="156"/>
      <c r="E35" s="158"/>
      <c r="F35" s="158"/>
      <c r="G35" s="158"/>
      <c r="H35" s="158"/>
    </row>
    <row r="36" spans="1:8" ht="14.25">
      <c r="A36" s="158"/>
      <c r="B36" s="156" t="s">
        <v>1806</v>
      </c>
      <c r="C36" s="156"/>
      <c r="D36" s="156"/>
      <c r="E36" s="156"/>
      <c r="F36" s="156"/>
      <c r="G36" s="156"/>
      <c r="H36" s="156"/>
    </row>
    <row r="37" spans="1:8" ht="14.25">
      <c r="A37" s="158"/>
      <c r="B37" s="60"/>
      <c r="C37" s="60"/>
      <c r="D37" s="60"/>
      <c r="E37" s="158"/>
      <c r="F37" s="158"/>
      <c r="G37" s="158"/>
      <c r="H37" s="158"/>
    </row>
    <row r="38" spans="1:8" ht="14.25">
      <c r="A38" s="75"/>
      <c r="B38" s="75"/>
      <c r="C38" s="75"/>
      <c r="D38" s="75"/>
      <c r="E38" s="75"/>
      <c r="F38" s="75"/>
      <c r="G38" s="75"/>
      <c r="H38" s="75"/>
    </row>
    <row r="39" spans="1:8" ht="14.25">
      <c r="A39" s="75"/>
      <c r="B39" s="75"/>
      <c r="C39" s="75"/>
      <c r="D39" s="75"/>
      <c r="E39" s="75"/>
      <c r="F39" s="75"/>
      <c r="G39" s="75"/>
      <c r="H39" s="75"/>
    </row>
    <row r="40" spans="1:8" ht="14.25">
      <c r="A40" s="75"/>
      <c r="B40" s="75"/>
      <c r="C40" s="75"/>
      <c r="D40" s="75"/>
      <c r="E40" s="75"/>
      <c r="F40" s="75"/>
      <c r="G40" s="75"/>
      <c r="H40" s="75"/>
    </row>
    <row r="41" spans="1:8" ht="14.25">
      <c r="A41" s="75"/>
      <c r="B41" s="75"/>
      <c r="C41" s="75"/>
      <c r="D41" s="75"/>
      <c r="E41" s="75"/>
      <c r="F41" s="75"/>
      <c r="G41" s="75"/>
      <c r="H41" s="75"/>
    </row>
    <row r="42" spans="1:8" ht="14.25">
      <c r="A42" s="75"/>
      <c r="B42" s="75"/>
      <c r="C42" s="75"/>
      <c r="D42" s="75"/>
      <c r="E42" s="75"/>
      <c r="F42" s="75"/>
      <c r="G42" s="75"/>
      <c r="H42" s="75"/>
    </row>
    <row r="43" spans="1:8" ht="14.25">
      <c r="A43" s="75"/>
      <c r="B43" s="75"/>
      <c r="C43" s="75"/>
      <c r="D43" s="75"/>
      <c r="E43" s="75"/>
      <c r="F43" s="75"/>
      <c r="G43" s="75"/>
      <c r="H43" s="75"/>
    </row>
    <row r="44" spans="1:8" ht="14.25">
      <c r="A44" s="75"/>
      <c r="B44" s="75"/>
      <c r="C44" s="75"/>
      <c r="D44" s="75"/>
      <c r="E44" s="75"/>
      <c r="F44" s="75"/>
      <c r="G44" s="75"/>
      <c r="H44" s="75"/>
    </row>
    <row r="45" spans="1:8" ht="14.25">
      <c r="A45" s="75"/>
      <c r="B45" s="75"/>
      <c r="C45" s="75"/>
      <c r="D45" s="75"/>
      <c r="E45" s="75"/>
      <c r="F45" s="75"/>
      <c r="G45" s="75"/>
      <c r="H45" s="75"/>
    </row>
    <row r="46" spans="1:8" ht="14.25">
      <c r="A46" s="75"/>
      <c r="B46" s="75"/>
      <c r="C46" s="75"/>
      <c r="D46" s="75"/>
      <c r="E46" s="75"/>
      <c r="F46" s="75"/>
      <c r="G46" s="75"/>
      <c r="H46" s="75"/>
    </row>
    <row r="47" spans="1:8" ht="14.25">
      <c r="A47" s="75"/>
      <c r="B47" s="75"/>
      <c r="C47" s="75"/>
      <c r="D47" s="75"/>
      <c r="E47" s="75"/>
      <c r="F47" s="75"/>
      <c r="G47" s="75"/>
      <c r="H47" s="75"/>
    </row>
    <row r="48" spans="1:8" ht="14.25">
      <c r="A48" s="75"/>
      <c r="B48" s="75"/>
      <c r="C48" s="75"/>
      <c r="D48" s="75"/>
      <c r="E48" s="75"/>
      <c r="F48" s="75"/>
      <c r="G48" s="75"/>
      <c r="H48" s="75"/>
    </row>
    <row r="49" spans="1:8" ht="14.25">
      <c r="A49" s="75"/>
      <c r="B49" s="75"/>
      <c r="C49" s="75"/>
      <c r="D49" s="75"/>
      <c r="E49" s="75"/>
      <c r="F49" s="75"/>
      <c r="G49" s="75"/>
      <c r="H49" s="75"/>
    </row>
    <row r="50" spans="1:8" ht="14.25">
      <c r="A50" s="75"/>
      <c r="B50" s="75"/>
      <c r="C50" s="75"/>
      <c r="D50" s="75"/>
      <c r="E50" s="75"/>
      <c r="F50" s="75"/>
      <c r="G50" s="75"/>
      <c r="H50" s="75"/>
    </row>
    <row r="51" spans="1:8" ht="14.25">
      <c r="A51" s="75"/>
      <c r="B51" s="75"/>
      <c r="C51" s="75"/>
      <c r="D51" s="75"/>
      <c r="E51" s="75"/>
      <c r="F51" s="75"/>
      <c r="G51" s="75"/>
      <c r="H51" s="75"/>
    </row>
    <row r="52" spans="1:8" ht="14.25">
      <c r="A52" s="6236" t="s">
        <v>1799</v>
      </c>
      <c r="B52" s="6312"/>
      <c r="C52" s="75"/>
      <c r="D52" s="75"/>
      <c r="E52" s="75"/>
      <c r="F52" s="60"/>
      <c r="G52" s="3628"/>
      <c r="H52" s="60"/>
    </row>
    <row r="53" spans="1:8" ht="14.25">
      <c r="A53" s="6309" t="s">
        <v>1790</v>
      </c>
      <c r="B53" s="6310"/>
      <c r="C53" s="75"/>
      <c r="D53" s="75"/>
      <c r="E53" s="75"/>
      <c r="F53" s="60"/>
      <c r="G53" s="4100" t="s">
        <v>1506</v>
      </c>
      <c r="H53" s="60"/>
    </row>
    <row r="54" spans="1:8" ht="15">
      <c r="A54" s="6313" t="s">
        <v>66</v>
      </c>
      <c r="B54" s="6314"/>
      <c r="C54" s="66"/>
      <c r="D54" s="66"/>
      <c r="E54" s="66"/>
      <c r="F54" s="60"/>
      <c r="G54" s="60"/>
      <c r="H54" s="60"/>
    </row>
    <row r="55" spans="1:8" ht="15">
      <c r="A55" s="344"/>
      <c r="B55" s="344"/>
      <c r="C55" s="66"/>
      <c r="D55" s="66"/>
      <c r="E55" s="66"/>
      <c r="F55" s="75"/>
      <c r="G55" s="75"/>
      <c r="H55" s="60"/>
    </row>
    <row r="56" spans="1:8" ht="15">
      <c r="A56" s="6236" t="s">
        <v>1799</v>
      </c>
      <c r="B56" s="6315"/>
      <c r="C56" s="66"/>
      <c r="D56" s="66"/>
      <c r="E56" s="66"/>
      <c r="F56" s="75"/>
      <c r="G56" s="3628"/>
      <c r="H56" s="60"/>
    </row>
    <row r="57" spans="1:8" ht="15">
      <c r="A57" s="6311" t="s">
        <v>1790</v>
      </c>
      <c r="B57" s="6310"/>
      <c r="C57" s="66"/>
      <c r="D57" s="66"/>
      <c r="E57" s="66"/>
      <c r="F57" s="60"/>
      <c r="G57" s="4100" t="s">
        <v>1506</v>
      </c>
      <c r="H57" s="60"/>
    </row>
    <row r="58" spans="1:8" ht="15">
      <c r="A58" s="6307" t="s">
        <v>63</v>
      </c>
      <c r="B58" s="6308"/>
      <c r="C58" s="66"/>
      <c r="D58" s="66"/>
      <c r="E58" s="66"/>
      <c r="F58" s="60"/>
      <c r="G58" s="60"/>
      <c r="H58" s="60"/>
    </row>
    <row r="59" spans="1:8" ht="15">
      <c r="A59" s="66"/>
      <c r="B59" s="66"/>
      <c r="C59" s="66"/>
      <c r="D59" s="66"/>
      <c r="E59" s="66"/>
      <c r="F59" s="60"/>
      <c r="G59" s="60"/>
      <c r="H59" s="60"/>
    </row>
    <row r="60" spans="1:8" ht="15">
      <c r="A60" s="66"/>
      <c r="B60" s="66"/>
      <c r="C60" s="66"/>
      <c r="D60" s="66"/>
      <c r="E60" s="66"/>
      <c r="F60" s="60"/>
      <c r="G60" s="60"/>
      <c r="H60" s="60"/>
    </row>
    <row r="61" spans="1:8">
      <c r="A61" s="60"/>
      <c r="B61" s="60"/>
      <c r="C61" s="60"/>
      <c r="D61" s="60"/>
      <c r="E61" s="60"/>
      <c r="F61" s="60"/>
      <c r="G61" s="60"/>
      <c r="H61" s="60"/>
    </row>
    <row r="62" spans="1:8">
      <c r="A62" s="60"/>
      <c r="B62" s="60"/>
      <c r="C62" s="60"/>
      <c r="D62" s="60"/>
      <c r="E62" s="60"/>
      <c r="F62" s="60"/>
      <c r="G62" s="60"/>
      <c r="H62" s="60"/>
    </row>
    <row r="63" spans="1:8">
      <c r="A63" s="60"/>
      <c r="B63" s="60"/>
      <c r="C63" s="60"/>
      <c r="D63" s="60"/>
      <c r="E63" s="60"/>
      <c r="F63" s="60"/>
      <c r="G63" s="60"/>
      <c r="H63" s="65" t="str">
        <f>+ToC!E117</f>
        <v xml:space="preserve">GENERAL Annual Return </v>
      </c>
    </row>
    <row r="64" spans="1:8">
      <c r="A64" s="60"/>
      <c r="B64" s="60"/>
      <c r="C64" s="60"/>
      <c r="D64" s="60"/>
      <c r="E64" s="60"/>
      <c r="F64" s="60"/>
      <c r="G64" s="60"/>
      <c r="H64" s="76" t="s">
        <v>2598</v>
      </c>
    </row>
    <row r="65" spans="1:8" hidden="1">
      <c r="A65" s="60"/>
      <c r="B65" s="60"/>
      <c r="C65" s="60"/>
      <c r="D65" s="60"/>
      <c r="E65" s="60"/>
      <c r="F65" s="60"/>
      <c r="G65" s="60"/>
      <c r="H65" s="60"/>
    </row>
    <row r="66" spans="1:8" hidden="1">
      <c r="C66" s="14"/>
      <c r="D66" s="14"/>
      <c r="F66" s="60"/>
      <c r="G66" s="60"/>
      <c r="H66" s="60"/>
    </row>
    <row r="67" spans="1:8" hidden="1">
      <c r="C67" s="14"/>
      <c r="D67" s="14"/>
      <c r="F67" s="60"/>
      <c r="G67" s="60"/>
      <c r="H67" s="60"/>
    </row>
    <row r="68" spans="1:8" hidden="1">
      <c r="C68" s="14"/>
      <c r="D68" s="14"/>
      <c r="F68" s="60"/>
      <c r="G68" s="60"/>
      <c r="H68" s="60"/>
    </row>
    <row r="69" spans="1:8" hidden="1">
      <c r="C69" s="14"/>
      <c r="D69" s="14"/>
      <c r="F69" s="60"/>
      <c r="G69" s="60"/>
      <c r="H69" s="60"/>
    </row>
    <row r="70" spans="1:8" hidden="1">
      <c r="C70" s="14"/>
      <c r="D70" s="14"/>
      <c r="F70" s="60"/>
      <c r="G70" s="60"/>
      <c r="H70" s="60"/>
    </row>
    <row r="71" spans="1:8" hidden="1">
      <c r="C71" s="14"/>
      <c r="D71" s="14"/>
      <c r="F71" s="60"/>
      <c r="G71" s="60"/>
      <c r="H71" s="60"/>
    </row>
    <row r="72" spans="1:8" hidden="1">
      <c r="C72" s="14"/>
      <c r="D72" s="14"/>
      <c r="F72" s="60"/>
      <c r="G72" s="60"/>
      <c r="H72" s="60"/>
    </row>
    <row r="73" spans="1:8" hidden="1">
      <c r="A73" s="60"/>
      <c r="B73" s="60"/>
      <c r="C73" s="60"/>
      <c r="D73" s="60"/>
      <c r="E73" s="60"/>
      <c r="F73" s="60"/>
      <c r="G73" s="60"/>
      <c r="H73" s="60"/>
    </row>
    <row r="74" spans="1:8" ht="0.6" customHeight="1"/>
  </sheetData>
  <sheetProtection algorithmName="SHA-512" hashValue="JsmXKBoBKmtuDH1aFmC4aY+jloOB/rBIK8al0eZ1zpzxN6lQC6M1dGAraYJAFZ+fgI5geghioBinHG285zbOrw==" saltValue="k0JjHpIYE7YsqhIH+gIi9g==" spinCount="100000" sheet="1" objects="1" scenarios="1"/>
  <customSheetViews>
    <customSheetView guid="{54084986-DBD9-467D-BB87-84DFF604BE53}" showPageBreaks="1" printArea="1" topLeftCell="A4">
      <selection sqref="A1:D67"/>
      <pageMargins left="0.7" right="0.7" top="0.75" bottom="0.75" header="0.3" footer="0.3"/>
      <pageSetup paperSize="5" scale="69" orientation="portrait" r:id="rId1"/>
    </customSheetView>
  </customSheetViews>
  <mergeCells count="9">
    <mergeCell ref="A58:B58"/>
    <mergeCell ref="A53:B53"/>
    <mergeCell ref="A57:B57"/>
    <mergeCell ref="A11:H11"/>
    <mergeCell ref="A1:H1"/>
    <mergeCell ref="A52:B52"/>
    <mergeCell ref="A54:B54"/>
    <mergeCell ref="A56:B56"/>
    <mergeCell ref="A10:H10"/>
  </mergeCells>
  <hyperlinks>
    <hyperlink ref="A1:H1" location="ToC!A1" display="ToC!A1"/>
  </hyperlinks>
  <pageMargins left="0.70866141732283472" right="0.70866141732283472" top="0.74803149606299213" bottom="0.74803149606299213" header="0.31496062992125984" footer="0.31496062992125984"/>
  <pageSetup scale="49" orientation="portrait" r:id="rId2"/>
  <headerFooter>
    <oddHeader>&amp;L&amp;A&amp;C&amp;"Times New Roman,Bold" DRAFT 
INTERNAL USE ONLY&amp;RPage &amp;P</oddHeader>
  </headerFooter>
  <ignoredErrors>
    <ignoredError sqref="A23:A36"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CFFCC"/>
    <pageSetUpPr fitToPage="1"/>
  </sheetPr>
  <dimension ref="A1:V90"/>
  <sheetViews>
    <sheetView zoomScale="80" zoomScaleNormal="80" workbookViewId="0">
      <selection activeCell="D15" sqref="D15"/>
    </sheetView>
  </sheetViews>
  <sheetFormatPr defaultColWidth="9.33203125" defaultRowHeight="12.75" zeroHeight="1"/>
  <cols>
    <col min="1" max="1" width="3.6640625" style="5391" customWidth="1"/>
    <col min="2" max="2" width="5.6640625" style="5391" customWidth="1"/>
    <col min="3" max="3" width="4.1640625" style="5391" customWidth="1"/>
    <col min="4" max="5" width="10.1640625" style="5391" customWidth="1"/>
    <col min="6" max="6" width="24" style="5391" customWidth="1"/>
    <col min="7" max="7" width="4.83203125" style="5416" customWidth="1"/>
    <col min="8" max="9" width="10.83203125" style="5416" customWidth="1"/>
    <col min="10" max="17" width="13.83203125" style="5417" customWidth="1"/>
    <col min="18" max="22" width="13.83203125" style="5391" customWidth="1"/>
    <col min="23" max="23" width="9.33203125" style="5391" customWidth="1"/>
    <col min="24" max="16384" width="9.33203125" style="5391"/>
  </cols>
  <sheetData>
    <row r="1" spans="1:22" s="5390" customFormat="1" ht="15.75" customHeight="1">
      <c r="A1" s="6825">
        <v>50.45</v>
      </c>
      <c r="B1" s="6825"/>
      <c r="C1" s="6825"/>
      <c r="D1" s="6825"/>
      <c r="E1" s="6825"/>
      <c r="F1" s="6825"/>
      <c r="G1" s="6825"/>
      <c r="H1" s="6825"/>
      <c r="I1" s="6825"/>
      <c r="J1" s="6825"/>
      <c r="K1" s="6825"/>
      <c r="L1" s="6825"/>
      <c r="M1" s="6825"/>
      <c r="N1" s="6825"/>
      <c r="O1" s="6825"/>
      <c r="P1" s="6825"/>
      <c r="Q1" s="6825"/>
      <c r="R1" s="6825"/>
      <c r="S1" s="6825"/>
      <c r="T1" s="6825"/>
      <c r="U1" s="6825"/>
      <c r="V1" s="6825"/>
    </row>
    <row r="2" spans="1:22" ht="16.5" customHeight="1">
      <c r="G2" s="5391"/>
      <c r="H2" s="5391"/>
      <c r="I2" s="5391"/>
      <c r="J2" s="5391"/>
      <c r="K2" s="5391"/>
      <c r="L2" s="5391"/>
      <c r="M2" s="5391"/>
      <c r="N2" s="5391"/>
      <c r="O2" s="5391"/>
      <c r="P2" s="5391"/>
      <c r="Q2" s="5391"/>
    </row>
    <row r="3" spans="1:22" ht="16.5" customHeight="1">
      <c r="A3" s="5161" t="str">
        <f>+Cover!A14</f>
        <v>Select Name of Insurer/ Financial Holding Company</v>
      </c>
      <c r="B3" s="5392"/>
      <c r="C3" s="5392"/>
      <c r="D3" s="5392"/>
      <c r="G3" s="5391"/>
      <c r="H3" s="5391"/>
      <c r="I3" s="5391"/>
      <c r="J3" s="5391"/>
      <c r="K3" s="5391"/>
      <c r="L3" s="5391"/>
      <c r="M3" s="5391"/>
      <c r="N3" s="5391"/>
      <c r="O3" s="5391"/>
      <c r="P3" s="5391"/>
      <c r="Q3" s="5391"/>
      <c r="V3" s="5353" t="s">
        <v>1909</v>
      </c>
    </row>
    <row r="4" spans="1:22" ht="16.5" customHeight="1">
      <c r="A4" s="4874" t="str">
        <f>+ToC!A3</f>
        <v>Insurer/Financial Holding Company</v>
      </c>
      <c r="G4" s="5391"/>
      <c r="H4" s="5391"/>
      <c r="I4" s="5391"/>
      <c r="J4" s="5391"/>
      <c r="K4" s="5391"/>
      <c r="L4" s="5391"/>
      <c r="M4" s="5391"/>
      <c r="N4" s="5391"/>
      <c r="O4" s="5391"/>
      <c r="P4" s="5391"/>
      <c r="Q4" s="5391"/>
    </row>
    <row r="5" spans="1:22" ht="9" customHeight="1">
      <c r="A5" s="4874"/>
      <c r="G5" s="5391"/>
      <c r="H5" s="5391"/>
      <c r="I5" s="5391"/>
      <c r="J5" s="5391"/>
      <c r="K5" s="5391"/>
      <c r="L5" s="5391"/>
      <c r="M5" s="5391"/>
      <c r="N5" s="5391"/>
      <c r="O5" s="5391"/>
      <c r="P5" s="5391"/>
      <c r="Q5" s="5391"/>
    </row>
    <row r="6" spans="1:22" ht="16.350000000000001" customHeight="1">
      <c r="A6" s="4874" t="str">
        <f>+ToC!A5</f>
        <v>General Insurers Annual Return</v>
      </c>
      <c r="G6" s="5391"/>
      <c r="H6" s="5391"/>
      <c r="I6" s="5391"/>
      <c r="J6" s="5391"/>
      <c r="K6" s="5391"/>
      <c r="L6" s="5391"/>
      <c r="M6" s="5391"/>
      <c r="N6" s="5391"/>
      <c r="O6" s="5391"/>
      <c r="P6" s="5391"/>
      <c r="Q6" s="5391"/>
    </row>
    <row r="7" spans="1:22" ht="16.350000000000001" customHeight="1">
      <c r="A7" s="4874" t="str">
        <f>+ToC!A6</f>
        <v>For Year Ended:</v>
      </c>
      <c r="G7" s="5391"/>
      <c r="H7" s="5391"/>
      <c r="I7" s="5391"/>
      <c r="J7" s="5391"/>
      <c r="K7" s="5391"/>
      <c r="L7" s="5391"/>
      <c r="M7" s="5391"/>
      <c r="N7" s="5391"/>
      <c r="O7" s="5391"/>
      <c r="P7" s="5391"/>
      <c r="Q7" s="5391"/>
      <c r="R7" s="431"/>
      <c r="V7" s="434">
        <f>Cover!A22</f>
        <v>0</v>
      </c>
    </row>
    <row r="8" spans="1:22" ht="16.350000000000001" customHeight="1">
      <c r="A8" s="6868" t="s">
        <v>505</v>
      </c>
      <c r="B8" s="6868"/>
      <c r="C8" s="6868"/>
      <c r="D8" s="6868"/>
      <c r="E8" s="6868"/>
      <c r="F8" s="6868"/>
      <c r="G8" s="6868"/>
      <c r="H8" s="6868"/>
      <c r="I8" s="6868"/>
      <c r="J8" s="6868"/>
      <c r="K8" s="6868"/>
      <c r="L8" s="6868"/>
      <c r="M8" s="6868"/>
      <c r="N8" s="6868"/>
      <c r="O8" s="6868"/>
      <c r="P8" s="6868"/>
      <c r="Q8" s="6868"/>
      <c r="R8" s="6868"/>
      <c r="S8" s="6868"/>
      <c r="T8" s="6868"/>
      <c r="U8" s="6868"/>
      <c r="V8" s="6868"/>
    </row>
    <row r="9" spans="1:22" ht="24" customHeight="1">
      <c r="A9" s="6869" t="s">
        <v>2345</v>
      </c>
      <c r="B9" s="6869"/>
      <c r="C9" s="6869"/>
      <c r="D9" s="6869"/>
      <c r="E9" s="6869"/>
      <c r="F9" s="6869"/>
      <c r="G9" s="6869"/>
      <c r="H9" s="6869"/>
      <c r="I9" s="6869"/>
      <c r="J9" s="6869"/>
      <c r="K9" s="6869"/>
      <c r="L9" s="6869"/>
      <c r="M9" s="6869"/>
      <c r="N9" s="6869"/>
      <c r="O9" s="6869"/>
      <c r="P9" s="6869"/>
      <c r="Q9" s="6869"/>
      <c r="R9" s="6869"/>
      <c r="S9" s="6869"/>
      <c r="T9" s="6869"/>
      <c r="U9" s="6869"/>
      <c r="V9" s="6869"/>
    </row>
    <row r="10" spans="1:22">
      <c r="A10" s="5393"/>
      <c r="B10" s="5394"/>
      <c r="C10" s="5395"/>
      <c r="D10" s="5395"/>
      <c r="E10" s="5395"/>
      <c r="F10" s="5395"/>
      <c r="G10" s="5396"/>
      <c r="H10" s="5397"/>
      <c r="I10" s="5397"/>
      <c r="J10" s="5398"/>
      <c r="K10" s="5398"/>
      <c r="L10" s="5398"/>
      <c r="M10" s="5398"/>
      <c r="N10" s="5398"/>
      <c r="O10" s="5398"/>
      <c r="P10" s="5398"/>
      <c r="Q10" s="5398"/>
    </row>
    <row r="11" spans="1:22" ht="14.45" customHeight="1">
      <c r="A11" s="5399"/>
      <c r="B11" s="5400"/>
      <c r="C11" s="5400"/>
      <c r="D11" s="5400"/>
      <c r="E11" s="5400"/>
      <c r="F11" s="5400"/>
      <c r="G11" s="5401"/>
      <c r="H11" s="6870" t="s">
        <v>2538</v>
      </c>
      <c r="I11" s="6870" t="s">
        <v>2539</v>
      </c>
      <c r="J11" s="6872" t="s">
        <v>2432</v>
      </c>
      <c r="K11" s="6872"/>
      <c r="L11" s="6872"/>
      <c r="M11" s="6873" t="s">
        <v>2436</v>
      </c>
      <c r="N11" s="6873"/>
      <c r="O11" s="6873"/>
      <c r="P11" s="6873"/>
      <c r="Q11" s="6873"/>
      <c r="R11" s="6864" t="s">
        <v>2331</v>
      </c>
      <c r="S11" s="6864"/>
      <c r="T11" s="6864"/>
      <c r="U11" s="6864"/>
      <c r="V11" s="6864" t="s">
        <v>2321</v>
      </c>
    </row>
    <row r="12" spans="1:22" ht="84" customHeight="1">
      <c r="A12" s="6866" t="s">
        <v>624</v>
      </c>
      <c r="B12" s="6867"/>
      <c r="C12" s="6867"/>
      <c r="D12" s="6867"/>
      <c r="E12" s="6867"/>
      <c r="F12" s="6867"/>
      <c r="G12" s="5402"/>
      <c r="H12" s="6871"/>
      <c r="I12" s="6871"/>
      <c r="J12" s="5403" t="s">
        <v>2540</v>
      </c>
      <c r="K12" s="5403" t="s">
        <v>2685</v>
      </c>
      <c r="L12" s="5404" t="s">
        <v>225</v>
      </c>
      <c r="M12" s="5403" t="s">
        <v>2541</v>
      </c>
      <c r="N12" s="5403" t="s">
        <v>2686</v>
      </c>
      <c r="O12" s="5403" t="s">
        <v>2687</v>
      </c>
      <c r="P12" s="5403" t="s">
        <v>2688</v>
      </c>
      <c r="Q12" s="5404" t="s">
        <v>225</v>
      </c>
      <c r="R12" s="5403" t="s">
        <v>2522</v>
      </c>
      <c r="S12" s="5403" t="s">
        <v>2542</v>
      </c>
      <c r="T12" s="5403" t="s">
        <v>2450</v>
      </c>
      <c r="U12" s="5404" t="s">
        <v>225</v>
      </c>
      <c r="V12" s="6865"/>
    </row>
    <row r="13" spans="1:22" ht="12.95" customHeight="1">
      <c r="A13" s="5405"/>
      <c r="B13" s="5406"/>
      <c r="C13" s="5406"/>
      <c r="D13" s="5406"/>
      <c r="E13" s="5406"/>
      <c r="F13" s="5406"/>
      <c r="G13" s="5407"/>
      <c r="H13" s="5408"/>
      <c r="I13" s="5408"/>
      <c r="J13" s="5409"/>
      <c r="K13" s="5409"/>
      <c r="L13" s="5409"/>
      <c r="M13" s="5409"/>
      <c r="N13" s="5409"/>
      <c r="O13" s="5409"/>
      <c r="P13" s="5409"/>
      <c r="Q13" s="5409"/>
      <c r="R13" s="5409"/>
      <c r="S13" s="5409"/>
      <c r="T13" s="5409"/>
      <c r="U13" s="5409"/>
      <c r="V13" s="5386"/>
    </row>
    <row r="14" spans="1:22" s="5390" customFormat="1" ht="15" customHeight="1">
      <c r="A14" s="5410"/>
      <c r="B14" s="5367"/>
      <c r="C14" s="5367"/>
      <c r="D14" s="5367"/>
      <c r="E14" s="5367"/>
      <c r="F14" s="5367"/>
      <c r="G14" s="5387"/>
      <c r="H14" s="5387"/>
      <c r="I14" s="5387"/>
      <c r="J14" s="5387"/>
      <c r="K14" s="5387"/>
      <c r="L14" s="5387"/>
      <c r="M14" s="5387"/>
      <c r="N14" s="5387"/>
      <c r="O14" s="5387"/>
      <c r="P14" s="5387"/>
      <c r="Q14" s="5387"/>
      <c r="R14" s="5387"/>
      <c r="S14" s="5387"/>
      <c r="T14" s="5387"/>
      <c r="U14" s="5387"/>
      <c r="V14" s="5387"/>
    </row>
    <row r="15" spans="1:22" s="5390" customFormat="1" ht="15" customHeight="1">
      <c r="A15" s="5411"/>
      <c r="B15" s="5365" t="s">
        <v>992</v>
      </c>
      <c r="C15" s="5366"/>
      <c r="D15" s="5367"/>
      <c r="E15" s="5367"/>
      <c r="F15" s="5367"/>
      <c r="G15" s="5387"/>
      <c r="H15" s="5387"/>
      <c r="I15" s="5387"/>
      <c r="J15" s="5387"/>
      <c r="K15" s="5387"/>
      <c r="L15" s="5387"/>
      <c r="M15" s="5387"/>
      <c r="N15" s="5387"/>
      <c r="O15" s="5387"/>
      <c r="P15" s="5387"/>
      <c r="Q15" s="5387"/>
      <c r="R15" s="5387"/>
      <c r="S15" s="5387"/>
      <c r="T15" s="5387"/>
      <c r="U15" s="5387"/>
      <c r="V15" s="5387"/>
    </row>
    <row r="16" spans="1:22" s="5390" customFormat="1" ht="15" customHeight="1">
      <c r="A16" s="5411"/>
      <c r="B16" s="5370"/>
      <c r="C16" s="5370" t="s">
        <v>665</v>
      </c>
      <c r="D16" s="5367"/>
      <c r="E16" s="5367"/>
      <c r="F16" s="5367"/>
      <c r="G16" s="5387"/>
      <c r="H16" s="5412"/>
      <c r="I16" s="5412"/>
      <c r="J16" s="5412"/>
      <c r="K16" s="5412"/>
      <c r="L16" s="5120">
        <f>SUM(J16:K16)</f>
        <v>0</v>
      </c>
      <c r="M16" s="5412"/>
      <c r="N16" s="5412"/>
      <c r="O16" s="5412"/>
      <c r="P16" s="5412"/>
      <c r="Q16" s="5120">
        <f>SUM(M16:P16)</f>
        <v>0</v>
      </c>
      <c r="R16" s="5412"/>
      <c r="S16" s="5412"/>
      <c r="T16" s="5413"/>
      <c r="U16" s="5120">
        <f>SUM(R16:T16)</f>
        <v>0</v>
      </c>
      <c r="V16" s="5120">
        <f>SUM(L16,U16)-Q16</f>
        <v>0</v>
      </c>
    </row>
    <row r="17" spans="1:22" s="5390" customFormat="1" ht="15" customHeight="1">
      <c r="A17" s="5411"/>
      <c r="B17" s="5366"/>
      <c r="C17" s="5371" t="s">
        <v>1455</v>
      </c>
      <c r="D17" s="5367"/>
      <c r="E17" s="5367"/>
      <c r="F17" s="5367"/>
      <c r="G17" s="5387"/>
      <c r="H17" s="5412"/>
      <c r="I17" s="5412"/>
      <c r="J17" s="5412"/>
      <c r="K17" s="5412"/>
      <c r="L17" s="5120">
        <f t="shared" ref="L17:L22" si="0">SUM(J17:K17)</f>
        <v>0</v>
      </c>
      <c r="M17" s="5412"/>
      <c r="N17" s="5412"/>
      <c r="O17" s="5412"/>
      <c r="P17" s="5412"/>
      <c r="Q17" s="5120">
        <f t="shared" ref="Q17:Q22" si="1">SUM(M17:P17)</f>
        <v>0</v>
      </c>
      <c r="R17" s="5412"/>
      <c r="S17" s="5412"/>
      <c r="T17" s="5413"/>
      <c r="U17" s="5120">
        <f t="shared" ref="U17:U22" si="2">SUM(R17:T17)</f>
        <v>0</v>
      </c>
      <c r="V17" s="5120">
        <f t="shared" ref="V17:V23" si="3">SUM(L17,U17)-Q17</f>
        <v>0</v>
      </c>
    </row>
    <row r="18" spans="1:22" s="5390" customFormat="1" ht="15" customHeight="1">
      <c r="A18" s="5411"/>
      <c r="B18" s="5366"/>
      <c r="C18" s="5372" t="s">
        <v>668</v>
      </c>
      <c r="D18" s="5367"/>
      <c r="E18" s="5367"/>
      <c r="F18" s="5367"/>
      <c r="G18" s="5387"/>
      <c r="H18" s="5412"/>
      <c r="I18" s="5412"/>
      <c r="J18" s="5412"/>
      <c r="K18" s="5412"/>
      <c r="L18" s="5120">
        <f t="shared" si="0"/>
        <v>0</v>
      </c>
      <c r="M18" s="5412"/>
      <c r="N18" s="5412"/>
      <c r="O18" s="5412"/>
      <c r="P18" s="5412"/>
      <c r="Q18" s="5120">
        <f t="shared" si="1"/>
        <v>0</v>
      </c>
      <c r="R18" s="5412"/>
      <c r="S18" s="5412"/>
      <c r="T18" s="5413"/>
      <c r="U18" s="5120">
        <f t="shared" si="2"/>
        <v>0</v>
      </c>
      <c r="V18" s="5120">
        <f t="shared" si="3"/>
        <v>0</v>
      </c>
    </row>
    <row r="19" spans="1:22" s="5390" customFormat="1" ht="15" customHeight="1">
      <c r="A19" s="5411"/>
      <c r="B19" s="5366"/>
      <c r="C19" s="5372" t="s">
        <v>304</v>
      </c>
      <c r="D19" s="5367"/>
      <c r="E19" s="5367"/>
      <c r="F19" s="5367"/>
      <c r="G19" s="5387"/>
      <c r="H19" s="5412"/>
      <c r="I19" s="5412"/>
      <c r="J19" s="5412"/>
      <c r="K19" s="5412"/>
      <c r="L19" s="5120">
        <f t="shared" si="0"/>
        <v>0</v>
      </c>
      <c r="M19" s="5412"/>
      <c r="N19" s="5412"/>
      <c r="O19" s="5412"/>
      <c r="P19" s="5412"/>
      <c r="Q19" s="5120">
        <f t="shared" si="1"/>
        <v>0</v>
      </c>
      <c r="R19" s="5412"/>
      <c r="S19" s="5412"/>
      <c r="T19" s="5413"/>
      <c r="U19" s="5120">
        <f t="shared" si="2"/>
        <v>0</v>
      </c>
      <c r="V19" s="5120">
        <f t="shared" si="3"/>
        <v>0</v>
      </c>
    </row>
    <row r="20" spans="1:22" s="5390" customFormat="1" ht="15" customHeight="1">
      <c r="A20" s="5411"/>
      <c r="B20" s="5366"/>
      <c r="C20" s="5372" t="s">
        <v>305</v>
      </c>
      <c r="D20" s="5367"/>
      <c r="E20" s="5367"/>
      <c r="F20" s="5367"/>
      <c r="G20" s="5387"/>
      <c r="H20" s="5412"/>
      <c r="I20" s="5412"/>
      <c r="J20" s="5412"/>
      <c r="K20" s="5412"/>
      <c r="L20" s="5120">
        <f t="shared" si="0"/>
        <v>0</v>
      </c>
      <c r="M20" s="5412"/>
      <c r="N20" s="5412"/>
      <c r="O20" s="5412"/>
      <c r="P20" s="5412"/>
      <c r="Q20" s="5120">
        <f t="shared" si="1"/>
        <v>0</v>
      </c>
      <c r="R20" s="5412"/>
      <c r="S20" s="5412"/>
      <c r="T20" s="5413"/>
      <c r="U20" s="5120">
        <f t="shared" si="2"/>
        <v>0</v>
      </c>
      <c r="V20" s="5120">
        <f t="shared" si="3"/>
        <v>0</v>
      </c>
    </row>
    <row r="21" spans="1:22" s="5390" customFormat="1" ht="15" customHeight="1">
      <c r="A21" s="5411"/>
      <c r="B21" s="5366"/>
      <c r="C21" s="5372" t="s">
        <v>664</v>
      </c>
      <c r="D21" s="5367"/>
      <c r="E21" s="5367"/>
      <c r="F21" s="5367"/>
      <c r="G21" s="5387"/>
      <c r="H21" s="5412"/>
      <c r="I21" s="5412"/>
      <c r="J21" s="5412"/>
      <c r="K21" s="5412"/>
      <c r="L21" s="5120">
        <f t="shared" si="0"/>
        <v>0</v>
      </c>
      <c r="M21" s="5412"/>
      <c r="N21" s="5412"/>
      <c r="O21" s="5412"/>
      <c r="P21" s="5412"/>
      <c r="Q21" s="5120">
        <f t="shared" si="1"/>
        <v>0</v>
      </c>
      <c r="R21" s="5412"/>
      <c r="S21" s="5412"/>
      <c r="T21" s="5413"/>
      <c r="U21" s="5120">
        <f t="shared" si="2"/>
        <v>0</v>
      </c>
      <c r="V21" s="5120">
        <f t="shared" si="3"/>
        <v>0</v>
      </c>
    </row>
    <row r="22" spans="1:22" s="5390" customFormat="1" ht="15" customHeight="1">
      <c r="A22" s="5411"/>
      <c r="B22" s="5366"/>
      <c r="C22" s="5372" t="s">
        <v>669</v>
      </c>
      <c r="D22" s="5367"/>
      <c r="E22" s="5367"/>
      <c r="F22" s="5367"/>
      <c r="G22" s="5387"/>
      <c r="H22" s="5412"/>
      <c r="I22" s="5412"/>
      <c r="J22" s="5412"/>
      <c r="K22" s="5412"/>
      <c r="L22" s="5120">
        <f t="shared" si="0"/>
        <v>0</v>
      </c>
      <c r="M22" s="5412"/>
      <c r="N22" s="5412"/>
      <c r="O22" s="5412"/>
      <c r="P22" s="5412"/>
      <c r="Q22" s="5120">
        <f t="shared" si="1"/>
        <v>0</v>
      </c>
      <c r="R22" s="5412"/>
      <c r="S22" s="5412"/>
      <c r="T22" s="5413"/>
      <c r="U22" s="5120">
        <f t="shared" si="2"/>
        <v>0</v>
      </c>
      <c r="V22" s="5120">
        <f t="shared" si="3"/>
        <v>0</v>
      </c>
    </row>
    <row r="23" spans="1:22" s="5390" customFormat="1" ht="15" customHeight="1">
      <c r="A23" s="5411"/>
      <c r="B23" s="5372" t="s">
        <v>1431</v>
      </c>
      <c r="C23" s="5372"/>
      <c r="D23" s="5367"/>
      <c r="E23" s="5367"/>
      <c r="F23" s="5367"/>
      <c r="G23" s="5387"/>
      <c r="H23" s="5120">
        <f>SUM(H16:H22)</f>
        <v>0</v>
      </c>
      <c r="I23" s="5120">
        <f>SUM(I16:I22)</f>
        <v>0</v>
      </c>
      <c r="J23" s="5120">
        <f>SUM(J16:J22)</f>
        <v>0</v>
      </c>
      <c r="K23" s="5120">
        <f>SUM(K16:K22)</f>
        <v>0</v>
      </c>
      <c r="L23" s="5120">
        <f>SUM(L16:L22)</f>
        <v>0</v>
      </c>
      <c r="M23" s="5120">
        <f t="shared" ref="M23:U23" si="4">SUM(M16:M22)</f>
        <v>0</v>
      </c>
      <c r="N23" s="5120">
        <f t="shared" si="4"/>
        <v>0</v>
      </c>
      <c r="O23" s="5120">
        <f t="shared" si="4"/>
        <v>0</v>
      </c>
      <c r="P23" s="5120">
        <f t="shared" si="4"/>
        <v>0</v>
      </c>
      <c r="Q23" s="5120">
        <f t="shared" si="4"/>
        <v>0</v>
      </c>
      <c r="R23" s="5120">
        <f t="shared" si="4"/>
        <v>0</v>
      </c>
      <c r="S23" s="5120">
        <f t="shared" si="4"/>
        <v>0</v>
      </c>
      <c r="T23" s="5120">
        <f t="shared" si="4"/>
        <v>0</v>
      </c>
      <c r="U23" s="5120">
        <f t="shared" si="4"/>
        <v>0</v>
      </c>
      <c r="V23" s="5120">
        <f t="shared" si="3"/>
        <v>0</v>
      </c>
    </row>
    <row r="24" spans="1:22" s="5390" customFormat="1" ht="15" customHeight="1">
      <c r="A24" s="5411"/>
      <c r="B24" s="5366"/>
      <c r="C24" s="5366"/>
      <c r="D24" s="5367"/>
      <c r="E24" s="5367"/>
      <c r="F24" s="5367"/>
      <c r="G24" s="5387"/>
      <c r="H24" s="5387"/>
      <c r="I24" s="5387"/>
      <c r="J24" s="5387"/>
      <c r="K24" s="5387"/>
      <c r="L24" s="5387"/>
      <c r="M24" s="5387"/>
      <c r="N24" s="5387"/>
      <c r="O24" s="5387"/>
      <c r="P24" s="5387"/>
      <c r="Q24" s="5387"/>
      <c r="R24" s="5387"/>
      <c r="S24" s="5387"/>
      <c r="T24" s="5387"/>
      <c r="U24" s="5387"/>
      <c r="V24" s="5387"/>
    </row>
    <row r="25" spans="1:22" s="5390" customFormat="1" ht="15" customHeight="1">
      <c r="A25" s="5411"/>
      <c r="B25" s="5373" t="s">
        <v>993</v>
      </c>
      <c r="C25" s="5366"/>
      <c r="D25" s="5367"/>
      <c r="E25" s="5367"/>
      <c r="F25" s="5367"/>
      <c r="G25" s="5387"/>
      <c r="H25" s="5387"/>
      <c r="I25" s="5387"/>
      <c r="J25" s="5387"/>
      <c r="K25" s="5387"/>
      <c r="L25" s="5387"/>
      <c r="M25" s="5387"/>
      <c r="N25" s="5387"/>
      <c r="O25" s="5387"/>
      <c r="P25" s="5387"/>
      <c r="Q25" s="5387"/>
      <c r="R25" s="5387"/>
      <c r="S25" s="5387"/>
      <c r="T25" s="5387"/>
      <c r="U25" s="5387"/>
      <c r="V25" s="5387"/>
    </row>
    <row r="26" spans="1:22" s="5390" customFormat="1" ht="15" customHeight="1">
      <c r="A26" s="5411"/>
      <c r="B26" s="5366"/>
      <c r="C26" s="5372" t="s">
        <v>1441</v>
      </c>
      <c r="D26" s="5367"/>
      <c r="E26" s="5367"/>
      <c r="F26" s="5367"/>
      <c r="G26" s="5387"/>
      <c r="H26" s="5412"/>
      <c r="I26" s="5412"/>
      <c r="J26" s="5412"/>
      <c r="K26" s="5412"/>
      <c r="L26" s="5120">
        <f>SUM(H26:K26)</f>
        <v>0</v>
      </c>
      <c r="M26" s="5412"/>
      <c r="N26" s="5412"/>
      <c r="O26" s="5412"/>
      <c r="P26" s="5412"/>
      <c r="Q26" s="5120">
        <f>SUM(M26:P26)</f>
        <v>0</v>
      </c>
      <c r="R26" s="5412"/>
      <c r="S26" s="5412"/>
      <c r="T26" s="5413"/>
      <c r="U26" s="5120">
        <f>SUM(R26:T26)</f>
        <v>0</v>
      </c>
      <c r="V26" s="5120">
        <f>SUM(L26,U26)-Q26</f>
        <v>0</v>
      </c>
    </row>
    <row r="27" spans="1:22" s="5390" customFormat="1" ht="15" customHeight="1">
      <c r="A27" s="5411"/>
      <c r="B27" s="5366"/>
      <c r="C27" s="5372" t="s">
        <v>1458</v>
      </c>
      <c r="D27" s="5367"/>
      <c r="E27" s="5367"/>
      <c r="F27" s="5367"/>
      <c r="G27" s="5387"/>
      <c r="H27" s="5412"/>
      <c r="I27" s="5412"/>
      <c r="J27" s="5412"/>
      <c r="K27" s="5412"/>
      <c r="L27" s="5120">
        <f>SUM(H27:K27)</f>
        <v>0</v>
      </c>
      <c r="M27" s="5412"/>
      <c r="N27" s="5412"/>
      <c r="O27" s="5412"/>
      <c r="P27" s="5412"/>
      <c r="Q27" s="5120">
        <f>SUM(M27:P27)</f>
        <v>0</v>
      </c>
      <c r="R27" s="5412"/>
      <c r="S27" s="5412"/>
      <c r="T27" s="5413"/>
      <c r="U27" s="5120">
        <f>SUM(R27:T27)</f>
        <v>0</v>
      </c>
      <c r="V27" s="5120">
        <f t="shared" ref="V27:V32" si="5">SUM(L27,U27)-Q27</f>
        <v>0</v>
      </c>
    </row>
    <row r="28" spans="1:22" s="5390" customFormat="1" ht="15" customHeight="1">
      <c r="A28" s="5411"/>
      <c r="B28" s="5366"/>
      <c r="C28" s="5372" t="s">
        <v>1457</v>
      </c>
      <c r="D28" s="5367"/>
      <c r="E28" s="5367"/>
      <c r="F28" s="5367"/>
      <c r="G28" s="5387"/>
      <c r="H28" s="5412"/>
      <c r="I28" s="5412"/>
      <c r="J28" s="5412"/>
      <c r="K28" s="5412"/>
      <c r="L28" s="5120">
        <f>SUM(H28:K28)</f>
        <v>0</v>
      </c>
      <c r="M28" s="5412"/>
      <c r="N28" s="5412"/>
      <c r="O28" s="5412"/>
      <c r="P28" s="5412"/>
      <c r="Q28" s="5120">
        <f>SUM(M28:P28)</f>
        <v>0</v>
      </c>
      <c r="R28" s="5412"/>
      <c r="S28" s="5412"/>
      <c r="T28" s="5413"/>
      <c r="U28" s="5120">
        <f>SUM(R28:T28)</f>
        <v>0</v>
      </c>
      <c r="V28" s="5120">
        <f t="shared" si="5"/>
        <v>0</v>
      </c>
    </row>
    <row r="29" spans="1:22" s="5390" customFormat="1" ht="15" customHeight="1">
      <c r="A29" s="5411"/>
      <c r="B29" s="5372"/>
      <c r="C29" s="5372"/>
      <c r="D29" s="5367"/>
      <c r="E29" s="5367"/>
      <c r="F29" s="5367"/>
      <c r="G29" s="5387"/>
      <c r="H29" s="5387"/>
      <c r="I29" s="5387"/>
      <c r="J29" s="5387"/>
      <c r="K29" s="5387"/>
      <c r="L29" s="5387"/>
      <c r="M29" s="5387"/>
      <c r="N29" s="5387"/>
      <c r="O29" s="5387"/>
      <c r="P29" s="5387"/>
      <c r="Q29" s="5387"/>
      <c r="R29" s="5387"/>
      <c r="S29" s="5387"/>
      <c r="T29" s="5387"/>
      <c r="U29" s="5387"/>
      <c r="V29" s="5387"/>
    </row>
    <row r="30" spans="1:22" s="5390" customFormat="1" ht="15" customHeight="1">
      <c r="A30" s="5411"/>
      <c r="B30" s="5373" t="s">
        <v>2543</v>
      </c>
      <c r="C30" s="5366"/>
      <c r="D30" s="5367"/>
      <c r="E30" s="5367"/>
      <c r="F30" s="5367"/>
      <c r="G30" s="5387"/>
      <c r="H30" s="5412"/>
      <c r="I30" s="5412"/>
      <c r="J30" s="5412"/>
      <c r="K30" s="5412"/>
      <c r="L30" s="5120">
        <f>SUM(H30:K30)</f>
        <v>0</v>
      </c>
      <c r="M30" s="5412"/>
      <c r="N30" s="5412"/>
      <c r="O30" s="5412"/>
      <c r="P30" s="5412"/>
      <c r="Q30" s="5120">
        <f>SUM(M30:P30)</f>
        <v>0</v>
      </c>
      <c r="R30" s="5412"/>
      <c r="S30" s="5412"/>
      <c r="T30" s="5413"/>
      <c r="U30" s="5120">
        <f>SUM(R30:T30)</f>
        <v>0</v>
      </c>
      <c r="V30" s="5120">
        <f t="shared" si="5"/>
        <v>0</v>
      </c>
    </row>
    <row r="31" spans="1:22" s="5390" customFormat="1" ht="15" customHeight="1">
      <c r="A31" s="5410"/>
      <c r="B31" s="5367"/>
      <c r="C31" s="5367"/>
      <c r="D31" s="5367"/>
      <c r="E31" s="5367"/>
      <c r="F31" s="5367"/>
      <c r="G31" s="5387"/>
      <c r="H31" s="5387"/>
      <c r="I31" s="5387"/>
      <c r="J31" s="5387"/>
      <c r="K31" s="5387"/>
      <c r="L31" s="5387"/>
      <c r="M31" s="5387"/>
      <c r="N31" s="5387"/>
      <c r="O31" s="5387"/>
      <c r="P31" s="5387"/>
      <c r="Q31" s="5387"/>
      <c r="R31" s="5387"/>
      <c r="S31" s="5387"/>
      <c r="T31" s="5387"/>
      <c r="U31" s="5387"/>
      <c r="V31" s="5387"/>
    </row>
    <row r="32" spans="1:22" s="5390" customFormat="1" ht="15" customHeight="1">
      <c r="A32" s="5414" t="s">
        <v>2544</v>
      </c>
      <c r="B32" s="5415"/>
      <c r="C32" s="5415"/>
      <c r="D32" s="5415"/>
      <c r="E32" s="5415"/>
      <c r="F32" s="5415"/>
      <c r="G32" s="5388"/>
      <c r="H32" s="5120">
        <f>SUM(H23,H26:H28,H30)</f>
        <v>0</v>
      </c>
      <c r="I32" s="5120">
        <f>SUM(I23,I26:I28,I30)</f>
        <v>0</v>
      </c>
      <c r="J32" s="5120">
        <f>SUM(J23,J26:J28,J30)</f>
        <v>0</v>
      </c>
      <c r="K32" s="5120">
        <f>SUM(K23,K26:K28,K30)</f>
        <v>0</v>
      </c>
      <c r="L32" s="5120">
        <f>SUM(L23,L26:L28,L30)</f>
        <v>0</v>
      </c>
      <c r="M32" s="5120">
        <f t="shared" ref="M32:U32" si="6">SUM(M23,M26:M28,M30)</f>
        <v>0</v>
      </c>
      <c r="N32" s="5120">
        <f t="shared" si="6"/>
        <v>0</v>
      </c>
      <c r="O32" s="5120">
        <f t="shared" si="6"/>
        <v>0</v>
      </c>
      <c r="P32" s="5120">
        <f t="shared" si="6"/>
        <v>0</v>
      </c>
      <c r="Q32" s="5120">
        <f t="shared" si="6"/>
        <v>0</v>
      </c>
      <c r="R32" s="5120">
        <f t="shared" si="6"/>
        <v>0</v>
      </c>
      <c r="S32" s="5120">
        <f t="shared" si="6"/>
        <v>0</v>
      </c>
      <c r="T32" s="5120">
        <f t="shared" si="6"/>
        <v>0</v>
      </c>
      <c r="U32" s="5120">
        <f t="shared" si="6"/>
        <v>0</v>
      </c>
      <c r="V32" s="5120">
        <f t="shared" si="5"/>
        <v>0</v>
      </c>
    </row>
    <row r="33" spans="2:22">
      <c r="G33" s="5389"/>
    </row>
    <row r="34" spans="2:22">
      <c r="B34" s="5394" t="s">
        <v>2566</v>
      </c>
      <c r="G34" s="5389"/>
      <c r="V34" s="3460" t="str">
        <f>+ToC!E117</f>
        <v xml:space="preserve">GENERAL Annual Return </v>
      </c>
    </row>
    <row r="35" spans="2:22">
      <c r="V35" s="65" t="s">
        <v>2584</v>
      </c>
    </row>
    <row r="36" spans="2:22"/>
    <row r="37" spans="2:22"/>
    <row r="38" spans="2:22"/>
    <row r="39" spans="2:22"/>
    <row r="40" spans="2:22"/>
    <row r="41" spans="2:22"/>
    <row r="42" spans="2:22"/>
    <row r="43" spans="2:22"/>
    <row r="44" spans="2:22"/>
    <row r="45" spans="2:22"/>
    <row r="46" spans="2:22"/>
    <row r="47" spans="2:22"/>
    <row r="48" spans="2:2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sheetData>
  <sheetProtection algorithmName="SHA-512" hashValue="u8TyxoBijPQMQUK9az3i+yXXzAecWz6oplokyNaEyKkLqw/d2vWGDjuvco1iQShSSPsM681LnA5qHXhzHd+ZvQ==" saltValue="b22G1Ob3RbKBD5TRZLi1gQ==" spinCount="100000" sheet="1" objects="1" scenarios="1"/>
  <mergeCells count="10">
    <mergeCell ref="V11:V12"/>
    <mergeCell ref="A12:F12"/>
    <mergeCell ref="A1:V1"/>
    <mergeCell ref="A8:V8"/>
    <mergeCell ref="A9:V9"/>
    <mergeCell ref="H11:H12"/>
    <mergeCell ref="I11:I12"/>
    <mergeCell ref="J11:L11"/>
    <mergeCell ref="M11:Q11"/>
    <mergeCell ref="R11:U11"/>
  </mergeCells>
  <hyperlinks>
    <hyperlink ref="A1:V1" location="ToC!A1" display="ToC!A1"/>
  </hyperlinks>
  <pageMargins left="0.70866141732283472" right="0.70866141732283472" top="0.74803149606299213" bottom="0.74803149606299213" header="0.31496062992125984" footer="0.31496062992125984"/>
  <pageSetup scale="36" orientation="portrait" r:id="rId1"/>
  <headerFooter>
    <oddHeader>&amp;L&amp;A&amp;C&amp;"Times New Roman,Bold" DRAFT 
INTERNAL USE ONLY&amp;RPage &amp;P</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CCFFCC"/>
    <pageSetUpPr fitToPage="1"/>
  </sheetPr>
  <dimension ref="A1:AA322"/>
  <sheetViews>
    <sheetView topLeftCell="A25" workbookViewId="0">
      <selection activeCell="G38" sqref="G38"/>
    </sheetView>
  </sheetViews>
  <sheetFormatPr defaultColWidth="0" defaultRowHeight="12.75" zeroHeight="1"/>
  <cols>
    <col min="1" max="1" width="3.83203125" style="5351" customWidth="1"/>
    <col min="2" max="2" width="3.83203125" style="5384" customWidth="1"/>
    <col min="3" max="3" width="45.6640625" style="5384" customWidth="1"/>
    <col min="4" max="4" width="5" style="5385" customWidth="1"/>
    <col min="5" max="5" width="25.83203125" style="5351" customWidth="1"/>
    <col min="6" max="6" width="22" style="5351" customWidth="1"/>
    <col min="7" max="7" width="28" style="5351" customWidth="1"/>
    <col min="8" max="27" width="0" style="5351" hidden="1" customWidth="1"/>
    <col min="28" max="16384" width="8.83203125" style="5351" hidden="1"/>
  </cols>
  <sheetData>
    <row r="1" spans="1:9">
      <c r="A1" s="6814">
        <v>50.46</v>
      </c>
      <c r="B1" s="6815"/>
      <c r="C1" s="6815"/>
      <c r="D1" s="6815"/>
      <c r="E1" s="6815"/>
      <c r="F1" s="6815"/>
      <c r="G1" s="6815"/>
    </row>
    <row r="2" spans="1:9">
      <c r="A2" s="6875"/>
      <c r="B2" s="6875"/>
      <c r="C2" s="6875"/>
      <c r="D2" s="6875"/>
      <c r="E2" s="6875"/>
      <c r="F2" s="6875"/>
      <c r="G2" s="6875"/>
    </row>
    <row r="3" spans="1:9">
      <c r="A3" s="5161" t="str">
        <f>+Cover!A14</f>
        <v>Select Name of Insurer/ Financial Holding Company</v>
      </c>
      <c r="B3" s="5352"/>
      <c r="C3" s="5352"/>
      <c r="D3" s="5352"/>
      <c r="E3" s="5352"/>
      <c r="F3" s="5352"/>
      <c r="G3" s="5353" t="s">
        <v>1909</v>
      </c>
    </row>
    <row r="4" spans="1:9">
      <c r="A4" s="4874" t="str">
        <f>+ToC!A3</f>
        <v>Insurer/Financial Holding Company</v>
      </c>
      <c r="B4" s="5352"/>
      <c r="C4" s="5352"/>
      <c r="D4" s="5352"/>
      <c r="E4" s="5352"/>
      <c r="F4" s="5352"/>
      <c r="G4" s="5352"/>
    </row>
    <row r="5" spans="1:9">
      <c r="A5" s="4874"/>
      <c r="B5" s="5352"/>
      <c r="C5" s="5352"/>
      <c r="D5" s="5352"/>
      <c r="E5" s="5352"/>
      <c r="F5" s="5352"/>
      <c r="G5" s="5352"/>
    </row>
    <row r="6" spans="1:9">
      <c r="A6" s="4874" t="str">
        <f>+ToC!A5</f>
        <v>General Insurers Annual Return</v>
      </c>
      <c r="B6" s="5354"/>
      <c r="C6" s="6875"/>
      <c r="D6" s="6875"/>
      <c r="E6" s="6875"/>
      <c r="F6" s="6875"/>
      <c r="G6" s="6875"/>
      <c r="H6" s="6875"/>
      <c r="I6" s="6875"/>
    </row>
    <row r="7" spans="1:9">
      <c r="A7" s="4874" t="str">
        <f>+ToC!A6</f>
        <v>For Year Ended:</v>
      </c>
      <c r="B7" s="5354"/>
      <c r="C7" s="5354"/>
      <c r="D7" s="5355"/>
      <c r="E7" s="5354"/>
      <c r="G7" s="434">
        <f>Cover!A22</f>
        <v>0</v>
      </c>
    </row>
    <row r="8" spans="1:9">
      <c r="A8" s="6876" t="s">
        <v>505</v>
      </c>
      <c r="B8" s="6876"/>
      <c r="C8" s="6876"/>
      <c r="D8" s="6876"/>
      <c r="E8" s="6876"/>
      <c r="F8" s="6876"/>
      <c r="G8" s="6876"/>
    </row>
    <row r="9" spans="1:9">
      <c r="A9" s="5356"/>
      <c r="B9" s="5356"/>
      <c r="C9" s="5356"/>
      <c r="D9" s="5356"/>
      <c r="E9" s="5356"/>
      <c r="F9" s="5356"/>
      <c r="G9" s="5356"/>
    </row>
    <row r="10" spans="1:9">
      <c r="A10" s="6877" t="s">
        <v>2545</v>
      </c>
      <c r="B10" s="6877"/>
      <c r="C10" s="6877"/>
      <c r="D10" s="6877"/>
      <c r="E10" s="6877"/>
      <c r="F10" s="6877"/>
      <c r="G10" s="6877"/>
    </row>
    <row r="11" spans="1:9">
      <c r="A11" s="6878" t="s">
        <v>2339</v>
      </c>
      <c r="B11" s="6878"/>
      <c r="C11" s="6878"/>
      <c r="D11" s="6878"/>
      <c r="E11" s="6878"/>
      <c r="F11" s="6878"/>
      <c r="G11" s="6878"/>
    </row>
    <row r="12" spans="1:9">
      <c r="A12" s="5357"/>
      <c r="B12" s="5358"/>
      <c r="C12" s="5358"/>
      <c r="D12" s="5358"/>
      <c r="E12" s="5357"/>
      <c r="F12" s="5357"/>
    </row>
    <row r="13" spans="1:9" ht="63.75">
      <c r="A13" s="6879" t="s">
        <v>2524</v>
      </c>
      <c r="B13" s="6880"/>
      <c r="C13" s="6880"/>
      <c r="D13" s="6881"/>
      <c r="E13" s="5359" t="s">
        <v>2546</v>
      </c>
      <c r="F13" s="5359" t="s">
        <v>2547</v>
      </c>
      <c r="G13" s="5359" t="s">
        <v>2548</v>
      </c>
    </row>
    <row r="14" spans="1:9">
      <c r="A14" s="6882"/>
      <c r="B14" s="6883"/>
      <c r="C14" s="6883"/>
      <c r="D14" s="6884"/>
      <c r="E14" s="5360"/>
      <c r="F14" s="5360"/>
      <c r="G14" s="5360"/>
    </row>
    <row r="15" spans="1:9" ht="18" customHeight="1">
      <c r="A15" s="5361"/>
      <c r="B15" s="5362"/>
      <c r="C15" s="5362"/>
      <c r="D15" s="5363"/>
      <c r="E15" s="5364"/>
      <c r="F15" s="5364"/>
      <c r="G15" s="5364"/>
    </row>
    <row r="16" spans="1:9" ht="18" customHeight="1">
      <c r="A16" s="5365" t="s">
        <v>992</v>
      </c>
      <c r="B16" s="5366"/>
      <c r="C16" s="5367"/>
      <c r="D16" s="5363"/>
      <c r="E16" s="5368"/>
      <c r="F16" s="5368"/>
      <c r="G16" s="5369"/>
    </row>
    <row r="17" spans="1:7" ht="18" customHeight="1">
      <c r="A17" s="5370"/>
      <c r="B17" s="5370" t="s">
        <v>665</v>
      </c>
      <c r="C17" s="5367"/>
      <c r="D17" s="5363"/>
      <c r="E17" s="5368"/>
      <c r="F17" s="5368"/>
      <c r="G17" s="5369"/>
    </row>
    <row r="18" spans="1:7" ht="18" customHeight="1">
      <c r="A18" s="5366"/>
      <c r="B18" s="5371" t="s">
        <v>1455</v>
      </c>
      <c r="C18" s="5367"/>
      <c r="D18" s="5363"/>
      <c r="E18" s="5368"/>
      <c r="F18" s="5368"/>
      <c r="G18" s="5369"/>
    </row>
    <row r="19" spans="1:7" ht="18" customHeight="1">
      <c r="A19" s="5366"/>
      <c r="B19" s="5372" t="s">
        <v>668</v>
      </c>
      <c r="C19" s="5367"/>
      <c r="D19" s="5363"/>
      <c r="E19" s="5368"/>
      <c r="F19" s="5368"/>
      <c r="G19" s="5369"/>
    </row>
    <row r="20" spans="1:7" ht="18" customHeight="1">
      <c r="A20" s="5366"/>
      <c r="B20" s="5372" t="s">
        <v>304</v>
      </c>
      <c r="C20" s="5367"/>
      <c r="D20" s="5363"/>
      <c r="E20" s="5368"/>
      <c r="F20" s="5368"/>
      <c r="G20" s="5369"/>
    </row>
    <row r="21" spans="1:7" ht="18" customHeight="1">
      <c r="A21" s="5366"/>
      <c r="B21" s="5372" t="s">
        <v>305</v>
      </c>
      <c r="C21" s="5367"/>
      <c r="D21" s="5363"/>
      <c r="E21" s="5368"/>
      <c r="F21" s="5368"/>
      <c r="G21" s="5369"/>
    </row>
    <row r="22" spans="1:7" ht="18" customHeight="1">
      <c r="A22" s="5366"/>
      <c r="B22" s="5372" t="s">
        <v>664</v>
      </c>
      <c r="C22" s="5367"/>
      <c r="D22" s="5363"/>
      <c r="E22" s="5368"/>
      <c r="F22" s="5368"/>
      <c r="G22" s="5369"/>
    </row>
    <row r="23" spans="1:7" ht="18" customHeight="1">
      <c r="A23" s="5366"/>
      <c r="B23" s="5372" t="s">
        <v>669</v>
      </c>
      <c r="C23" s="5367"/>
      <c r="D23" s="5363"/>
      <c r="E23" s="5368"/>
      <c r="F23" s="5368"/>
      <c r="G23" s="5369"/>
    </row>
    <row r="24" spans="1:7" ht="18" customHeight="1">
      <c r="A24" s="5372" t="s">
        <v>1431</v>
      </c>
      <c r="B24" s="5372"/>
      <c r="C24" s="5367"/>
      <c r="D24" s="5363"/>
      <c r="E24" s="5120">
        <f>SUM(E17:E23)</f>
        <v>0</v>
      </c>
      <c r="F24" s="5120">
        <f>SUM(F17:F23)</f>
        <v>0</v>
      </c>
      <c r="G24" s="5120">
        <f>SUM(G17:G23)</f>
        <v>0</v>
      </c>
    </row>
    <row r="25" spans="1:7" ht="18" customHeight="1">
      <c r="A25" s="5366"/>
      <c r="B25" s="5366"/>
      <c r="C25" s="5367"/>
      <c r="D25" s="5363"/>
      <c r="E25" s="5364"/>
      <c r="F25" s="5363"/>
      <c r="G25" s="5364"/>
    </row>
    <row r="26" spans="1:7" ht="18" customHeight="1">
      <c r="A26" s="5373" t="s">
        <v>993</v>
      </c>
      <c r="B26" s="5366"/>
      <c r="C26" s="5367"/>
      <c r="D26" s="5363"/>
      <c r="E26" s="5368"/>
      <c r="F26" s="5368"/>
      <c r="G26" s="5369"/>
    </row>
    <row r="27" spans="1:7" ht="18" customHeight="1">
      <c r="A27" s="5366"/>
      <c r="B27" s="5372" t="s">
        <v>1441</v>
      </c>
      <c r="C27" s="5367"/>
      <c r="D27" s="5363"/>
      <c r="E27" s="5368"/>
      <c r="F27" s="5368"/>
      <c r="G27" s="5369"/>
    </row>
    <row r="28" spans="1:7" ht="18" customHeight="1">
      <c r="A28" s="5366"/>
      <c r="B28" s="5372" t="s">
        <v>1458</v>
      </c>
      <c r="C28" s="5367"/>
      <c r="D28" s="5363"/>
      <c r="E28" s="5368"/>
      <c r="F28" s="5368"/>
      <c r="G28" s="5369"/>
    </row>
    <row r="29" spans="1:7" ht="18" customHeight="1">
      <c r="A29" s="5366"/>
      <c r="B29" s="5372" t="s">
        <v>1457</v>
      </c>
      <c r="C29" s="5367"/>
      <c r="D29" s="5363"/>
      <c r="E29" s="5368"/>
      <c r="F29" s="5368"/>
      <c r="G29" s="5369"/>
    </row>
    <row r="30" spans="1:7" ht="18" customHeight="1">
      <c r="A30" s="5372"/>
      <c r="B30" s="5372"/>
      <c r="C30" s="5367"/>
      <c r="D30" s="5363"/>
      <c r="E30" s="5363"/>
      <c r="F30" s="5363"/>
      <c r="G30" s="5364"/>
    </row>
    <row r="31" spans="1:7" ht="18" customHeight="1">
      <c r="A31" s="5373" t="s">
        <v>2543</v>
      </c>
      <c r="B31" s="5366"/>
      <c r="C31" s="5367"/>
      <c r="D31" s="5363"/>
      <c r="E31" s="5368"/>
      <c r="F31" s="5368"/>
      <c r="G31" s="5369"/>
    </row>
    <row r="32" spans="1:7" ht="18" customHeight="1">
      <c r="A32" s="5374"/>
      <c r="B32" s="5375"/>
      <c r="C32" s="5367"/>
      <c r="D32" s="5363"/>
      <c r="E32" s="5368"/>
      <c r="F32" s="5368"/>
      <c r="G32" s="5369"/>
    </row>
    <row r="33" spans="1:27" ht="37.5" customHeight="1">
      <c r="A33" s="5376"/>
      <c r="B33" s="6874" t="s">
        <v>621</v>
      </c>
      <c r="C33" s="6874"/>
      <c r="D33" s="5377"/>
      <c r="E33" s="5120">
        <f>SUM(E27:E32,E24)</f>
        <v>0</v>
      </c>
      <c r="F33" s="5120">
        <f>SUM(F27:F32,F24)</f>
        <v>0</v>
      </c>
      <c r="G33" s="5120">
        <f>SUM(G27:G32,G24)</f>
        <v>0</v>
      </c>
    </row>
    <row r="34" spans="1:27" ht="18" customHeight="1">
      <c r="A34" s="5378"/>
      <c r="B34" s="5379"/>
      <c r="C34" s="5380"/>
      <c r="D34" s="5381"/>
      <c r="E34" s="5372"/>
      <c r="F34" s="5372"/>
      <c r="G34" s="5382"/>
      <c r="H34" s="5372"/>
      <c r="I34" s="5383"/>
      <c r="J34" s="5383"/>
      <c r="K34" s="5383"/>
      <c r="L34" s="5383"/>
      <c r="M34" s="5383"/>
      <c r="N34" s="5383"/>
      <c r="O34" s="5383"/>
      <c r="P34" s="5383"/>
      <c r="Q34" s="5383"/>
      <c r="R34" s="5383"/>
      <c r="S34" s="5383"/>
      <c r="T34" s="5383"/>
      <c r="U34" s="5383"/>
      <c r="V34" s="5383"/>
      <c r="W34" s="5383"/>
      <c r="X34" s="5383"/>
      <c r="Y34" s="5383"/>
      <c r="Z34" s="5383"/>
      <c r="AA34" s="5383"/>
    </row>
    <row r="35" spans="1:27" s="5372" customFormat="1">
      <c r="B35" s="5370"/>
      <c r="C35" s="5370"/>
      <c r="D35" s="5381"/>
      <c r="G35" s="5382"/>
    </row>
    <row r="36" spans="1:27">
      <c r="G36" s="3460" t="str">
        <f>+ToC!E117</f>
        <v xml:space="preserve">GENERAL Annual Return </v>
      </c>
    </row>
    <row r="37" spans="1:27">
      <c r="G37" s="65" t="s">
        <v>2724</v>
      </c>
    </row>
    <row r="38" spans="1:27">
      <c r="G38" s="5383"/>
    </row>
    <row r="39" spans="1:27" hidden="1">
      <c r="G39" s="5383"/>
    </row>
    <row r="40" spans="1:27" hidden="1">
      <c r="G40" s="5383"/>
    </row>
    <row r="41" spans="1:27" hidden="1">
      <c r="G41" s="5383"/>
    </row>
    <row r="42" spans="1:27" hidden="1">
      <c r="G42" s="5383"/>
    </row>
    <row r="43" spans="1:27" hidden="1">
      <c r="G43" s="5383"/>
    </row>
    <row r="44" spans="1:27" hidden="1">
      <c r="G44" s="5383"/>
    </row>
    <row r="45" spans="1:27" hidden="1">
      <c r="G45" s="5383"/>
    </row>
    <row r="46" spans="1:27" hidden="1">
      <c r="G46" s="5383"/>
    </row>
    <row r="47" spans="1:27" hidden="1">
      <c r="G47" s="5383"/>
    </row>
    <row r="48" spans="1:27" hidden="1">
      <c r="G48" s="5383"/>
    </row>
    <row r="49" spans="7:7" hidden="1">
      <c r="G49" s="5383"/>
    </row>
    <row r="50" spans="7:7" hidden="1">
      <c r="G50" s="5383"/>
    </row>
    <row r="51" spans="7:7" hidden="1">
      <c r="G51" s="5383"/>
    </row>
    <row r="52" spans="7:7" hidden="1">
      <c r="G52" s="5383"/>
    </row>
    <row r="53" spans="7:7" hidden="1">
      <c r="G53" s="5383"/>
    </row>
    <row r="54" spans="7:7" hidden="1">
      <c r="G54" s="5383"/>
    </row>
    <row r="55" spans="7:7" hidden="1">
      <c r="G55" s="5383"/>
    </row>
    <row r="56" spans="7:7" hidden="1">
      <c r="G56" s="5383"/>
    </row>
    <row r="57" spans="7:7" hidden="1">
      <c r="G57" s="5383"/>
    </row>
    <row r="58" spans="7:7" hidden="1">
      <c r="G58" s="5383"/>
    </row>
    <row r="59" spans="7:7" hidden="1">
      <c r="G59" s="5383"/>
    </row>
    <row r="60" spans="7:7" hidden="1">
      <c r="G60" s="5383"/>
    </row>
    <row r="61" spans="7:7" hidden="1">
      <c r="G61" s="5383"/>
    </row>
    <row r="62" spans="7:7" hidden="1">
      <c r="G62" s="5383"/>
    </row>
    <row r="63" spans="7:7" hidden="1">
      <c r="G63" s="5383"/>
    </row>
    <row r="64" spans="7:7" hidden="1">
      <c r="G64" s="5383"/>
    </row>
    <row r="65" spans="7:7" hidden="1">
      <c r="G65" s="5383"/>
    </row>
    <row r="66" spans="7:7" hidden="1">
      <c r="G66" s="5383"/>
    </row>
    <row r="67" spans="7:7" hidden="1">
      <c r="G67" s="5383"/>
    </row>
    <row r="68" spans="7:7" hidden="1">
      <c r="G68" s="5383"/>
    </row>
    <row r="69" spans="7:7" hidden="1">
      <c r="G69" s="5383"/>
    </row>
    <row r="70" spans="7:7" hidden="1">
      <c r="G70" s="5383"/>
    </row>
    <row r="71" spans="7:7" hidden="1">
      <c r="G71" s="5383"/>
    </row>
    <row r="72" spans="7:7" hidden="1">
      <c r="G72" s="5383"/>
    </row>
    <row r="73" spans="7:7" hidden="1">
      <c r="G73" s="5383"/>
    </row>
    <row r="74" spans="7:7" hidden="1">
      <c r="G74" s="5383"/>
    </row>
    <row r="75" spans="7:7" hidden="1">
      <c r="G75" s="5383"/>
    </row>
    <row r="76" spans="7:7" hidden="1">
      <c r="G76" s="5383"/>
    </row>
    <row r="77" spans="7:7" hidden="1">
      <c r="G77" s="5383"/>
    </row>
    <row r="78" spans="7:7" hidden="1">
      <c r="G78" s="5383"/>
    </row>
    <row r="79" spans="7:7" hidden="1">
      <c r="G79" s="5383"/>
    </row>
    <row r="80" spans="7:7" hidden="1">
      <c r="G80" s="5383"/>
    </row>
    <row r="81" spans="7:7" hidden="1">
      <c r="G81" s="5383"/>
    </row>
    <row r="82" spans="7:7" hidden="1">
      <c r="G82" s="5383"/>
    </row>
    <row r="83" spans="7:7" hidden="1">
      <c r="G83" s="5383"/>
    </row>
    <row r="84" spans="7:7" hidden="1">
      <c r="G84" s="5383"/>
    </row>
    <row r="85" spans="7:7" hidden="1">
      <c r="G85" s="5383"/>
    </row>
    <row r="86" spans="7:7" hidden="1">
      <c r="G86" s="5383"/>
    </row>
    <row r="87" spans="7:7" hidden="1">
      <c r="G87" s="5383"/>
    </row>
    <row r="88" spans="7:7" hidden="1">
      <c r="G88" s="5383"/>
    </row>
    <row r="89" spans="7:7" hidden="1">
      <c r="G89" s="5383"/>
    </row>
    <row r="90" spans="7:7" hidden="1">
      <c r="G90" s="5383"/>
    </row>
    <row r="91" spans="7:7" hidden="1">
      <c r="G91" s="5383"/>
    </row>
    <row r="92" spans="7:7" hidden="1">
      <c r="G92" s="5383"/>
    </row>
    <row r="93" spans="7:7" hidden="1">
      <c r="G93" s="5383"/>
    </row>
    <row r="94" spans="7:7" hidden="1">
      <c r="G94" s="5383"/>
    </row>
    <row r="95" spans="7:7" hidden="1">
      <c r="G95" s="5383"/>
    </row>
    <row r="96" spans="7:7" hidden="1">
      <c r="G96" s="5383"/>
    </row>
    <row r="97" spans="7:7" hidden="1">
      <c r="G97" s="5383"/>
    </row>
    <row r="98" spans="7:7" hidden="1">
      <c r="G98" s="5383"/>
    </row>
    <row r="99" spans="7:7" hidden="1">
      <c r="G99" s="5383"/>
    </row>
    <row r="100" spans="7:7" hidden="1">
      <c r="G100" s="5383"/>
    </row>
    <row r="101" spans="7:7" hidden="1">
      <c r="G101" s="5383"/>
    </row>
    <row r="102" spans="7:7" hidden="1">
      <c r="G102" s="5383"/>
    </row>
    <row r="103" spans="7:7" hidden="1">
      <c r="G103" s="5383"/>
    </row>
    <row r="104" spans="7:7" hidden="1">
      <c r="G104" s="5383"/>
    </row>
    <row r="105" spans="7:7" hidden="1">
      <c r="G105" s="5383"/>
    </row>
    <row r="106" spans="7:7" hidden="1">
      <c r="G106" s="5383"/>
    </row>
    <row r="107" spans="7:7" hidden="1">
      <c r="G107" s="5383"/>
    </row>
    <row r="108" spans="7:7" hidden="1">
      <c r="G108" s="5383"/>
    </row>
    <row r="109" spans="7:7" hidden="1">
      <c r="G109" s="5383"/>
    </row>
    <row r="110" spans="7:7" hidden="1">
      <c r="G110" s="5383"/>
    </row>
    <row r="111" spans="7:7" hidden="1">
      <c r="G111" s="5383"/>
    </row>
    <row r="112" spans="7:7" hidden="1">
      <c r="G112" s="5383"/>
    </row>
    <row r="113" spans="7:7" hidden="1">
      <c r="G113" s="5383"/>
    </row>
    <row r="114" spans="7:7" hidden="1">
      <c r="G114" s="5383"/>
    </row>
    <row r="115" spans="7:7" hidden="1">
      <c r="G115" s="5383"/>
    </row>
    <row r="116" spans="7:7" hidden="1">
      <c r="G116" s="5383"/>
    </row>
    <row r="117" spans="7:7" hidden="1">
      <c r="G117" s="5383"/>
    </row>
    <row r="118" spans="7:7" hidden="1">
      <c r="G118" s="5383"/>
    </row>
    <row r="119" spans="7:7" hidden="1">
      <c r="G119" s="5383"/>
    </row>
    <row r="120" spans="7:7" hidden="1">
      <c r="G120" s="5383"/>
    </row>
    <row r="121" spans="7:7" hidden="1">
      <c r="G121" s="5383"/>
    </row>
    <row r="122" spans="7:7" hidden="1">
      <c r="G122" s="5383"/>
    </row>
    <row r="123" spans="7:7" hidden="1">
      <c r="G123" s="5383"/>
    </row>
    <row r="124" spans="7:7" hidden="1">
      <c r="G124" s="5383"/>
    </row>
    <row r="125" spans="7:7" hidden="1">
      <c r="G125" s="5383"/>
    </row>
    <row r="126" spans="7:7" hidden="1">
      <c r="G126" s="5383"/>
    </row>
    <row r="127" spans="7:7" hidden="1">
      <c r="G127" s="5383"/>
    </row>
    <row r="128" spans="7:7" hidden="1">
      <c r="G128" s="5383"/>
    </row>
    <row r="129" spans="7:7" hidden="1">
      <c r="G129" s="5383"/>
    </row>
    <row r="130" spans="7:7" hidden="1">
      <c r="G130" s="5383"/>
    </row>
    <row r="131" spans="7:7" hidden="1">
      <c r="G131" s="5383"/>
    </row>
    <row r="132" spans="7:7" hidden="1">
      <c r="G132" s="5383"/>
    </row>
    <row r="133" spans="7:7" hidden="1">
      <c r="G133" s="5383"/>
    </row>
    <row r="134" spans="7:7" hidden="1">
      <c r="G134" s="5383"/>
    </row>
    <row r="135" spans="7:7" hidden="1">
      <c r="G135" s="5383"/>
    </row>
    <row r="136" spans="7:7" hidden="1">
      <c r="G136" s="5383"/>
    </row>
    <row r="137" spans="7:7" hidden="1">
      <c r="G137" s="5383"/>
    </row>
    <row r="138" spans="7:7" hidden="1">
      <c r="G138" s="5383"/>
    </row>
    <row r="139" spans="7:7" hidden="1">
      <c r="G139" s="5383"/>
    </row>
    <row r="140" spans="7:7" hidden="1">
      <c r="G140" s="5383"/>
    </row>
    <row r="141" spans="7:7" hidden="1">
      <c r="G141" s="5383"/>
    </row>
    <row r="142" spans="7:7" hidden="1">
      <c r="G142" s="5383"/>
    </row>
    <row r="143" spans="7:7" hidden="1">
      <c r="G143" s="5383"/>
    </row>
    <row r="144" spans="7:7" hidden="1">
      <c r="G144" s="5383"/>
    </row>
    <row r="145" spans="7:7" hidden="1">
      <c r="G145" s="5383"/>
    </row>
    <row r="146" spans="7:7" hidden="1">
      <c r="G146" s="5383"/>
    </row>
    <row r="147" spans="7:7" hidden="1">
      <c r="G147" s="5383"/>
    </row>
    <row r="148" spans="7:7" hidden="1">
      <c r="G148" s="5383"/>
    </row>
    <row r="149" spans="7:7" hidden="1">
      <c r="G149" s="5383"/>
    </row>
    <row r="150" spans="7:7" hidden="1">
      <c r="G150" s="5383"/>
    </row>
    <row r="151" spans="7:7" hidden="1">
      <c r="G151" s="5383"/>
    </row>
    <row r="152" spans="7:7" hidden="1">
      <c r="G152" s="5383"/>
    </row>
    <row r="153" spans="7:7" hidden="1">
      <c r="G153" s="5383"/>
    </row>
    <row r="154" spans="7:7" hidden="1">
      <c r="G154" s="5383"/>
    </row>
    <row r="155" spans="7:7" hidden="1">
      <c r="G155" s="5383"/>
    </row>
    <row r="156" spans="7:7" hidden="1">
      <c r="G156" s="5383"/>
    </row>
    <row r="157" spans="7:7" hidden="1">
      <c r="G157" s="5383"/>
    </row>
    <row r="158" spans="7:7" hidden="1">
      <c r="G158" s="5383"/>
    </row>
    <row r="159" spans="7:7" hidden="1">
      <c r="G159" s="5383"/>
    </row>
    <row r="160" spans="7:7" hidden="1">
      <c r="G160" s="5383"/>
    </row>
    <row r="161" spans="7:7" hidden="1">
      <c r="G161" s="5383"/>
    </row>
    <row r="162" spans="7:7" hidden="1">
      <c r="G162" s="5383"/>
    </row>
    <row r="163" spans="7:7" hidden="1">
      <c r="G163" s="5383"/>
    </row>
    <row r="164" spans="7:7" hidden="1">
      <c r="G164" s="5383"/>
    </row>
    <row r="165" spans="7:7" hidden="1">
      <c r="G165" s="5383"/>
    </row>
    <row r="166" spans="7:7" hidden="1">
      <c r="G166" s="5383"/>
    </row>
    <row r="167" spans="7:7" hidden="1">
      <c r="G167" s="5383"/>
    </row>
    <row r="168" spans="7:7" hidden="1">
      <c r="G168" s="5383"/>
    </row>
    <row r="169" spans="7:7" hidden="1">
      <c r="G169" s="5383"/>
    </row>
    <row r="170" spans="7:7" hidden="1">
      <c r="G170" s="5383"/>
    </row>
    <row r="171" spans="7:7" hidden="1">
      <c r="G171" s="5383"/>
    </row>
    <row r="172" spans="7:7" hidden="1">
      <c r="G172" s="5383"/>
    </row>
    <row r="173" spans="7:7" hidden="1">
      <c r="G173" s="5383"/>
    </row>
    <row r="174" spans="7:7" hidden="1">
      <c r="G174" s="5383"/>
    </row>
    <row r="175" spans="7:7" hidden="1">
      <c r="G175" s="5383"/>
    </row>
    <row r="176" spans="7:7" hidden="1">
      <c r="G176" s="5383"/>
    </row>
    <row r="177" spans="7:7" hidden="1">
      <c r="G177" s="5383"/>
    </row>
    <row r="178" spans="7:7" hidden="1">
      <c r="G178" s="5383"/>
    </row>
    <row r="179" spans="7:7" hidden="1">
      <c r="G179" s="5383"/>
    </row>
    <row r="180" spans="7:7" hidden="1">
      <c r="G180" s="5383"/>
    </row>
    <row r="181" spans="7:7" hidden="1">
      <c r="G181" s="5383"/>
    </row>
    <row r="182" spans="7:7" hidden="1">
      <c r="G182" s="5383"/>
    </row>
    <row r="183" spans="7:7" hidden="1">
      <c r="G183" s="5383"/>
    </row>
    <row r="184" spans="7:7" hidden="1">
      <c r="G184" s="5383"/>
    </row>
    <row r="185" spans="7:7" hidden="1">
      <c r="G185" s="5383"/>
    </row>
    <row r="186" spans="7:7" hidden="1">
      <c r="G186" s="5383"/>
    </row>
    <row r="187" spans="7:7" hidden="1">
      <c r="G187" s="5383"/>
    </row>
    <row r="188" spans="7:7" hidden="1">
      <c r="G188" s="5383"/>
    </row>
    <row r="189" spans="7:7" hidden="1">
      <c r="G189" s="5383"/>
    </row>
    <row r="190" spans="7:7" hidden="1">
      <c r="G190" s="5383"/>
    </row>
    <row r="191" spans="7:7" hidden="1">
      <c r="G191" s="5383"/>
    </row>
    <row r="192" spans="7:7" hidden="1">
      <c r="G192" s="5383"/>
    </row>
    <row r="193" spans="7:7" hidden="1">
      <c r="G193" s="5383"/>
    </row>
    <row r="194" spans="7:7" hidden="1">
      <c r="G194" s="5383"/>
    </row>
    <row r="195" spans="7:7" hidden="1">
      <c r="G195" s="5383"/>
    </row>
    <row r="196" spans="7:7" hidden="1">
      <c r="G196" s="5383"/>
    </row>
    <row r="197" spans="7:7" hidden="1">
      <c r="G197" s="5383"/>
    </row>
    <row r="198" spans="7:7" hidden="1">
      <c r="G198" s="5383"/>
    </row>
    <row r="199" spans="7:7" hidden="1">
      <c r="G199" s="5383"/>
    </row>
    <row r="200" spans="7:7" hidden="1">
      <c r="G200" s="5383"/>
    </row>
    <row r="201" spans="7:7" hidden="1">
      <c r="G201" s="5383"/>
    </row>
    <row r="202" spans="7:7" hidden="1">
      <c r="G202" s="5383"/>
    </row>
    <row r="203" spans="7:7" hidden="1">
      <c r="G203" s="5383"/>
    </row>
    <row r="204" spans="7:7" hidden="1">
      <c r="G204" s="5383"/>
    </row>
    <row r="205" spans="7:7" hidden="1">
      <c r="G205" s="5383"/>
    </row>
    <row r="206" spans="7:7" hidden="1">
      <c r="G206" s="5383"/>
    </row>
    <row r="207" spans="7:7" hidden="1">
      <c r="G207" s="5383"/>
    </row>
    <row r="208" spans="7:7" hidden="1">
      <c r="G208" s="5383"/>
    </row>
    <row r="209" spans="7:7" hidden="1">
      <c r="G209" s="5383"/>
    </row>
    <row r="210" spans="7:7" hidden="1">
      <c r="G210" s="5383"/>
    </row>
    <row r="211" spans="7:7" hidden="1">
      <c r="G211" s="5383"/>
    </row>
    <row r="212" spans="7:7" hidden="1">
      <c r="G212" s="5383"/>
    </row>
    <row r="213" spans="7:7" hidden="1">
      <c r="G213" s="5383"/>
    </row>
    <row r="214" spans="7:7" hidden="1">
      <c r="G214" s="5383"/>
    </row>
    <row r="215" spans="7:7" hidden="1">
      <c r="G215" s="5383"/>
    </row>
    <row r="216" spans="7:7" hidden="1">
      <c r="G216" s="5383"/>
    </row>
    <row r="217" spans="7:7" hidden="1">
      <c r="G217" s="5383"/>
    </row>
    <row r="218" spans="7:7" hidden="1">
      <c r="G218" s="5383"/>
    </row>
    <row r="219" spans="7:7" hidden="1">
      <c r="G219" s="5383"/>
    </row>
    <row r="220" spans="7:7" hidden="1">
      <c r="G220" s="5383"/>
    </row>
    <row r="221" spans="7:7" hidden="1">
      <c r="G221" s="5383"/>
    </row>
    <row r="222" spans="7:7" hidden="1">
      <c r="G222" s="5383"/>
    </row>
    <row r="223" spans="7:7" hidden="1">
      <c r="G223" s="5383"/>
    </row>
    <row r="224" spans="7:7" hidden="1">
      <c r="G224" s="5383"/>
    </row>
    <row r="225" spans="7:7" hidden="1">
      <c r="G225" s="5383"/>
    </row>
    <row r="226" spans="7:7" hidden="1">
      <c r="G226" s="5383"/>
    </row>
    <row r="227" spans="7:7" hidden="1">
      <c r="G227" s="5383"/>
    </row>
    <row r="228" spans="7:7" hidden="1">
      <c r="G228" s="5383"/>
    </row>
    <row r="229" spans="7:7" hidden="1">
      <c r="G229" s="5383"/>
    </row>
    <row r="230" spans="7:7" hidden="1">
      <c r="G230" s="5383"/>
    </row>
    <row r="231" spans="7:7" hidden="1">
      <c r="G231" s="5383"/>
    </row>
    <row r="232" spans="7:7" hidden="1">
      <c r="G232" s="5383"/>
    </row>
    <row r="233" spans="7:7" hidden="1">
      <c r="G233" s="5383"/>
    </row>
    <row r="234" spans="7:7" hidden="1">
      <c r="G234" s="5383"/>
    </row>
    <row r="235" spans="7:7" hidden="1">
      <c r="G235" s="5383"/>
    </row>
    <row r="236" spans="7:7" hidden="1">
      <c r="G236" s="5383"/>
    </row>
    <row r="237" spans="7:7" hidden="1">
      <c r="G237" s="5383"/>
    </row>
    <row r="238" spans="7:7" hidden="1">
      <c r="G238" s="5383"/>
    </row>
    <row r="239" spans="7:7" hidden="1">
      <c r="G239" s="5383"/>
    </row>
    <row r="240" spans="7:7" hidden="1">
      <c r="G240" s="5383"/>
    </row>
    <row r="241" spans="7:7" hidden="1">
      <c r="G241" s="5383"/>
    </row>
    <row r="242" spans="7:7" hidden="1">
      <c r="G242" s="5383"/>
    </row>
    <row r="243" spans="7:7" hidden="1">
      <c r="G243" s="5383"/>
    </row>
    <row r="244" spans="7:7" hidden="1">
      <c r="G244" s="5383"/>
    </row>
    <row r="245" spans="7:7" hidden="1">
      <c r="G245" s="5383"/>
    </row>
    <row r="246" spans="7:7" hidden="1">
      <c r="G246" s="5383"/>
    </row>
    <row r="247" spans="7:7" hidden="1">
      <c r="G247" s="5383"/>
    </row>
    <row r="248" spans="7:7" hidden="1">
      <c r="G248" s="5383"/>
    </row>
    <row r="249" spans="7:7" hidden="1">
      <c r="G249" s="5383"/>
    </row>
    <row r="250" spans="7:7" hidden="1">
      <c r="G250" s="5383"/>
    </row>
    <row r="251" spans="7:7" hidden="1">
      <c r="G251" s="5383"/>
    </row>
    <row r="252" spans="7:7" hidden="1">
      <c r="G252" s="5383"/>
    </row>
    <row r="253" spans="7:7" hidden="1">
      <c r="G253" s="5383"/>
    </row>
    <row r="254" spans="7:7" hidden="1">
      <c r="G254" s="5383"/>
    </row>
    <row r="255" spans="7:7" hidden="1">
      <c r="G255" s="5383"/>
    </row>
    <row r="256" spans="7:7" hidden="1">
      <c r="G256" s="5383"/>
    </row>
    <row r="257" spans="7:7" hidden="1">
      <c r="G257" s="5383"/>
    </row>
    <row r="258" spans="7:7" hidden="1">
      <c r="G258" s="5383"/>
    </row>
    <row r="259" spans="7:7" hidden="1">
      <c r="G259" s="5383"/>
    </row>
    <row r="260" spans="7:7" hidden="1">
      <c r="G260" s="5383"/>
    </row>
    <row r="261" spans="7:7" hidden="1">
      <c r="G261" s="5383"/>
    </row>
    <row r="262" spans="7:7" hidden="1">
      <c r="G262" s="5383"/>
    </row>
    <row r="263" spans="7:7" hidden="1">
      <c r="G263" s="5383"/>
    </row>
    <row r="264" spans="7:7" hidden="1">
      <c r="G264" s="5383"/>
    </row>
    <row r="265" spans="7:7" hidden="1">
      <c r="G265" s="5383"/>
    </row>
    <row r="266" spans="7:7" hidden="1">
      <c r="G266" s="5383"/>
    </row>
    <row r="267" spans="7:7" hidden="1">
      <c r="G267" s="5383"/>
    </row>
    <row r="268" spans="7:7" hidden="1">
      <c r="G268" s="5383"/>
    </row>
    <row r="269" spans="7:7" hidden="1">
      <c r="G269" s="5383"/>
    </row>
    <row r="270" spans="7:7" hidden="1">
      <c r="G270" s="5383"/>
    </row>
    <row r="271" spans="7:7" hidden="1">
      <c r="G271" s="5383"/>
    </row>
    <row r="272" spans="7:7" hidden="1">
      <c r="G272" s="5383"/>
    </row>
    <row r="273" spans="7:7" hidden="1">
      <c r="G273" s="5383"/>
    </row>
    <row r="274" spans="7:7" hidden="1">
      <c r="G274" s="5383"/>
    </row>
    <row r="275" spans="7:7" hidden="1">
      <c r="G275" s="5383"/>
    </row>
    <row r="276" spans="7:7" hidden="1">
      <c r="G276" s="5383"/>
    </row>
    <row r="277" spans="7:7" hidden="1">
      <c r="G277" s="5383"/>
    </row>
    <row r="278" spans="7:7" hidden="1">
      <c r="G278" s="5383"/>
    </row>
    <row r="279" spans="7:7" hidden="1">
      <c r="G279" s="5383"/>
    </row>
    <row r="280" spans="7:7" hidden="1">
      <c r="G280" s="5383"/>
    </row>
    <row r="281" spans="7:7" hidden="1">
      <c r="G281" s="5383"/>
    </row>
    <row r="282" spans="7:7" hidden="1">
      <c r="G282" s="5383"/>
    </row>
    <row r="283" spans="7:7" hidden="1">
      <c r="G283" s="5383"/>
    </row>
    <row r="284" spans="7:7" hidden="1">
      <c r="G284" s="5383"/>
    </row>
    <row r="285" spans="7:7" hidden="1">
      <c r="G285" s="5383"/>
    </row>
    <row r="286" spans="7:7" hidden="1">
      <c r="G286" s="5383"/>
    </row>
    <row r="287" spans="7:7" hidden="1">
      <c r="G287" s="5383"/>
    </row>
    <row r="288" spans="7:7" hidden="1">
      <c r="G288" s="5383"/>
    </row>
    <row r="289" spans="7:7" hidden="1">
      <c r="G289" s="5383"/>
    </row>
    <row r="290" spans="7:7" hidden="1">
      <c r="G290" s="5383"/>
    </row>
    <row r="291" spans="7:7" hidden="1">
      <c r="G291" s="5383"/>
    </row>
    <row r="292" spans="7:7" hidden="1">
      <c r="G292" s="5383"/>
    </row>
    <row r="293" spans="7:7" hidden="1">
      <c r="G293" s="5383"/>
    </row>
    <row r="294" spans="7:7" hidden="1">
      <c r="G294" s="5383"/>
    </row>
    <row r="295" spans="7:7" hidden="1">
      <c r="G295" s="5383"/>
    </row>
    <row r="296" spans="7:7" hidden="1">
      <c r="G296" s="5383"/>
    </row>
    <row r="297" spans="7:7"/>
    <row r="298" spans="7:7"/>
    <row r="299" spans="7:7"/>
    <row r="300" spans="7:7"/>
    <row r="301" spans="7:7"/>
    <row r="302" spans="7:7"/>
    <row r="303" spans="7:7"/>
    <row r="304" spans="7:7"/>
    <row r="305"/>
    <row r="306"/>
    <row r="307"/>
    <row r="308"/>
    <row r="309"/>
    <row r="310"/>
    <row r="311"/>
    <row r="312"/>
    <row r="313"/>
    <row r="314"/>
    <row r="315"/>
    <row r="316"/>
    <row r="317"/>
    <row r="318"/>
    <row r="319"/>
    <row r="320"/>
    <row r="321"/>
    <row r="322"/>
  </sheetData>
  <sheetProtection algorithmName="SHA-512" hashValue="1duEC0XX8ONIpL+ypV/MKmkEGb083LyfWaZPJyqEzCm6pRNusBpMdNREifWWvaqZ8N6csPX6XNh2Ol0E6x1dyQ==" saltValue="gNyrEgr6PAtLiPjZGTdWXQ==" spinCount="100000" sheet="1" objects="1" scenarios="1"/>
  <mergeCells count="8">
    <mergeCell ref="B33:C33"/>
    <mergeCell ref="A1:G1"/>
    <mergeCell ref="A2:G2"/>
    <mergeCell ref="A8:G8"/>
    <mergeCell ref="A10:G10"/>
    <mergeCell ref="A11:G11"/>
    <mergeCell ref="A13:D14"/>
    <mergeCell ref="C6:I6"/>
  </mergeCells>
  <hyperlinks>
    <hyperlink ref="A1:G1" location="ToC!A1" display="ToC!A1"/>
  </hyperlinks>
  <pageMargins left="0.70866141732283472" right="0.70866141732283472" top="0.74803149606299213" bottom="0.74803149606299213" header="0.31496062992125984" footer="0.31496062992125984"/>
  <pageSetup scale="85" orientation="portrait" r:id="rId1"/>
  <headerFooter>
    <oddHeader>&amp;L&amp;A&amp;C&amp;"Times New Roman,Bold" DRAFT 
INTERNAL USE ONLY&amp;RPage &amp;P</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CCFFCC"/>
  </sheetPr>
  <dimension ref="A1:Q58"/>
  <sheetViews>
    <sheetView zoomScale="70" zoomScaleNormal="70" workbookViewId="0">
      <selection activeCell="A3" sqref="A3"/>
    </sheetView>
  </sheetViews>
  <sheetFormatPr defaultColWidth="12" defaultRowHeight="15"/>
  <cols>
    <col min="1" max="1" width="38.6640625" style="4458" customWidth="1"/>
    <col min="2" max="2" width="28.6640625" style="4458" customWidth="1"/>
    <col min="3" max="3" width="12" style="4458"/>
    <col min="4" max="17" width="13.33203125" style="4458" customWidth="1"/>
    <col min="18" max="16384" width="12" style="4458"/>
  </cols>
  <sheetData>
    <row r="1" spans="1:17">
      <c r="A1" s="6889" t="s">
        <v>2727</v>
      </c>
      <c r="B1" s="6889"/>
      <c r="C1" s="6889"/>
      <c r="D1" s="6889"/>
      <c r="E1" s="6889"/>
      <c r="F1" s="6889"/>
      <c r="G1" s="6889"/>
      <c r="H1" s="6889"/>
      <c r="I1" s="6889"/>
      <c r="J1" s="6889"/>
      <c r="K1" s="6889"/>
      <c r="L1" s="6889"/>
      <c r="M1" s="6889"/>
      <c r="N1" s="6889"/>
      <c r="O1" s="6889"/>
      <c r="P1" s="6889"/>
      <c r="Q1" s="6889"/>
    </row>
    <row r="2" spans="1:17" ht="15.75">
      <c r="A2" s="5586"/>
      <c r="B2" s="5586"/>
      <c r="C2" s="5586"/>
      <c r="D2" s="5586"/>
      <c r="E2" s="5586"/>
      <c r="F2" s="5586"/>
      <c r="G2" s="5586"/>
      <c r="H2" s="5587"/>
      <c r="I2" s="5588"/>
      <c r="J2" s="5588"/>
      <c r="K2" s="5588"/>
      <c r="L2" s="5588"/>
      <c r="M2" s="5588"/>
      <c r="N2" s="5588"/>
      <c r="O2" s="5588"/>
      <c r="P2" s="5587" t="s">
        <v>2719</v>
      </c>
      <c r="Q2" s="5588"/>
    </row>
    <row r="3" spans="1:17" ht="15.75">
      <c r="A3" s="5589" t="str">
        <f>+Cover!A14</f>
        <v>Select Name of Insurer/ Financial Holding Company</v>
      </c>
      <c r="B3" s="5586"/>
      <c r="C3" s="5586"/>
      <c r="D3" s="5586"/>
      <c r="E3" s="5586"/>
      <c r="F3" s="5586"/>
      <c r="G3" s="5586"/>
      <c r="H3" s="5588"/>
      <c r="I3" s="5588"/>
      <c r="J3" s="5588"/>
      <c r="K3" s="5588"/>
      <c r="L3" s="5588"/>
      <c r="M3" s="5588"/>
      <c r="N3" s="5588"/>
      <c r="O3" s="5588"/>
      <c r="P3" s="5588"/>
      <c r="Q3" s="5588"/>
    </row>
    <row r="4" spans="1:17" ht="15.75">
      <c r="A4" s="5590" t="str">
        <f>+ToC!A3</f>
        <v>Insurer/Financial Holding Company</v>
      </c>
      <c r="B4" s="5586"/>
      <c r="C4" s="5586"/>
      <c r="D4" s="5586"/>
      <c r="E4" s="5586"/>
      <c r="F4" s="5586"/>
      <c r="G4" s="5586"/>
      <c r="H4" s="5588"/>
      <c r="I4" s="5588"/>
      <c r="J4" s="5588"/>
      <c r="K4" s="5588"/>
      <c r="L4" s="5588"/>
      <c r="M4" s="5588"/>
      <c r="N4" s="5588"/>
      <c r="O4" s="5588"/>
      <c r="P4" s="5588"/>
      <c r="Q4" s="5588"/>
    </row>
    <row r="5" spans="1:17">
      <c r="A5" s="1713"/>
      <c r="B5" s="5586"/>
      <c r="C5" s="5586"/>
      <c r="D5" s="5586"/>
      <c r="E5" s="5586"/>
      <c r="F5" s="5586"/>
      <c r="G5" s="5586"/>
      <c r="H5" s="5588"/>
      <c r="I5" s="5588"/>
      <c r="J5" s="5588"/>
      <c r="K5" s="5588"/>
      <c r="L5" s="5588"/>
      <c r="M5" s="5588"/>
      <c r="N5" s="5588"/>
      <c r="O5" s="5588"/>
      <c r="P5" s="5588"/>
      <c r="Q5" s="5588"/>
    </row>
    <row r="6" spans="1:17" ht="15.75">
      <c r="A6" s="5591" t="str">
        <f>+ToC!A5</f>
        <v>General Insurers Annual Return</v>
      </c>
      <c r="B6" s="5586"/>
      <c r="C6" s="5586"/>
      <c r="D6" s="5586"/>
      <c r="E6" s="5586"/>
      <c r="F6" s="5586"/>
      <c r="G6" s="5586"/>
      <c r="H6" s="5588"/>
      <c r="I6" s="5588"/>
      <c r="J6" s="5588"/>
      <c r="K6" s="5588"/>
      <c r="L6" s="5588"/>
      <c r="M6" s="5588"/>
      <c r="N6" s="5588"/>
      <c r="O6" s="5588"/>
      <c r="P6" s="5588"/>
      <c r="Q6" s="5588"/>
    </row>
    <row r="7" spans="1:17" ht="15.75">
      <c r="A7" s="5592" t="str">
        <f>+ToC!A6</f>
        <v>For Year Ended:</v>
      </c>
      <c r="B7" s="5586"/>
      <c r="C7" s="5586"/>
      <c r="D7" s="5586"/>
      <c r="E7" s="5586"/>
      <c r="F7" s="5586"/>
      <c r="G7" s="5586"/>
      <c r="H7" s="5588"/>
      <c r="I7" s="5588"/>
      <c r="J7" s="5588"/>
      <c r="K7" s="5588"/>
      <c r="L7" s="5588"/>
      <c r="M7" s="5588"/>
      <c r="N7" s="5588"/>
      <c r="O7" s="6892">
        <f>+Cover!A22</f>
        <v>0</v>
      </c>
      <c r="P7" s="6892"/>
      <c r="Q7" s="6892"/>
    </row>
    <row r="8" spans="1:17">
      <c r="A8" s="6888" t="s">
        <v>505</v>
      </c>
      <c r="B8" s="6888"/>
      <c r="C8" s="6888"/>
      <c r="D8" s="6888"/>
      <c r="E8" s="6888"/>
      <c r="F8" s="6888"/>
      <c r="G8" s="6888"/>
      <c r="H8" s="6888"/>
      <c r="I8" s="6888"/>
      <c r="J8" s="6888"/>
      <c r="K8" s="6888"/>
      <c r="L8" s="6888"/>
      <c r="M8" s="6888"/>
      <c r="N8" s="6888"/>
      <c r="O8" s="6888"/>
      <c r="P8" s="6888"/>
      <c r="Q8" s="6888"/>
    </row>
    <row r="9" spans="1:17" ht="15.75">
      <c r="A9" s="6887" t="s">
        <v>2720</v>
      </c>
      <c r="B9" s="6887"/>
      <c r="C9" s="6887"/>
      <c r="D9" s="6887"/>
      <c r="E9" s="6887"/>
      <c r="F9" s="6887"/>
      <c r="G9" s="6887"/>
      <c r="H9" s="6887"/>
      <c r="I9" s="6887"/>
      <c r="J9" s="6887"/>
      <c r="K9" s="6887"/>
      <c r="L9" s="6887"/>
      <c r="M9" s="6887"/>
      <c r="N9" s="6887"/>
      <c r="O9" s="6887"/>
      <c r="P9" s="6887"/>
      <c r="Q9" s="6887"/>
    </row>
    <row r="10" spans="1:17" ht="16.5" thickBot="1">
      <c r="A10" s="6893"/>
      <c r="B10" s="6893"/>
      <c r="C10" s="6893"/>
      <c r="D10" s="6893"/>
      <c r="E10" s="6893"/>
      <c r="F10" s="6893"/>
      <c r="G10" s="6893"/>
      <c r="H10" s="6893"/>
      <c r="I10" s="6893"/>
      <c r="J10" s="6893"/>
      <c r="K10" s="6893"/>
      <c r="L10" s="6893"/>
      <c r="M10" s="6893"/>
      <c r="N10" s="6893"/>
      <c r="O10" s="6893"/>
      <c r="P10" s="6893"/>
      <c r="Q10" s="6893"/>
    </row>
    <row r="11" spans="1:17" ht="15.6" customHeight="1" thickTop="1">
      <c r="A11" s="5594"/>
      <c r="B11" s="5595"/>
      <c r="C11" s="5596"/>
      <c r="D11" s="6767" t="s">
        <v>992</v>
      </c>
      <c r="E11" s="6584"/>
      <c r="F11" s="6584"/>
      <c r="G11" s="6584"/>
      <c r="H11" s="6584"/>
      <c r="I11" s="6584"/>
      <c r="J11" s="6584"/>
      <c r="K11" s="6766"/>
      <c r="L11" s="6764" t="s">
        <v>993</v>
      </c>
      <c r="M11" s="6765"/>
      <c r="N11" s="6765"/>
      <c r="O11" s="6766"/>
      <c r="P11" s="6885" t="s">
        <v>225</v>
      </c>
      <c r="Q11" s="6886"/>
    </row>
    <row r="12" spans="1:17" ht="60" customHeight="1">
      <c r="A12" s="5597"/>
      <c r="B12" s="5598"/>
      <c r="C12" s="5599" t="s">
        <v>10</v>
      </c>
      <c r="D12" s="2038" t="s">
        <v>665</v>
      </c>
      <c r="E12" s="2038" t="s">
        <v>1455</v>
      </c>
      <c r="F12" s="2038" t="s">
        <v>668</v>
      </c>
      <c r="G12" s="2038" t="s">
        <v>304</v>
      </c>
      <c r="H12" s="685" t="s">
        <v>305</v>
      </c>
      <c r="I12" s="2038" t="s">
        <v>664</v>
      </c>
      <c r="J12" s="2038" t="s">
        <v>669</v>
      </c>
      <c r="K12" s="2038" t="s">
        <v>1431</v>
      </c>
      <c r="L12" s="2038" t="s">
        <v>1441</v>
      </c>
      <c r="M12" s="2278" t="s">
        <v>1458</v>
      </c>
      <c r="N12" s="2278" t="s">
        <v>1457</v>
      </c>
      <c r="O12" s="2057" t="s">
        <v>1459</v>
      </c>
      <c r="P12" s="2057">
        <f>YEAR($O$7)</f>
        <v>1900</v>
      </c>
      <c r="Q12" s="862">
        <f>P12-1</f>
        <v>1899</v>
      </c>
    </row>
    <row r="13" spans="1:17">
      <c r="A13" s="5597"/>
      <c r="B13" s="5598"/>
      <c r="C13" s="5600"/>
      <c r="D13" s="5601" t="s">
        <v>319</v>
      </c>
      <c r="E13" s="5602" t="s">
        <v>319</v>
      </c>
      <c r="F13" s="5602" t="s">
        <v>319</v>
      </c>
      <c r="G13" s="5602" t="s">
        <v>319</v>
      </c>
      <c r="H13" s="5602" t="s">
        <v>319</v>
      </c>
      <c r="I13" s="5602" t="s">
        <v>319</v>
      </c>
      <c r="J13" s="5602" t="s">
        <v>319</v>
      </c>
      <c r="K13" s="5602" t="s">
        <v>319</v>
      </c>
      <c r="L13" s="5602" t="s">
        <v>319</v>
      </c>
      <c r="M13" s="5602" t="s">
        <v>319</v>
      </c>
      <c r="N13" s="5602" t="s">
        <v>319</v>
      </c>
      <c r="O13" s="5602" t="s">
        <v>319</v>
      </c>
      <c r="P13" s="5602" t="s">
        <v>319</v>
      </c>
      <c r="Q13" s="5602" t="s">
        <v>319</v>
      </c>
    </row>
    <row r="14" spans="1:17" ht="15.75">
      <c r="A14" s="5603" t="s">
        <v>2340</v>
      </c>
      <c r="B14" s="5604"/>
      <c r="C14" s="5605"/>
      <c r="D14" s="5606"/>
      <c r="E14" s="5606"/>
      <c r="F14" s="5606"/>
      <c r="G14" s="5606"/>
      <c r="H14" s="5606"/>
      <c r="I14" s="5606"/>
      <c r="J14" s="5606"/>
      <c r="K14" s="5607">
        <f>SUM(D14:J14)</f>
        <v>0</v>
      </c>
      <c r="L14" s="5606"/>
      <c r="M14" s="5606"/>
      <c r="N14" s="5606"/>
      <c r="O14" s="5606"/>
      <c r="P14" s="5609">
        <f>SUM(L14:O14)+K14</f>
        <v>0</v>
      </c>
      <c r="Q14" s="5608"/>
    </row>
    <row r="15" spans="1:17" ht="15.75">
      <c r="A15" s="5603" t="s">
        <v>2341</v>
      </c>
      <c r="B15" s="5610"/>
      <c r="C15" s="5605"/>
      <c r="D15" s="5606"/>
      <c r="E15" s="5606"/>
      <c r="F15" s="5606"/>
      <c r="G15" s="5606"/>
      <c r="H15" s="5606"/>
      <c r="I15" s="5606"/>
      <c r="J15" s="5606"/>
      <c r="K15" s="5607">
        <f t="shared" ref="K15:K55" si="0">SUM(D15:J15)</f>
        <v>0</v>
      </c>
      <c r="L15" s="5606"/>
      <c r="M15" s="5606"/>
      <c r="N15" s="5606"/>
      <c r="O15" s="5606"/>
      <c r="P15" s="5609">
        <f t="shared" ref="P15:P55" si="1">SUM(L15:O15)+K15</f>
        <v>0</v>
      </c>
      <c r="Q15" s="5611"/>
    </row>
    <row r="16" spans="1:17" ht="15.75">
      <c r="A16" s="6890" t="s">
        <v>2342</v>
      </c>
      <c r="B16" s="6891"/>
      <c r="C16" s="5605"/>
      <c r="D16" s="5606"/>
      <c r="E16" s="5606"/>
      <c r="F16" s="5606"/>
      <c r="G16" s="5606"/>
      <c r="H16" s="5606"/>
      <c r="I16" s="5606"/>
      <c r="J16" s="5606"/>
      <c r="K16" s="5607">
        <f t="shared" si="0"/>
        <v>0</v>
      </c>
      <c r="L16" s="5606"/>
      <c r="M16" s="5606"/>
      <c r="N16" s="5606"/>
      <c r="O16" s="5606"/>
      <c r="P16" s="5609">
        <f t="shared" si="1"/>
        <v>0</v>
      </c>
      <c r="Q16" s="5612"/>
    </row>
    <row r="17" spans="1:17" ht="15.75">
      <c r="A17" s="5613" t="s">
        <v>2343</v>
      </c>
      <c r="B17" s="5604"/>
      <c r="C17" s="5605"/>
      <c r="D17" s="5607">
        <f t="shared" ref="D17:Q17" si="2">SUM(D14:D16)</f>
        <v>0</v>
      </c>
      <c r="E17" s="5607">
        <f t="shared" si="2"/>
        <v>0</v>
      </c>
      <c r="F17" s="5607">
        <f t="shared" si="2"/>
        <v>0</v>
      </c>
      <c r="G17" s="5607">
        <f t="shared" si="2"/>
        <v>0</v>
      </c>
      <c r="H17" s="5607">
        <f t="shared" si="2"/>
        <v>0</v>
      </c>
      <c r="I17" s="5607">
        <f t="shared" si="2"/>
        <v>0</v>
      </c>
      <c r="J17" s="5607">
        <f t="shared" si="2"/>
        <v>0</v>
      </c>
      <c r="K17" s="5607">
        <f t="shared" si="2"/>
        <v>0</v>
      </c>
      <c r="L17" s="5607">
        <f t="shared" si="2"/>
        <v>0</v>
      </c>
      <c r="M17" s="5607">
        <f t="shared" si="2"/>
        <v>0</v>
      </c>
      <c r="N17" s="5607">
        <f t="shared" si="2"/>
        <v>0</v>
      </c>
      <c r="O17" s="5607">
        <f t="shared" si="2"/>
        <v>0</v>
      </c>
      <c r="P17" s="5607">
        <f t="shared" si="2"/>
        <v>0</v>
      </c>
      <c r="Q17" s="5607">
        <f t="shared" si="2"/>
        <v>0</v>
      </c>
    </row>
    <row r="18" spans="1:17" ht="15.75">
      <c r="A18" s="5614" t="s">
        <v>2344</v>
      </c>
      <c r="B18" s="5615"/>
      <c r="C18" s="5616"/>
      <c r="D18" s="5606"/>
      <c r="E18" s="5606"/>
      <c r="F18" s="5606"/>
      <c r="G18" s="5606"/>
      <c r="H18" s="5606"/>
      <c r="I18" s="5606"/>
      <c r="J18" s="5606"/>
      <c r="K18" s="5607">
        <f t="shared" si="0"/>
        <v>0</v>
      </c>
      <c r="L18" s="5606"/>
      <c r="M18" s="5606"/>
      <c r="N18" s="5606"/>
      <c r="O18" s="5606"/>
      <c r="P18" s="5609">
        <f t="shared" si="1"/>
        <v>0</v>
      </c>
      <c r="Q18" s="5617"/>
    </row>
    <row r="19" spans="1:17" ht="15.75">
      <c r="A19" s="5618" t="s">
        <v>2451</v>
      </c>
      <c r="B19" s="5619"/>
      <c r="C19" s="5616"/>
      <c r="D19" s="5606"/>
      <c r="E19" s="5606"/>
      <c r="F19" s="5606"/>
      <c r="G19" s="5606"/>
      <c r="H19" s="5606"/>
      <c r="I19" s="5606"/>
      <c r="J19" s="5606"/>
      <c r="K19" s="5607">
        <f t="shared" si="0"/>
        <v>0</v>
      </c>
      <c r="L19" s="5606"/>
      <c r="M19" s="5606"/>
      <c r="N19" s="5606"/>
      <c r="O19" s="5606"/>
      <c r="P19" s="5609">
        <f t="shared" si="1"/>
        <v>0</v>
      </c>
      <c r="Q19" s="5617"/>
    </row>
    <row r="20" spans="1:17" ht="15.75">
      <c r="A20" s="5614" t="s">
        <v>2345</v>
      </c>
      <c r="B20" s="5615"/>
      <c r="C20" s="5616"/>
      <c r="D20" s="5620">
        <f t="shared" ref="D20:J20" si="3">SUM(D17:D19)</f>
        <v>0</v>
      </c>
      <c r="E20" s="5620">
        <f t="shared" si="3"/>
        <v>0</v>
      </c>
      <c r="F20" s="5620">
        <f t="shared" si="3"/>
        <v>0</v>
      </c>
      <c r="G20" s="5620">
        <f t="shared" si="3"/>
        <v>0</v>
      </c>
      <c r="H20" s="5620">
        <f t="shared" si="3"/>
        <v>0</v>
      </c>
      <c r="I20" s="5620">
        <f t="shared" si="3"/>
        <v>0</v>
      </c>
      <c r="J20" s="5620">
        <f t="shared" si="3"/>
        <v>0</v>
      </c>
      <c r="K20" s="5620">
        <f t="shared" ref="K20:Q20" si="4">SUM(K17:K19)</f>
        <v>0</v>
      </c>
      <c r="L20" s="5620">
        <f t="shared" si="4"/>
        <v>0</v>
      </c>
      <c r="M20" s="5620">
        <f t="shared" si="4"/>
        <v>0</v>
      </c>
      <c r="N20" s="5620">
        <f t="shared" si="4"/>
        <v>0</v>
      </c>
      <c r="O20" s="5620">
        <f t="shared" si="4"/>
        <v>0</v>
      </c>
      <c r="P20" s="5620">
        <f t="shared" si="4"/>
        <v>0</v>
      </c>
      <c r="Q20" s="5620">
        <f t="shared" si="4"/>
        <v>0</v>
      </c>
    </row>
    <row r="21" spans="1:17" ht="15.75">
      <c r="A21" s="5621"/>
      <c r="B21" s="5622"/>
      <c r="C21" s="5623"/>
      <c r="D21" s="5624"/>
      <c r="E21" s="5624"/>
      <c r="F21" s="5624"/>
      <c r="G21" s="5624"/>
      <c r="H21" s="5624"/>
      <c r="I21" s="5624"/>
      <c r="J21" s="5624"/>
      <c r="K21" s="5624"/>
      <c r="L21" s="5624"/>
      <c r="M21" s="5624"/>
      <c r="N21" s="5624"/>
      <c r="O21" s="5624"/>
      <c r="P21" s="5624"/>
      <c r="Q21" s="5624"/>
    </row>
    <row r="22" spans="1:17" ht="15.75">
      <c r="A22" s="5603" t="s">
        <v>2346</v>
      </c>
      <c r="B22" s="5604"/>
      <c r="C22" s="5605"/>
      <c r="D22" s="5606"/>
      <c r="E22" s="5606"/>
      <c r="F22" s="5606"/>
      <c r="G22" s="5606"/>
      <c r="H22" s="5606"/>
      <c r="I22" s="5606"/>
      <c r="J22" s="5606"/>
      <c r="K22" s="5607">
        <f t="shared" si="0"/>
        <v>0</v>
      </c>
      <c r="L22" s="5606"/>
      <c r="M22" s="5606"/>
      <c r="N22" s="5606"/>
      <c r="O22" s="5606"/>
      <c r="P22" s="5609">
        <f t="shared" si="1"/>
        <v>0</v>
      </c>
      <c r="Q22" s="5611"/>
    </row>
    <row r="23" spans="1:17" ht="15.6" customHeight="1">
      <c r="A23" s="6890" t="s">
        <v>2347</v>
      </c>
      <c r="B23" s="6891"/>
      <c r="C23" s="5616"/>
      <c r="D23" s="5606"/>
      <c r="E23" s="5606"/>
      <c r="F23" s="5606"/>
      <c r="G23" s="5606"/>
      <c r="H23" s="5606"/>
      <c r="I23" s="5606"/>
      <c r="J23" s="5606"/>
      <c r="K23" s="5607">
        <f t="shared" si="0"/>
        <v>0</v>
      </c>
      <c r="L23" s="5606"/>
      <c r="M23" s="5606"/>
      <c r="N23" s="5606"/>
      <c r="O23" s="5606"/>
      <c r="P23" s="5609">
        <f t="shared" si="1"/>
        <v>0</v>
      </c>
      <c r="Q23" s="5617"/>
    </row>
    <row r="24" spans="1:17" ht="15.6" customHeight="1">
      <c r="A24" s="6890" t="s">
        <v>2348</v>
      </c>
      <c r="B24" s="6891"/>
      <c r="C24" s="5616"/>
      <c r="D24" s="5606"/>
      <c r="E24" s="5606"/>
      <c r="F24" s="5606"/>
      <c r="G24" s="5606"/>
      <c r="H24" s="5606"/>
      <c r="I24" s="5606"/>
      <c r="J24" s="5606"/>
      <c r="K24" s="5607">
        <f t="shared" si="0"/>
        <v>0</v>
      </c>
      <c r="L24" s="5606"/>
      <c r="M24" s="5606"/>
      <c r="N24" s="5606"/>
      <c r="O24" s="5606"/>
      <c r="P24" s="5609">
        <f t="shared" si="1"/>
        <v>0</v>
      </c>
      <c r="Q24" s="5617"/>
    </row>
    <row r="25" spans="1:17" ht="15.75">
      <c r="A25" s="5625" t="s">
        <v>2557</v>
      </c>
      <c r="B25" s="5626"/>
      <c r="C25" s="5616"/>
      <c r="D25" s="5606"/>
      <c r="E25" s="5606"/>
      <c r="F25" s="5606"/>
      <c r="G25" s="5606"/>
      <c r="H25" s="5606"/>
      <c r="I25" s="5606"/>
      <c r="J25" s="5606"/>
      <c r="K25" s="5607">
        <f t="shared" si="0"/>
        <v>0</v>
      </c>
      <c r="L25" s="5606"/>
      <c r="M25" s="5606"/>
      <c r="N25" s="5606"/>
      <c r="O25" s="5606"/>
      <c r="P25" s="5609">
        <f t="shared" si="1"/>
        <v>0</v>
      </c>
      <c r="Q25" s="5617"/>
    </row>
    <row r="26" spans="1:17" ht="15.75">
      <c r="A26" s="5618" t="s">
        <v>2349</v>
      </c>
      <c r="B26" s="5627"/>
      <c r="C26" s="5616"/>
      <c r="D26" s="5607">
        <f t="shared" ref="D26:Q26" si="5">SUM(D22:D25)</f>
        <v>0</v>
      </c>
      <c r="E26" s="5607">
        <f t="shared" si="5"/>
        <v>0</v>
      </c>
      <c r="F26" s="5607">
        <f t="shared" si="5"/>
        <v>0</v>
      </c>
      <c r="G26" s="5607">
        <f t="shared" si="5"/>
        <v>0</v>
      </c>
      <c r="H26" s="5607">
        <f t="shared" si="5"/>
        <v>0</v>
      </c>
      <c r="I26" s="5607">
        <f t="shared" si="5"/>
        <v>0</v>
      </c>
      <c r="J26" s="5607">
        <f t="shared" si="5"/>
        <v>0</v>
      </c>
      <c r="K26" s="5607">
        <f t="shared" si="5"/>
        <v>0</v>
      </c>
      <c r="L26" s="5607">
        <f t="shared" si="5"/>
        <v>0</v>
      </c>
      <c r="M26" s="5607">
        <f t="shared" si="5"/>
        <v>0</v>
      </c>
      <c r="N26" s="5607">
        <f t="shared" si="5"/>
        <v>0</v>
      </c>
      <c r="O26" s="5607">
        <f t="shared" si="5"/>
        <v>0</v>
      </c>
      <c r="P26" s="5607">
        <f t="shared" si="5"/>
        <v>0</v>
      </c>
      <c r="Q26" s="5607">
        <f t="shared" si="5"/>
        <v>0</v>
      </c>
    </row>
    <row r="27" spans="1:17" ht="28.5" customHeight="1">
      <c r="A27" s="6894" t="s">
        <v>2556</v>
      </c>
      <c r="B27" s="6895"/>
      <c r="C27" s="5628"/>
      <c r="D27" s="5606"/>
      <c r="E27" s="5606"/>
      <c r="F27" s="5606"/>
      <c r="G27" s="5606"/>
      <c r="H27" s="5606"/>
      <c r="I27" s="5606"/>
      <c r="J27" s="5606"/>
      <c r="K27" s="5607">
        <f t="shared" si="0"/>
        <v>0</v>
      </c>
      <c r="L27" s="5606"/>
      <c r="M27" s="5606"/>
      <c r="N27" s="5606"/>
      <c r="O27" s="5606"/>
      <c r="P27" s="5609">
        <f t="shared" si="1"/>
        <v>0</v>
      </c>
      <c r="Q27" s="5617"/>
    </row>
    <row r="28" spans="1:17" ht="17.45" customHeight="1">
      <c r="A28" s="5618" t="s">
        <v>2350</v>
      </c>
      <c r="B28" s="5627"/>
      <c r="C28" s="5628"/>
      <c r="D28" s="5606"/>
      <c r="E28" s="5606"/>
      <c r="F28" s="5606"/>
      <c r="G28" s="5606"/>
      <c r="H28" s="5606"/>
      <c r="I28" s="5606"/>
      <c r="J28" s="5606"/>
      <c r="K28" s="5607">
        <f t="shared" si="0"/>
        <v>0</v>
      </c>
      <c r="L28" s="5606"/>
      <c r="M28" s="5606"/>
      <c r="N28" s="5606"/>
      <c r="O28" s="5606"/>
      <c r="P28" s="5609">
        <f t="shared" si="1"/>
        <v>0</v>
      </c>
      <c r="Q28" s="5617"/>
    </row>
    <row r="29" spans="1:17" ht="15.75">
      <c r="A29" s="6894" t="s">
        <v>2351</v>
      </c>
      <c r="B29" s="6895"/>
      <c r="C29" s="5628"/>
      <c r="D29" s="5606"/>
      <c r="E29" s="5606"/>
      <c r="F29" s="5606"/>
      <c r="G29" s="5606"/>
      <c r="H29" s="5606"/>
      <c r="I29" s="5606"/>
      <c r="J29" s="5606"/>
      <c r="K29" s="5607">
        <f t="shared" si="0"/>
        <v>0</v>
      </c>
      <c r="L29" s="5606"/>
      <c r="M29" s="5606"/>
      <c r="N29" s="5606"/>
      <c r="O29" s="5606"/>
      <c r="P29" s="5609">
        <f t="shared" si="1"/>
        <v>0</v>
      </c>
      <c r="Q29" s="5617"/>
    </row>
    <row r="30" spans="1:17" ht="15.75">
      <c r="A30" s="5618" t="s">
        <v>2352</v>
      </c>
      <c r="B30" s="5626"/>
      <c r="C30" s="5628"/>
      <c r="D30" s="5606"/>
      <c r="E30" s="5606"/>
      <c r="F30" s="5606"/>
      <c r="G30" s="5606"/>
      <c r="H30" s="5606"/>
      <c r="I30" s="5606"/>
      <c r="J30" s="5606"/>
      <c r="K30" s="5607">
        <f t="shared" si="0"/>
        <v>0</v>
      </c>
      <c r="L30" s="5606"/>
      <c r="M30" s="5606"/>
      <c r="N30" s="5606"/>
      <c r="O30" s="5606"/>
      <c r="P30" s="5609">
        <f t="shared" si="1"/>
        <v>0</v>
      </c>
      <c r="Q30" s="5617"/>
    </row>
    <row r="31" spans="1:17" ht="15.75">
      <c r="A31" s="5618" t="s">
        <v>2353</v>
      </c>
      <c r="B31" s="5629"/>
      <c r="C31" s="5628"/>
      <c r="D31" s="5620">
        <f t="shared" ref="D31:J31" si="6">SUM(D26:D30)</f>
        <v>0</v>
      </c>
      <c r="E31" s="5620">
        <f t="shared" si="6"/>
        <v>0</v>
      </c>
      <c r="F31" s="5620">
        <f t="shared" si="6"/>
        <v>0</v>
      </c>
      <c r="G31" s="5620">
        <f t="shared" si="6"/>
        <v>0</v>
      </c>
      <c r="H31" s="5620">
        <f t="shared" si="6"/>
        <v>0</v>
      </c>
      <c r="I31" s="5620">
        <f t="shared" si="6"/>
        <v>0</v>
      </c>
      <c r="J31" s="5620">
        <f t="shared" si="6"/>
        <v>0</v>
      </c>
      <c r="K31" s="5620">
        <f t="shared" ref="K31:Q31" si="7">SUM(K26:K30)</f>
        <v>0</v>
      </c>
      <c r="L31" s="5620">
        <f t="shared" si="7"/>
        <v>0</v>
      </c>
      <c r="M31" s="5620">
        <f t="shared" si="7"/>
        <v>0</v>
      </c>
      <c r="N31" s="5620">
        <f t="shared" si="7"/>
        <v>0</v>
      </c>
      <c r="O31" s="5620">
        <f t="shared" si="7"/>
        <v>0</v>
      </c>
      <c r="P31" s="5620">
        <f t="shared" si="7"/>
        <v>0</v>
      </c>
      <c r="Q31" s="5620">
        <f t="shared" si="7"/>
        <v>0</v>
      </c>
    </row>
    <row r="32" spans="1:17" ht="15.75">
      <c r="A32" s="5630"/>
      <c r="B32" s="5530"/>
      <c r="C32" s="5631"/>
      <c r="D32" s="5632"/>
      <c r="E32" s="5632"/>
      <c r="F32" s="5632"/>
      <c r="G32" s="5632"/>
      <c r="H32" s="5632"/>
      <c r="I32" s="5632"/>
      <c r="J32" s="5632"/>
      <c r="K32" s="5632"/>
      <c r="L32" s="5632"/>
      <c r="M32" s="5632"/>
      <c r="N32" s="5632"/>
      <c r="O32" s="5632"/>
      <c r="P32" s="5632"/>
      <c r="Q32" s="5632"/>
    </row>
    <row r="33" spans="1:17" ht="15.75">
      <c r="A33" s="5633" t="s">
        <v>2354</v>
      </c>
      <c r="B33" s="5634"/>
      <c r="C33" s="5605"/>
      <c r="D33" s="5635"/>
      <c r="E33" s="5635"/>
      <c r="F33" s="5635"/>
      <c r="G33" s="5635"/>
      <c r="H33" s="5635"/>
      <c r="I33" s="5635"/>
      <c r="J33" s="5635"/>
      <c r="K33" s="5607">
        <f t="shared" si="0"/>
        <v>0</v>
      </c>
      <c r="L33" s="5635"/>
      <c r="M33" s="5635"/>
      <c r="N33" s="5635"/>
      <c r="O33" s="5635"/>
      <c r="P33" s="5609">
        <f t="shared" si="1"/>
        <v>0</v>
      </c>
      <c r="Q33" s="5635"/>
    </row>
    <row r="34" spans="1:17" ht="15.75">
      <c r="A34" s="5636" t="s">
        <v>2355</v>
      </c>
      <c r="B34" s="5637"/>
      <c r="C34" s="5605"/>
      <c r="D34" s="5617"/>
      <c r="E34" s="5617"/>
      <c r="F34" s="5617"/>
      <c r="G34" s="5617"/>
      <c r="H34" s="5617"/>
      <c r="I34" s="5617"/>
      <c r="J34" s="5617"/>
      <c r="K34" s="5607">
        <f t="shared" si="0"/>
        <v>0</v>
      </c>
      <c r="L34" s="5617"/>
      <c r="M34" s="5617"/>
      <c r="N34" s="5617"/>
      <c r="O34" s="5617"/>
      <c r="P34" s="5609">
        <f t="shared" si="1"/>
        <v>0</v>
      </c>
      <c r="Q34" s="5617"/>
    </row>
    <row r="35" spans="1:17" ht="15.75">
      <c r="A35" s="5638" t="s">
        <v>2721</v>
      </c>
      <c r="B35" s="5639"/>
      <c r="C35" s="5616"/>
      <c r="D35" s="5617"/>
      <c r="E35" s="5617"/>
      <c r="F35" s="5617"/>
      <c r="G35" s="5617"/>
      <c r="H35" s="5617"/>
      <c r="I35" s="5617"/>
      <c r="J35" s="5617"/>
      <c r="K35" s="5607">
        <f t="shared" si="0"/>
        <v>0</v>
      </c>
      <c r="L35" s="5617"/>
      <c r="M35" s="5617"/>
      <c r="N35" s="5617"/>
      <c r="O35" s="5617"/>
      <c r="P35" s="5609">
        <f t="shared" si="1"/>
        <v>0</v>
      </c>
      <c r="Q35" s="5617"/>
    </row>
    <row r="36" spans="1:17" ht="15.75">
      <c r="A36" s="5614" t="s">
        <v>2356</v>
      </c>
      <c r="B36" s="5640"/>
      <c r="C36" s="5616"/>
      <c r="D36" s="5620">
        <f t="shared" ref="D36:J36" si="8">SUM(D33:D35)</f>
        <v>0</v>
      </c>
      <c r="E36" s="5620">
        <f t="shared" si="8"/>
        <v>0</v>
      </c>
      <c r="F36" s="5620">
        <f t="shared" si="8"/>
        <v>0</v>
      </c>
      <c r="G36" s="5620">
        <f t="shared" si="8"/>
        <v>0</v>
      </c>
      <c r="H36" s="5620">
        <f t="shared" si="8"/>
        <v>0</v>
      </c>
      <c r="I36" s="5620">
        <f t="shared" si="8"/>
        <v>0</v>
      </c>
      <c r="J36" s="5620">
        <f t="shared" si="8"/>
        <v>0</v>
      </c>
      <c r="K36" s="5620">
        <f t="shared" ref="K36:Q36" si="9">SUM(K33:K35)</f>
        <v>0</v>
      </c>
      <c r="L36" s="5620">
        <f t="shared" si="9"/>
        <v>0</v>
      </c>
      <c r="M36" s="5620">
        <f t="shared" si="9"/>
        <v>0</v>
      </c>
      <c r="N36" s="5620">
        <f t="shared" si="9"/>
        <v>0</v>
      </c>
      <c r="O36" s="5620">
        <f t="shared" si="9"/>
        <v>0</v>
      </c>
      <c r="P36" s="5620">
        <f t="shared" si="9"/>
        <v>0</v>
      </c>
      <c r="Q36" s="5620">
        <f t="shared" si="9"/>
        <v>0</v>
      </c>
    </row>
    <row r="37" spans="1:17" ht="15.75">
      <c r="A37" s="5621"/>
      <c r="B37" s="5641"/>
      <c r="C37" s="5623"/>
      <c r="D37" s="5632"/>
      <c r="E37" s="5632"/>
      <c r="F37" s="5632"/>
      <c r="G37" s="5632"/>
      <c r="H37" s="5632"/>
      <c r="I37" s="5632"/>
      <c r="J37" s="5632"/>
      <c r="K37" s="5632"/>
      <c r="L37" s="5632"/>
      <c r="M37" s="5632"/>
      <c r="N37" s="5632"/>
      <c r="O37" s="5632"/>
      <c r="P37" s="5632"/>
      <c r="Q37" s="5632"/>
    </row>
    <row r="38" spans="1:17" ht="15.75">
      <c r="A38" s="5642" t="s">
        <v>2357</v>
      </c>
      <c r="B38" s="5634"/>
      <c r="C38" s="5643"/>
      <c r="D38" s="5644">
        <f t="shared" ref="D38:J38" si="10">SUM(D36,D31,D20)</f>
        <v>0</v>
      </c>
      <c r="E38" s="5644">
        <f t="shared" si="10"/>
        <v>0</v>
      </c>
      <c r="F38" s="5644">
        <f t="shared" si="10"/>
        <v>0</v>
      </c>
      <c r="G38" s="5644">
        <f t="shared" si="10"/>
        <v>0</v>
      </c>
      <c r="H38" s="5644">
        <f t="shared" si="10"/>
        <v>0</v>
      </c>
      <c r="I38" s="5644">
        <f t="shared" si="10"/>
        <v>0</v>
      </c>
      <c r="J38" s="5644">
        <f t="shared" si="10"/>
        <v>0</v>
      </c>
      <c r="K38" s="5644">
        <f t="shared" ref="K38:Q38" si="11">SUM(K36,K31,K20)</f>
        <v>0</v>
      </c>
      <c r="L38" s="5644">
        <f t="shared" si="11"/>
        <v>0</v>
      </c>
      <c r="M38" s="5644">
        <f t="shared" si="11"/>
        <v>0</v>
      </c>
      <c r="N38" s="5644">
        <f t="shared" si="11"/>
        <v>0</v>
      </c>
      <c r="O38" s="5644">
        <f t="shared" si="11"/>
        <v>0</v>
      </c>
      <c r="P38" s="5644">
        <f t="shared" si="11"/>
        <v>0</v>
      </c>
      <c r="Q38" s="5644">
        <f t="shared" si="11"/>
        <v>0</v>
      </c>
    </row>
    <row r="39" spans="1:17" ht="15.75">
      <c r="A39" s="5645"/>
      <c r="B39" s="5641"/>
      <c r="C39" s="5646"/>
      <c r="D39" s="5632"/>
      <c r="E39" s="5632"/>
      <c r="F39" s="5632"/>
      <c r="G39" s="5632"/>
      <c r="H39" s="5632"/>
      <c r="I39" s="5632"/>
      <c r="J39" s="5632"/>
      <c r="K39" s="5632"/>
      <c r="L39" s="5632"/>
      <c r="M39" s="5632"/>
      <c r="N39" s="5632"/>
      <c r="O39" s="5632"/>
      <c r="P39" s="5632"/>
      <c r="Q39" s="5632"/>
    </row>
    <row r="40" spans="1:17" ht="15.75">
      <c r="A40" s="5647" t="s">
        <v>2358</v>
      </c>
      <c r="B40" s="5619"/>
      <c r="C40" s="5643"/>
      <c r="D40" s="5222"/>
      <c r="E40" s="5222"/>
      <c r="F40" s="5222"/>
      <c r="G40" s="5222"/>
      <c r="H40" s="5222"/>
      <c r="I40" s="5222"/>
      <c r="J40" s="5222"/>
      <c r="K40" s="5607">
        <f t="shared" si="0"/>
        <v>0</v>
      </c>
      <c r="L40" s="5222"/>
      <c r="M40" s="5222"/>
      <c r="N40" s="5222"/>
      <c r="O40" s="5222"/>
      <c r="P40" s="5609">
        <f t="shared" si="1"/>
        <v>0</v>
      </c>
      <c r="Q40" s="5222"/>
    </row>
    <row r="41" spans="1:17" ht="15.75">
      <c r="A41" s="5648" t="s">
        <v>2359</v>
      </c>
      <c r="B41" s="5615"/>
      <c r="C41" s="5649"/>
      <c r="D41" s="5223"/>
      <c r="E41" s="5223"/>
      <c r="F41" s="5223"/>
      <c r="G41" s="5223"/>
      <c r="H41" s="5223"/>
      <c r="I41" s="5223"/>
      <c r="J41" s="5223"/>
      <c r="K41" s="5607">
        <f t="shared" si="0"/>
        <v>0</v>
      </c>
      <c r="L41" s="5223"/>
      <c r="M41" s="5223"/>
      <c r="N41" s="5223"/>
      <c r="O41" s="5223"/>
      <c r="P41" s="5609">
        <f t="shared" si="1"/>
        <v>0</v>
      </c>
      <c r="Q41" s="5223"/>
    </row>
    <row r="42" spans="1:17" ht="15.75">
      <c r="A42" s="5650" t="s">
        <v>431</v>
      </c>
      <c r="B42" s="5619"/>
      <c r="C42" s="5649"/>
      <c r="D42" s="5620">
        <f t="shared" ref="D42:J42" si="12">SUM(D40:D41)</f>
        <v>0</v>
      </c>
      <c r="E42" s="5620">
        <f t="shared" si="12"/>
        <v>0</v>
      </c>
      <c r="F42" s="5620">
        <f t="shared" si="12"/>
        <v>0</v>
      </c>
      <c r="G42" s="5620">
        <f t="shared" si="12"/>
        <v>0</v>
      </c>
      <c r="H42" s="5620">
        <f t="shared" si="12"/>
        <v>0</v>
      </c>
      <c r="I42" s="5620">
        <f t="shared" si="12"/>
        <v>0</v>
      </c>
      <c r="J42" s="5620">
        <f t="shared" si="12"/>
        <v>0</v>
      </c>
      <c r="K42" s="5620">
        <f t="shared" ref="K42:Q42" si="13">SUM(K40:K41)</f>
        <v>0</v>
      </c>
      <c r="L42" s="5620">
        <f t="shared" si="13"/>
        <v>0</v>
      </c>
      <c r="M42" s="5620">
        <f t="shared" si="13"/>
        <v>0</v>
      </c>
      <c r="N42" s="5620">
        <f t="shared" si="13"/>
        <v>0</v>
      </c>
      <c r="O42" s="5620">
        <f t="shared" si="13"/>
        <v>0</v>
      </c>
      <c r="P42" s="5620">
        <f t="shared" si="13"/>
        <v>0</v>
      </c>
      <c r="Q42" s="5620">
        <f t="shared" si="13"/>
        <v>0</v>
      </c>
    </row>
    <row r="43" spans="1:17" ht="15.75">
      <c r="A43" s="5651"/>
      <c r="B43" s="5622"/>
      <c r="C43" s="5652"/>
      <c r="D43" s="5632"/>
      <c r="E43" s="5632"/>
      <c r="F43" s="5632"/>
      <c r="G43" s="5632"/>
      <c r="H43" s="5632"/>
      <c r="I43" s="5632"/>
      <c r="J43" s="5632"/>
      <c r="K43" s="5632"/>
      <c r="L43" s="5632"/>
      <c r="M43" s="5632"/>
      <c r="N43" s="5632"/>
      <c r="O43" s="5632"/>
      <c r="P43" s="5632"/>
      <c r="Q43" s="5632"/>
    </row>
    <row r="44" spans="1:17" ht="15.75">
      <c r="A44" s="5613" t="s">
        <v>2360</v>
      </c>
      <c r="B44" s="5653"/>
      <c r="C44" s="5654"/>
      <c r="D44" s="5644">
        <f t="shared" ref="D44:J44" si="14">D38-D42</f>
        <v>0</v>
      </c>
      <c r="E44" s="5644">
        <f t="shared" si="14"/>
        <v>0</v>
      </c>
      <c r="F44" s="5644">
        <f t="shared" si="14"/>
        <v>0</v>
      </c>
      <c r="G44" s="5644">
        <f t="shared" si="14"/>
        <v>0</v>
      </c>
      <c r="H44" s="5644">
        <f t="shared" si="14"/>
        <v>0</v>
      </c>
      <c r="I44" s="5644">
        <f t="shared" si="14"/>
        <v>0</v>
      </c>
      <c r="J44" s="5644">
        <f t="shared" si="14"/>
        <v>0</v>
      </c>
      <c r="K44" s="5644">
        <f t="shared" ref="K44:Q44" si="15">K38-K42</f>
        <v>0</v>
      </c>
      <c r="L44" s="5644">
        <f t="shared" si="15"/>
        <v>0</v>
      </c>
      <c r="M44" s="5644">
        <f t="shared" si="15"/>
        <v>0</v>
      </c>
      <c r="N44" s="5644">
        <f t="shared" si="15"/>
        <v>0</v>
      </c>
      <c r="O44" s="5644">
        <f t="shared" si="15"/>
        <v>0</v>
      </c>
      <c r="P44" s="5644">
        <f t="shared" si="15"/>
        <v>0</v>
      </c>
      <c r="Q44" s="5644">
        <f t="shared" si="15"/>
        <v>0</v>
      </c>
    </row>
    <row r="45" spans="1:17" ht="15.75">
      <c r="A45" s="5529"/>
      <c r="B45" s="5655"/>
      <c r="C45" s="5652"/>
      <c r="D45" s="5632"/>
      <c r="E45" s="5632"/>
      <c r="F45" s="5632"/>
      <c r="G45" s="5632"/>
      <c r="H45" s="5632"/>
      <c r="I45" s="5632"/>
      <c r="J45" s="5632"/>
      <c r="K45" s="5632"/>
      <c r="L45" s="5632"/>
      <c r="M45" s="5632"/>
      <c r="N45" s="5632"/>
      <c r="O45" s="5632"/>
      <c r="P45" s="5632"/>
      <c r="Q45" s="5632"/>
    </row>
    <row r="46" spans="1:17" ht="15.75">
      <c r="A46" s="5603" t="s">
        <v>2722</v>
      </c>
      <c r="B46" s="5653"/>
      <c r="C46" s="5654"/>
      <c r="D46" s="5656"/>
      <c r="E46" s="5656"/>
      <c r="F46" s="5656"/>
      <c r="G46" s="5656"/>
      <c r="H46" s="5656"/>
      <c r="I46" s="5656"/>
      <c r="J46" s="5656"/>
      <c r="K46" s="5607">
        <f t="shared" si="0"/>
        <v>0</v>
      </c>
      <c r="L46" s="5656"/>
      <c r="M46" s="5656"/>
      <c r="N46" s="5656"/>
      <c r="O46" s="5656"/>
      <c r="P46" s="5609">
        <f t="shared" si="1"/>
        <v>0</v>
      </c>
      <c r="Q46" s="5656"/>
    </row>
    <row r="47" spans="1:17" ht="15.75">
      <c r="A47" s="5657"/>
      <c r="B47" s="5658"/>
      <c r="C47" s="5652"/>
      <c r="D47" s="5659"/>
      <c r="E47" s="5659"/>
      <c r="F47" s="5659"/>
      <c r="G47" s="5659"/>
      <c r="H47" s="5659"/>
      <c r="I47" s="5659"/>
      <c r="J47" s="5659"/>
      <c r="K47" s="5659"/>
      <c r="L47" s="5659"/>
      <c r="M47" s="5659"/>
      <c r="N47" s="5659"/>
      <c r="O47" s="5659"/>
      <c r="P47" s="5659"/>
      <c r="Q47" s="5659"/>
    </row>
    <row r="48" spans="1:17" ht="15.75">
      <c r="A48" s="5660" t="s">
        <v>2362</v>
      </c>
      <c r="B48" s="5661"/>
      <c r="C48" s="5605"/>
      <c r="D48" s="5644">
        <f t="shared" ref="D48:J48" si="16">SUM(D44,D46)</f>
        <v>0</v>
      </c>
      <c r="E48" s="5644">
        <f t="shared" si="16"/>
        <v>0</v>
      </c>
      <c r="F48" s="5644">
        <f t="shared" si="16"/>
        <v>0</v>
      </c>
      <c r="G48" s="5644">
        <f t="shared" si="16"/>
        <v>0</v>
      </c>
      <c r="H48" s="5644">
        <f t="shared" si="16"/>
        <v>0</v>
      </c>
      <c r="I48" s="5644">
        <f t="shared" si="16"/>
        <v>0</v>
      </c>
      <c r="J48" s="5644">
        <f t="shared" si="16"/>
        <v>0</v>
      </c>
      <c r="K48" s="5644">
        <f t="shared" ref="K48:Q48" si="17">SUM(K44,K46)</f>
        <v>0</v>
      </c>
      <c r="L48" s="5644">
        <f t="shared" si="17"/>
        <v>0</v>
      </c>
      <c r="M48" s="5644">
        <f t="shared" si="17"/>
        <v>0</v>
      </c>
      <c r="N48" s="5644">
        <f t="shared" si="17"/>
        <v>0</v>
      </c>
      <c r="O48" s="5644">
        <f t="shared" si="17"/>
        <v>0</v>
      </c>
      <c r="P48" s="5644">
        <f t="shared" si="17"/>
        <v>0</v>
      </c>
      <c r="Q48" s="5644">
        <f t="shared" si="17"/>
        <v>0</v>
      </c>
    </row>
    <row r="49" spans="1:17" ht="15.75">
      <c r="A49" s="5630"/>
      <c r="B49" s="5662"/>
      <c r="C49" s="5623"/>
      <c r="D49" s="5659"/>
      <c r="E49" s="5659"/>
      <c r="F49" s="5659"/>
      <c r="G49" s="5659"/>
      <c r="H49" s="5659"/>
      <c r="I49" s="5659"/>
      <c r="J49" s="5659"/>
      <c r="K49" s="5659"/>
      <c r="L49" s="5659"/>
      <c r="M49" s="5659"/>
      <c r="N49" s="5659"/>
      <c r="O49" s="5659"/>
      <c r="P49" s="5659"/>
      <c r="Q49" s="5659"/>
    </row>
    <row r="50" spans="1:17" ht="15.75">
      <c r="A50" s="5529" t="s">
        <v>2363</v>
      </c>
      <c r="B50" s="5663"/>
      <c r="C50" s="5631"/>
      <c r="D50" s="5632"/>
      <c r="E50" s="5632"/>
      <c r="F50" s="5632"/>
      <c r="G50" s="5632"/>
      <c r="H50" s="5632"/>
      <c r="I50" s="5632"/>
      <c r="J50" s="5632"/>
      <c r="K50" s="5632"/>
      <c r="L50" s="5632"/>
      <c r="M50" s="5632"/>
      <c r="N50" s="5632"/>
      <c r="O50" s="5632"/>
      <c r="P50" s="5632"/>
      <c r="Q50" s="5632"/>
    </row>
    <row r="51" spans="1:17" ht="15.75">
      <c r="A51" s="5664" t="s">
        <v>2364</v>
      </c>
      <c r="B51" s="5619"/>
      <c r="C51" s="5605"/>
      <c r="D51" s="5665"/>
      <c r="E51" s="5665"/>
      <c r="F51" s="5665"/>
      <c r="G51" s="5665"/>
      <c r="H51" s="5665"/>
      <c r="I51" s="5665"/>
      <c r="J51" s="5665"/>
      <c r="K51" s="5607">
        <f t="shared" si="0"/>
        <v>0</v>
      </c>
      <c r="L51" s="5665"/>
      <c r="M51" s="5665"/>
      <c r="N51" s="5665"/>
      <c r="O51" s="5665"/>
      <c r="P51" s="5609">
        <f t="shared" si="1"/>
        <v>0</v>
      </c>
      <c r="Q51" s="5665"/>
    </row>
    <row r="52" spans="1:17" ht="15.75">
      <c r="A52" s="5666" t="s">
        <v>2558</v>
      </c>
      <c r="B52" s="5667"/>
      <c r="C52" s="5616"/>
      <c r="D52" s="5612"/>
      <c r="E52" s="5612"/>
      <c r="F52" s="5612"/>
      <c r="G52" s="5612"/>
      <c r="H52" s="5612"/>
      <c r="I52" s="5612"/>
      <c r="J52" s="5612"/>
      <c r="K52" s="5607">
        <f t="shared" si="0"/>
        <v>0</v>
      </c>
      <c r="L52" s="5612"/>
      <c r="M52" s="5612"/>
      <c r="N52" s="5612"/>
      <c r="O52" s="5612"/>
      <c r="P52" s="5609">
        <f t="shared" si="1"/>
        <v>0</v>
      </c>
      <c r="Q52" s="5612"/>
    </row>
    <row r="53" spans="1:17" ht="15.75">
      <c r="A53" s="5664" t="s">
        <v>2723</v>
      </c>
      <c r="B53" s="5619"/>
      <c r="C53" s="5616"/>
      <c r="D53" s="5612"/>
      <c r="E53" s="5612"/>
      <c r="F53" s="5612"/>
      <c r="G53" s="5612"/>
      <c r="H53" s="5612"/>
      <c r="I53" s="5612"/>
      <c r="J53" s="5612"/>
      <c r="K53" s="5607">
        <f t="shared" si="0"/>
        <v>0</v>
      </c>
      <c r="L53" s="5612"/>
      <c r="M53" s="5612"/>
      <c r="N53" s="5612"/>
      <c r="O53" s="5612"/>
      <c r="P53" s="5609">
        <f t="shared" si="1"/>
        <v>0</v>
      </c>
      <c r="Q53" s="5612"/>
    </row>
    <row r="54" spans="1:17" ht="15.75">
      <c r="A54" s="5664" t="s">
        <v>464</v>
      </c>
      <c r="B54" s="5615"/>
      <c r="C54" s="5605"/>
      <c r="D54" s="5612"/>
      <c r="E54" s="5612"/>
      <c r="F54" s="5612"/>
      <c r="G54" s="5612"/>
      <c r="H54" s="5612"/>
      <c r="I54" s="5612"/>
      <c r="J54" s="5612"/>
      <c r="K54" s="5607">
        <f t="shared" si="0"/>
        <v>0</v>
      </c>
      <c r="L54" s="5612"/>
      <c r="M54" s="5612"/>
      <c r="N54" s="5612"/>
      <c r="O54" s="5612"/>
      <c r="P54" s="5609">
        <f t="shared" si="1"/>
        <v>0</v>
      </c>
      <c r="Q54" s="5612"/>
    </row>
    <row r="55" spans="1:17" ht="15.75">
      <c r="A55" s="5668" t="s">
        <v>2366</v>
      </c>
      <c r="B55" s="5669"/>
      <c r="C55" s="5670"/>
      <c r="D55" s="5612"/>
      <c r="E55" s="5612"/>
      <c r="F55" s="5612"/>
      <c r="G55" s="5612"/>
      <c r="H55" s="5612"/>
      <c r="I55" s="5612"/>
      <c r="J55" s="5612"/>
      <c r="K55" s="5607">
        <f t="shared" si="0"/>
        <v>0</v>
      </c>
      <c r="L55" s="5612"/>
      <c r="M55" s="5612"/>
      <c r="N55" s="5612"/>
      <c r="O55" s="5612"/>
      <c r="P55" s="5609">
        <f t="shared" si="1"/>
        <v>0</v>
      </c>
      <c r="Q55" s="5612"/>
    </row>
    <row r="56" spans="1:17">
      <c r="A56" s="1713"/>
      <c r="B56" s="1713"/>
      <c r="C56" s="1713"/>
      <c r="D56" s="1713"/>
      <c r="E56" s="1713"/>
      <c r="F56" s="1713"/>
      <c r="G56" s="1713"/>
      <c r="H56" s="1713"/>
      <c r="I56" s="1713"/>
      <c r="J56" s="1713"/>
      <c r="K56" s="1713"/>
      <c r="L56" s="1713"/>
      <c r="M56" s="1713"/>
      <c r="N56" s="1713"/>
      <c r="O56" s="1713"/>
      <c r="P56" s="1713"/>
      <c r="Q56" s="1713"/>
    </row>
    <row r="57" spans="1:17">
      <c r="A57" s="1713"/>
      <c r="B57" s="1713"/>
      <c r="C57" s="1713"/>
      <c r="D57" s="1713"/>
      <c r="E57" s="1713"/>
      <c r="F57" s="1713"/>
      <c r="G57" s="1713"/>
      <c r="H57" s="1713"/>
      <c r="I57" s="1713"/>
      <c r="J57" s="1713"/>
      <c r="K57" s="1713"/>
      <c r="L57" s="1713"/>
      <c r="M57" s="1713"/>
      <c r="N57" s="1713"/>
      <c r="O57" s="1713"/>
      <c r="P57" s="1713"/>
      <c r="Q57" s="3460" t="str">
        <f>+ToC!E117</f>
        <v xml:space="preserve">GENERAL Annual Return </v>
      </c>
    </row>
    <row r="58" spans="1:17">
      <c r="A58" s="5593"/>
      <c r="B58" s="5593"/>
      <c r="C58" s="5593"/>
      <c r="D58" s="5593"/>
      <c r="E58" s="5593"/>
      <c r="F58" s="5593"/>
      <c r="G58" s="5593"/>
      <c r="H58" s="5593"/>
      <c r="I58" s="5593"/>
      <c r="J58" s="5593"/>
      <c r="K58" s="5593"/>
      <c r="L58" s="5593"/>
      <c r="M58" s="5593"/>
      <c r="N58" s="5593"/>
      <c r="O58" s="5593"/>
      <c r="P58" s="5593"/>
      <c r="Q58" s="65" t="s">
        <v>2725</v>
      </c>
    </row>
  </sheetData>
  <sheetProtection algorithmName="SHA-512" hashValue="IYsxdWo0tnrkm4t/Yd+Q59WyNAjffR1Ee48xjHRnHp/oJKEmCU5l/RQHWas8HYJOcdaaiuTaF2PQxaZ1LaPOuA==" saltValue="dtsakdKJ4jU8txaXalTp8w==" spinCount="100000" sheet="1" objects="1" scenarios="1"/>
  <mergeCells count="13">
    <mergeCell ref="A24:B24"/>
    <mergeCell ref="A27:B27"/>
    <mergeCell ref="A29:B29"/>
    <mergeCell ref="D11:K11"/>
    <mergeCell ref="L11:O11"/>
    <mergeCell ref="A16:B16"/>
    <mergeCell ref="P11:Q11"/>
    <mergeCell ref="A9:Q9"/>
    <mergeCell ref="A8:Q8"/>
    <mergeCell ref="A1:Q1"/>
    <mergeCell ref="A23:B23"/>
    <mergeCell ref="O7:Q7"/>
    <mergeCell ref="A10:Q10"/>
  </mergeCells>
  <dataValidations count="2">
    <dataValidation type="list" allowBlank="1" showInputMessage="1" showErrorMessage="1" sqref="M12 O12">
      <formula1>$AB$12:$AB$28</formula1>
    </dataValidation>
    <dataValidation type="list" allowBlank="1" showInputMessage="1" showErrorMessage="1" sqref="N12 L12">
      <formula1>$AB$12:$AB$15</formula1>
    </dataValidation>
  </dataValidations>
  <hyperlinks>
    <hyperlink ref="A1:Q1" location="ToC!A1" display="50.47"/>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CCFFCC"/>
  </sheetPr>
  <dimension ref="A1:Q58"/>
  <sheetViews>
    <sheetView zoomScale="70" zoomScaleNormal="70" workbookViewId="0">
      <selection activeCell="A6" sqref="A6"/>
    </sheetView>
  </sheetViews>
  <sheetFormatPr defaultColWidth="12" defaultRowHeight="15"/>
  <cols>
    <col min="1" max="1" width="38.6640625" style="4458" customWidth="1"/>
    <col min="2" max="2" width="28.6640625" style="4458" customWidth="1"/>
    <col min="3" max="3" width="12" style="4458"/>
    <col min="4" max="17" width="13.33203125" style="4458" customWidth="1"/>
    <col min="18" max="16384" width="12" style="4458"/>
  </cols>
  <sheetData>
    <row r="1" spans="1:17">
      <c r="A1" s="6889" t="s">
        <v>2728</v>
      </c>
      <c r="B1" s="6889"/>
      <c r="C1" s="6889"/>
      <c r="D1" s="6889"/>
      <c r="E1" s="6889"/>
      <c r="F1" s="6889"/>
      <c r="G1" s="6889"/>
      <c r="H1" s="6889"/>
      <c r="I1" s="6889"/>
      <c r="J1" s="6889"/>
      <c r="K1" s="6889"/>
      <c r="L1" s="6889"/>
      <c r="M1" s="6889"/>
      <c r="N1" s="6889"/>
      <c r="O1" s="6889"/>
      <c r="P1" s="6889"/>
      <c r="Q1" s="6889"/>
    </row>
    <row r="2" spans="1:17" ht="15.75">
      <c r="A2" s="5586"/>
      <c r="B2" s="5586"/>
      <c r="C2" s="5586"/>
      <c r="D2" s="5586"/>
      <c r="E2" s="5586"/>
      <c r="F2" s="5586"/>
      <c r="G2" s="5586"/>
      <c r="H2" s="5587"/>
      <c r="I2" s="5588"/>
      <c r="J2" s="5588"/>
      <c r="K2" s="5588"/>
      <c r="L2" s="5588"/>
      <c r="M2" s="5588"/>
      <c r="N2" s="5588"/>
      <c r="O2" s="5588"/>
      <c r="P2" s="5587" t="s">
        <v>2719</v>
      </c>
      <c r="Q2" s="5588"/>
    </row>
    <row r="3" spans="1:17" ht="15.75">
      <c r="A3" s="5589" t="str">
        <f>+Cover!A14</f>
        <v>Select Name of Insurer/ Financial Holding Company</v>
      </c>
      <c r="B3" s="5586"/>
      <c r="C3" s="5586"/>
      <c r="D3" s="5586"/>
      <c r="E3" s="5586"/>
      <c r="F3" s="5586"/>
      <c r="G3" s="5586"/>
      <c r="H3" s="5588"/>
      <c r="I3" s="5588"/>
      <c r="J3" s="5588"/>
      <c r="K3" s="5588"/>
      <c r="L3" s="5588"/>
      <c r="M3" s="5588"/>
      <c r="N3" s="5588"/>
      <c r="O3" s="5588"/>
      <c r="P3" s="5588"/>
      <c r="Q3" s="5588"/>
    </row>
    <row r="4" spans="1:17" ht="15.75">
      <c r="A4" s="5590" t="str">
        <f>+ToC!A3</f>
        <v>Insurer/Financial Holding Company</v>
      </c>
      <c r="B4" s="5586"/>
      <c r="C4" s="5586"/>
      <c r="D4" s="5586"/>
      <c r="E4" s="5586"/>
      <c r="F4" s="5586"/>
      <c r="G4" s="5586"/>
      <c r="H4" s="5588"/>
      <c r="I4" s="5588"/>
      <c r="J4" s="5588"/>
      <c r="K4" s="5588"/>
      <c r="L4" s="5588"/>
      <c r="M4" s="5588"/>
      <c r="N4" s="5588"/>
      <c r="O4" s="5588"/>
      <c r="P4" s="5588"/>
      <c r="Q4" s="5588"/>
    </row>
    <row r="5" spans="1:17">
      <c r="A5" s="1713"/>
      <c r="B5" s="5586"/>
      <c r="C5" s="5586"/>
      <c r="D5" s="5586"/>
      <c r="E5" s="5586"/>
      <c r="F5" s="5586"/>
      <c r="G5" s="5586"/>
      <c r="H5" s="5588"/>
      <c r="I5" s="5588"/>
      <c r="J5" s="5588"/>
      <c r="K5" s="5588"/>
      <c r="L5" s="5588"/>
      <c r="M5" s="5588"/>
      <c r="N5" s="5588"/>
      <c r="O5" s="5588"/>
      <c r="P5" s="5588"/>
      <c r="Q5" s="5588"/>
    </row>
    <row r="6" spans="1:17" ht="15.75">
      <c r="A6" s="5591" t="str">
        <f>+ToC!A5</f>
        <v>General Insurers Annual Return</v>
      </c>
      <c r="B6" s="5586"/>
      <c r="C6" s="5586"/>
      <c r="D6" s="5586"/>
      <c r="E6" s="5586"/>
      <c r="F6" s="5586"/>
      <c r="G6" s="5586"/>
      <c r="H6" s="5588"/>
      <c r="I6" s="5588"/>
      <c r="J6" s="5588"/>
      <c r="K6" s="5588"/>
      <c r="L6" s="5588"/>
      <c r="M6" s="5588"/>
      <c r="N6" s="5588"/>
      <c r="O6" s="5588"/>
      <c r="P6" s="5588"/>
      <c r="Q6" s="5588"/>
    </row>
    <row r="7" spans="1:17" ht="15.75">
      <c r="A7" s="5592" t="str">
        <f>+ToC!A6</f>
        <v>For Year Ended:</v>
      </c>
      <c r="B7" s="5586"/>
      <c r="C7" s="5586"/>
      <c r="D7" s="5586"/>
      <c r="E7" s="5586"/>
      <c r="F7" s="5586"/>
      <c r="G7" s="5586"/>
      <c r="H7" s="5588"/>
      <c r="I7" s="5588"/>
      <c r="J7" s="5588"/>
      <c r="K7" s="5588"/>
      <c r="L7" s="5588"/>
      <c r="M7" s="5588"/>
      <c r="N7" s="5588"/>
      <c r="O7" s="6892">
        <f>+Cover!A22</f>
        <v>0</v>
      </c>
      <c r="P7" s="6892"/>
      <c r="Q7" s="6892"/>
    </row>
    <row r="8" spans="1:17">
      <c r="A8" s="6888" t="s">
        <v>505</v>
      </c>
      <c r="B8" s="6888"/>
      <c r="C8" s="6888"/>
      <c r="D8" s="6888"/>
      <c r="E8" s="6888"/>
      <c r="F8" s="6888"/>
      <c r="G8" s="6888"/>
      <c r="H8" s="6888"/>
      <c r="I8" s="6888"/>
      <c r="J8" s="6888"/>
      <c r="K8" s="6888"/>
      <c r="L8" s="6888"/>
      <c r="M8" s="6888"/>
      <c r="N8" s="6888"/>
      <c r="O8" s="6888"/>
      <c r="P8" s="6888"/>
      <c r="Q8" s="6888"/>
    </row>
    <row r="9" spans="1:17" ht="15.75">
      <c r="A9" s="6887" t="s">
        <v>2726</v>
      </c>
      <c r="B9" s="6887"/>
      <c r="C9" s="6887"/>
      <c r="D9" s="6887"/>
      <c r="E9" s="6887"/>
      <c r="F9" s="6887"/>
      <c r="G9" s="6887"/>
      <c r="H9" s="6887"/>
      <c r="I9" s="6887"/>
      <c r="J9" s="6887"/>
      <c r="K9" s="6887"/>
      <c r="L9" s="6887"/>
      <c r="M9" s="6887"/>
      <c r="N9" s="6887"/>
      <c r="O9" s="6887"/>
      <c r="P9" s="6887"/>
      <c r="Q9" s="6887"/>
    </row>
    <row r="10" spans="1:17" ht="16.5" thickBot="1">
      <c r="A10" s="6893"/>
      <c r="B10" s="6893"/>
      <c r="C10" s="6893"/>
      <c r="D10" s="6893"/>
      <c r="E10" s="6893"/>
      <c r="F10" s="6893"/>
      <c r="G10" s="6893"/>
      <c r="H10" s="6893"/>
      <c r="I10" s="6893"/>
      <c r="J10" s="6893"/>
      <c r="K10" s="6893"/>
      <c r="L10" s="6893"/>
      <c r="M10" s="6893"/>
      <c r="N10" s="6893"/>
      <c r="O10" s="6893"/>
      <c r="P10" s="6893"/>
      <c r="Q10" s="6893"/>
    </row>
    <row r="11" spans="1:17" ht="15.6" customHeight="1" thickTop="1">
      <c r="A11" s="5594"/>
      <c r="B11" s="5595"/>
      <c r="C11" s="5596"/>
      <c r="D11" s="6767" t="s">
        <v>992</v>
      </c>
      <c r="E11" s="6584"/>
      <c r="F11" s="6584"/>
      <c r="G11" s="6584"/>
      <c r="H11" s="6584"/>
      <c r="I11" s="6584"/>
      <c r="J11" s="6584"/>
      <c r="K11" s="6766"/>
      <c r="L11" s="6764" t="s">
        <v>993</v>
      </c>
      <c r="M11" s="6765"/>
      <c r="N11" s="6765"/>
      <c r="O11" s="6766"/>
      <c r="P11" s="6885" t="s">
        <v>225</v>
      </c>
      <c r="Q11" s="6886"/>
    </row>
    <row r="12" spans="1:17" ht="60" customHeight="1">
      <c r="A12" s="5597"/>
      <c r="B12" s="5598"/>
      <c r="C12" s="5599" t="s">
        <v>10</v>
      </c>
      <c r="D12" s="2038" t="s">
        <v>665</v>
      </c>
      <c r="E12" s="2038" t="s">
        <v>1455</v>
      </c>
      <c r="F12" s="2038" t="s">
        <v>668</v>
      </c>
      <c r="G12" s="2038" t="s">
        <v>304</v>
      </c>
      <c r="H12" s="685" t="s">
        <v>305</v>
      </c>
      <c r="I12" s="2038" t="s">
        <v>664</v>
      </c>
      <c r="J12" s="2038" t="s">
        <v>669</v>
      </c>
      <c r="K12" s="2038" t="s">
        <v>1431</v>
      </c>
      <c r="L12" s="2038" t="s">
        <v>1441</v>
      </c>
      <c r="M12" s="2278" t="s">
        <v>1458</v>
      </c>
      <c r="N12" s="2278" t="s">
        <v>1457</v>
      </c>
      <c r="O12" s="2057" t="s">
        <v>1459</v>
      </c>
      <c r="P12" s="2057">
        <f>YEAR($O$7)</f>
        <v>1900</v>
      </c>
      <c r="Q12" s="862">
        <f>P12-1</f>
        <v>1899</v>
      </c>
    </row>
    <row r="13" spans="1:17">
      <c r="A13" s="5597"/>
      <c r="B13" s="5598"/>
      <c r="C13" s="5600"/>
      <c r="D13" s="5601" t="s">
        <v>319</v>
      </c>
      <c r="E13" s="5602" t="s">
        <v>319</v>
      </c>
      <c r="F13" s="5602" t="s">
        <v>319</v>
      </c>
      <c r="G13" s="5602" t="s">
        <v>319</v>
      </c>
      <c r="H13" s="5602" t="s">
        <v>319</v>
      </c>
      <c r="I13" s="5602" t="s">
        <v>319</v>
      </c>
      <c r="J13" s="5602" t="s">
        <v>319</v>
      </c>
      <c r="K13" s="5602" t="s">
        <v>319</v>
      </c>
      <c r="L13" s="5602" t="s">
        <v>319</v>
      </c>
      <c r="M13" s="5602" t="s">
        <v>319</v>
      </c>
      <c r="N13" s="5602" t="s">
        <v>319</v>
      </c>
      <c r="O13" s="5602" t="s">
        <v>319</v>
      </c>
      <c r="P13" s="5602" t="s">
        <v>319</v>
      </c>
      <c r="Q13" s="5602" t="s">
        <v>319</v>
      </c>
    </row>
    <row r="14" spans="1:17" ht="15.75">
      <c r="A14" s="5603" t="s">
        <v>2340</v>
      </c>
      <c r="B14" s="5604"/>
      <c r="C14" s="5605"/>
      <c r="D14" s="5606"/>
      <c r="E14" s="5606"/>
      <c r="F14" s="5606"/>
      <c r="G14" s="5606"/>
      <c r="H14" s="5606"/>
      <c r="I14" s="5606"/>
      <c r="J14" s="5606"/>
      <c r="K14" s="5607">
        <f>SUM(D14:J14)</f>
        <v>0</v>
      </c>
      <c r="L14" s="5606"/>
      <c r="M14" s="5606"/>
      <c r="N14" s="5606"/>
      <c r="O14" s="5606"/>
      <c r="P14" s="5609">
        <f>SUM(L14:O14)+K14</f>
        <v>0</v>
      </c>
      <c r="Q14" s="5608"/>
    </row>
    <row r="15" spans="1:17" ht="15.75">
      <c r="A15" s="5603" t="s">
        <v>2341</v>
      </c>
      <c r="B15" s="5610"/>
      <c r="C15" s="5605"/>
      <c r="D15" s="5606"/>
      <c r="E15" s="5606"/>
      <c r="F15" s="5606"/>
      <c r="G15" s="5606"/>
      <c r="H15" s="5606"/>
      <c r="I15" s="5606"/>
      <c r="J15" s="5606"/>
      <c r="K15" s="5607">
        <f t="shared" ref="K15:K55" si="0">SUM(D15:J15)</f>
        <v>0</v>
      </c>
      <c r="L15" s="5606"/>
      <c r="M15" s="5606"/>
      <c r="N15" s="5606"/>
      <c r="O15" s="5606"/>
      <c r="P15" s="5609">
        <f t="shared" ref="P15:P55" si="1">SUM(L15:O15)+K15</f>
        <v>0</v>
      </c>
      <c r="Q15" s="5611"/>
    </row>
    <row r="16" spans="1:17" ht="15.75">
      <c r="A16" s="6890" t="s">
        <v>2342</v>
      </c>
      <c r="B16" s="6891"/>
      <c r="C16" s="5605"/>
      <c r="D16" s="5606"/>
      <c r="E16" s="5606"/>
      <c r="F16" s="5606"/>
      <c r="G16" s="5606"/>
      <c r="H16" s="5606"/>
      <c r="I16" s="5606"/>
      <c r="J16" s="5606"/>
      <c r="K16" s="5607">
        <f t="shared" si="0"/>
        <v>0</v>
      </c>
      <c r="L16" s="5606"/>
      <c r="M16" s="5606"/>
      <c r="N16" s="5606"/>
      <c r="O16" s="5606"/>
      <c r="P16" s="5609">
        <f t="shared" si="1"/>
        <v>0</v>
      </c>
      <c r="Q16" s="5612"/>
    </row>
    <row r="17" spans="1:17" ht="15.75">
      <c r="A17" s="5613" t="s">
        <v>2343</v>
      </c>
      <c r="B17" s="5604"/>
      <c r="C17" s="5605"/>
      <c r="D17" s="5607">
        <f t="shared" ref="D17:Q17" si="2">SUM(D14:D16)</f>
        <v>0</v>
      </c>
      <c r="E17" s="5607">
        <f t="shared" si="2"/>
        <v>0</v>
      </c>
      <c r="F17" s="5607">
        <f t="shared" si="2"/>
        <v>0</v>
      </c>
      <c r="G17" s="5607">
        <f t="shared" si="2"/>
        <v>0</v>
      </c>
      <c r="H17" s="5607">
        <f t="shared" si="2"/>
        <v>0</v>
      </c>
      <c r="I17" s="5607">
        <f t="shared" si="2"/>
        <v>0</v>
      </c>
      <c r="J17" s="5607">
        <f t="shared" si="2"/>
        <v>0</v>
      </c>
      <c r="K17" s="5607">
        <f t="shared" si="2"/>
        <v>0</v>
      </c>
      <c r="L17" s="5607">
        <f t="shared" si="2"/>
        <v>0</v>
      </c>
      <c r="M17" s="5607">
        <f t="shared" si="2"/>
        <v>0</v>
      </c>
      <c r="N17" s="5607">
        <f t="shared" si="2"/>
        <v>0</v>
      </c>
      <c r="O17" s="5607">
        <f t="shared" si="2"/>
        <v>0</v>
      </c>
      <c r="P17" s="5607">
        <f t="shared" si="2"/>
        <v>0</v>
      </c>
      <c r="Q17" s="5607">
        <f t="shared" si="2"/>
        <v>0</v>
      </c>
    </row>
    <row r="18" spans="1:17" ht="15.75">
      <c r="A18" s="5614" t="s">
        <v>2344</v>
      </c>
      <c r="B18" s="5615"/>
      <c r="C18" s="5616"/>
      <c r="D18" s="5606"/>
      <c r="E18" s="5606"/>
      <c r="F18" s="5606"/>
      <c r="G18" s="5606"/>
      <c r="H18" s="5606"/>
      <c r="I18" s="5606"/>
      <c r="J18" s="5606"/>
      <c r="K18" s="5607">
        <f t="shared" si="0"/>
        <v>0</v>
      </c>
      <c r="L18" s="5606"/>
      <c r="M18" s="5606"/>
      <c r="N18" s="5606"/>
      <c r="O18" s="5606"/>
      <c r="P18" s="5609">
        <f t="shared" si="1"/>
        <v>0</v>
      </c>
      <c r="Q18" s="5617"/>
    </row>
    <row r="19" spans="1:17" ht="15.75">
      <c r="A19" s="5618" t="s">
        <v>2451</v>
      </c>
      <c r="B19" s="5619"/>
      <c r="C19" s="5616"/>
      <c r="D19" s="5606"/>
      <c r="E19" s="5606"/>
      <c r="F19" s="5606"/>
      <c r="G19" s="5606"/>
      <c r="H19" s="5606"/>
      <c r="I19" s="5606"/>
      <c r="J19" s="5606"/>
      <c r="K19" s="5607">
        <f t="shared" si="0"/>
        <v>0</v>
      </c>
      <c r="L19" s="5606"/>
      <c r="M19" s="5606"/>
      <c r="N19" s="5606"/>
      <c r="O19" s="5606"/>
      <c r="P19" s="5609">
        <f t="shared" si="1"/>
        <v>0</v>
      </c>
      <c r="Q19" s="5617"/>
    </row>
    <row r="20" spans="1:17" ht="15.75">
      <c r="A20" s="5614" t="s">
        <v>2345</v>
      </c>
      <c r="B20" s="5615"/>
      <c r="C20" s="5616"/>
      <c r="D20" s="5620">
        <f t="shared" ref="D20:Q20" si="3">SUM(D17:D19)</f>
        <v>0</v>
      </c>
      <c r="E20" s="5620">
        <f t="shared" si="3"/>
        <v>0</v>
      </c>
      <c r="F20" s="5620">
        <f t="shared" si="3"/>
        <v>0</v>
      </c>
      <c r="G20" s="5620">
        <f t="shared" si="3"/>
        <v>0</v>
      </c>
      <c r="H20" s="5620">
        <f t="shared" si="3"/>
        <v>0</v>
      </c>
      <c r="I20" s="5620">
        <f t="shared" si="3"/>
        <v>0</v>
      </c>
      <c r="J20" s="5620">
        <f t="shared" si="3"/>
        <v>0</v>
      </c>
      <c r="K20" s="5620">
        <f t="shared" si="3"/>
        <v>0</v>
      </c>
      <c r="L20" s="5620">
        <f t="shared" si="3"/>
        <v>0</v>
      </c>
      <c r="M20" s="5620">
        <f t="shared" si="3"/>
        <v>0</v>
      </c>
      <c r="N20" s="5620">
        <f t="shared" si="3"/>
        <v>0</v>
      </c>
      <c r="O20" s="5620">
        <f t="shared" si="3"/>
        <v>0</v>
      </c>
      <c r="P20" s="5620">
        <f t="shared" si="3"/>
        <v>0</v>
      </c>
      <c r="Q20" s="5620">
        <f t="shared" si="3"/>
        <v>0</v>
      </c>
    </row>
    <row r="21" spans="1:17" ht="15.75">
      <c r="A21" s="5621"/>
      <c r="B21" s="5622"/>
      <c r="C21" s="5623"/>
      <c r="D21" s="5624"/>
      <c r="E21" s="5624"/>
      <c r="F21" s="5624"/>
      <c r="G21" s="5624"/>
      <c r="H21" s="5624"/>
      <c r="I21" s="5624"/>
      <c r="J21" s="5624"/>
      <c r="K21" s="5624"/>
      <c r="L21" s="5624"/>
      <c r="M21" s="5624"/>
      <c r="N21" s="5624"/>
      <c r="O21" s="5624"/>
      <c r="P21" s="5624"/>
      <c r="Q21" s="5624"/>
    </row>
    <row r="22" spans="1:17" ht="15.75">
      <c r="A22" s="5603" t="s">
        <v>2346</v>
      </c>
      <c r="B22" s="5604"/>
      <c r="C22" s="5605"/>
      <c r="D22" s="5606"/>
      <c r="E22" s="5606"/>
      <c r="F22" s="5606"/>
      <c r="G22" s="5606"/>
      <c r="H22" s="5606"/>
      <c r="I22" s="5606"/>
      <c r="J22" s="5606"/>
      <c r="K22" s="5607">
        <f t="shared" si="0"/>
        <v>0</v>
      </c>
      <c r="L22" s="5606"/>
      <c r="M22" s="5606"/>
      <c r="N22" s="5606"/>
      <c r="O22" s="5606"/>
      <c r="P22" s="5609">
        <f t="shared" si="1"/>
        <v>0</v>
      </c>
      <c r="Q22" s="5611"/>
    </row>
    <row r="23" spans="1:17" ht="15.6" customHeight="1">
      <c r="A23" s="6890" t="s">
        <v>2347</v>
      </c>
      <c r="B23" s="6891"/>
      <c r="C23" s="5616"/>
      <c r="D23" s="5606"/>
      <c r="E23" s="5606"/>
      <c r="F23" s="5606"/>
      <c r="G23" s="5606"/>
      <c r="H23" s="5606"/>
      <c r="I23" s="5606"/>
      <c r="J23" s="5606"/>
      <c r="K23" s="5607">
        <f t="shared" si="0"/>
        <v>0</v>
      </c>
      <c r="L23" s="5606"/>
      <c r="M23" s="5606"/>
      <c r="N23" s="5606"/>
      <c r="O23" s="5606"/>
      <c r="P23" s="5609">
        <f t="shared" si="1"/>
        <v>0</v>
      </c>
      <c r="Q23" s="5617"/>
    </row>
    <row r="24" spans="1:17" ht="15.6" customHeight="1">
      <c r="A24" s="6890" t="s">
        <v>2348</v>
      </c>
      <c r="B24" s="6891"/>
      <c r="C24" s="5616"/>
      <c r="D24" s="5606"/>
      <c r="E24" s="5606"/>
      <c r="F24" s="5606"/>
      <c r="G24" s="5606"/>
      <c r="H24" s="5606"/>
      <c r="I24" s="5606"/>
      <c r="J24" s="5606"/>
      <c r="K24" s="5607">
        <f t="shared" si="0"/>
        <v>0</v>
      </c>
      <c r="L24" s="5606"/>
      <c r="M24" s="5606"/>
      <c r="N24" s="5606"/>
      <c r="O24" s="5606"/>
      <c r="P24" s="5609">
        <f t="shared" si="1"/>
        <v>0</v>
      </c>
      <c r="Q24" s="5617"/>
    </row>
    <row r="25" spans="1:17" ht="15.75">
      <c r="A25" s="5625" t="s">
        <v>2557</v>
      </c>
      <c r="B25" s="5626"/>
      <c r="C25" s="5616"/>
      <c r="D25" s="5606"/>
      <c r="E25" s="5606"/>
      <c r="F25" s="5606"/>
      <c r="G25" s="5606"/>
      <c r="H25" s="5606"/>
      <c r="I25" s="5606"/>
      <c r="J25" s="5606"/>
      <c r="K25" s="5607">
        <f t="shared" si="0"/>
        <v>0</v>
      </c>
      <c r="L25" s="5606"/>
      <c r="M25" s="5606"/>
      <c r="N25" s="5606"/>
      <c r="O25" s="5606"/>
      <c r="P25" s="5609">
        <f t="shared" si="1"/>
        <v>0</v>
      </c>
      <c r="Q25" s="5617"/>
    </row>
    <row r="26" spans="1:17" ht="15.75">
      <c r="A26" s="5618" t="s">
        <v>2349</v>
      </c>
      <c r="B26" s="5627"/>
      <c r="C26" s="5616"/>
      <c r="D26" s="5607">
        <f t="shared" ref="D26:Q26" si="4">SUM(D22:D25)</f>
        <v>0</v>
      </c>
      <c r="E26" s="5607">
        <f t="shared" si="4"/>
        <v>0</v>
      </c>
      <c r="F26" s="5607">
        <f t="shared" si="4"/>
        <v>0</v>
      </c>
      <c r="G26" s="5607">
        <f t="shared" si="4"/>
        <v>0</v>
      </c>
      <c r="H26" s="5607">
        <f t="shared" si="4"/>
        <v>0</v>
      </c>
      <c r="I26" s="5607">
        <f t="shared" si="4"/>
        <v>0</v>
      </c>
      <c r="J26" s="5607">
        <f t="shared" si="4"/>
        <v>0</v>
      </c>
      <c r="K26" s="5607">
        <f t="shared" si="4"/>
        <v>0</v>
      </c>
      <c r="L26" s="5607">
        <f t="shared" si="4"/>
        <v>0</v>
      </c>
      <c r="M26" s="5607">
        <f t="shared" si="4"/>
        <v>0</v>
      </c>
      <c r="N26" s="5607">
        <f t="shared" si="4"/>
        <v>0</v>
      </c>
      <c r="O26" s="5607">
        <f t="shared" si="4"/>
        <v>0</v>
      </c>
      <c r="P26" s="5607">
        <f t="shared" si="4"/>
        <v>0</v>
      </c>
      <c r="Q26" s="5607">
        <f t="shared" si="4"/>
        <v>0</v>
      </c>
    </row>
    <row r="27" spans="1:17" ht="28.5" customHeight="1">
      <c r="A27" s="6894" t="s">
        <v>2556</v>
      </c>
      <c r="B27" s="6895"/>
      <c r="C27" s="5628"/>
      <c r="D27" s="5606"/>
      <c r="E27" s="5606"/>
      <c r="F27" s="5606"/>
      <c r="G27" s="5606"/>
      <c r="H27" s="5606"/>
      <c r="I27" s="5606"/>
      <c r="J27" s="5606"/>
      <c r="K27" s="5607">
        <f t="shared" si="0"/>
        <v>0</v>
      </c>
      <c r="L27" s="5606"/>
      <c r="M27" s="5606"/>
      <c r="N27" s="5606"/>
      <c r="O27" s="5606"/>
      <c r="P27" s="5609">
        <f t="shared" si="1"/>
        <v>0</v>
      </c>
      <c r="Q27" s="5617"/>
    </row>
    <row r="28" spans="1:17" ht="17.45" customHeight="1">
      <c r="A28" s="5618" t="s">
        <v>2350</v>
      </c>
      <c r="B28" s="5627"/>
      <c r="C28" s="5628"/>
      <c r="D28" s="5606"/>
      <c r="E28" s="5606"/>
      <c r="F28" s="5606"/>
      <c r="G28" s="5606"/>
      <c r="H28" s="5606"/>
      <c r="I28" s="5606"/>
      <c r="J28" s="5606"/>
      <c r="K28" s="5607">
        <f t="shared" si="0"/>
        <v>0</v>
      </c>
      <c r="L28" s="5606"/>
      <c r="M28" s="5606"/>
      <c r="N28" s="5606"/>
      <c r="O28" s="5606"/>
      <c r="P28" s="5609">
        <f t="shared" si="1"/>
        <v>0</v>
      </c>
      <c r="Q28" s="5617"/>
    </row>
    <row r="29" spans="1:17" ht="15.75">
      <c r="A29" s="6894" t="s">
        <v>2351</v>
      </c>
      <c r="B29" s="6895"/>
      <c r="C29" s="5628"/>
      <c r="D29" s="5606"/>
      <c r="E29" s="5606"/>
      <c r="F29" s="5606"/>
      <c r="G29" s="5606"/>
      <c r="H29" s="5606"/>
      <c r="I29" s="5606"/>
      <c r="J29" s="5606"/>
      <c r="K29" s="5607">
        <f t="shared" si="0"/>
        <v>0</v>
      </c>
      <c r="L29" s="5606"/>
      <c r="M29" s="5606"/>
      <c r="N29" s="5606"/>
      <c r="O29" s="5606"/>
      <c r="P29" s="5609">
        <f t="shared" si="1"/>
        <v>0</v>
      </c>
      <c r="Q29" s="5617"/>
    </row>
    <row r="30" spans="1:17" ht="15.75">
      <c r="A30" s="5618" t="s">
        <v>2352</v>
      </c>
      <c r="B30" s="5626"/>
      <c r="C30" s="5628"/>
      <c r="D30" s="5606"/>
      <c r="E30" s="5606"/>
      <c r="F30" s="5606"/>
      <c r="G30" s="5606"/>
      <c r="H30" s="5606"/>
      <c r="I30" s="5606"/>
      <c r="J30" s="5606"/>
      <c r="K30" s="5607">
        <f t="shared" si="0"/>
        <v>0</v>
      </c>
      <c r="L30" s="5606"/>
      <c r="M30" s="5606"/>
      <c r="N30" s="5606"/>
      <c r="O30" s="5606"/>
      <c r="P30" s="5609">
        <f t="shared" si="1"/>
        <v>0</v>
      </c>
      <c r="Q30" s="5617"/>
    </row>
    <row r="31" spans="1:17" ht="15.75">
      <c r="A31" s="5618" t="s">
        <v>2353</v>
      </c>
      <c r="B31" s="5629"/>
      <c r="C31" s="5628"/>
      <c r="D31" s="5620">
        <f t="shared" ref="D31:Q31" si="5">SUM(D26:D30)</f>
        <v>0</v>
      </c>
      <c r="E31" s="5620">
        <f t="shared" si="5"/>
        <v>0</v>
      </c>
      <c r="F31" s="5620">
        <f t="shared" si="5"/>
        <v>0</v>
      </c>
      <c r="G31" s="5620">
        <f t="shared" si="5"/>
        <v>0</v>
      </c>
      <c r="H31" s="5620">
        <f t="shared" si="5"/>
        <v>0</v>
      </c>
      <c r="I31" s="5620">
        <f t="shared" si="5"/>
        <v>0</v>
      </c>
      <c r="J31" s="5620">
        <f t="shared" si="5"/>
        <v>0</v>
      </c>
      <c r="K31" s="5620">
        <f t="shared" si="5"/>
        <v>0</v>
      </c>
      <c r="L31" s="5620">
        <f t="shared" si="5"/>
        <v>0</v>
      </c>
      <c r="M31" s="5620">
        <f t="shared" si="5"/>
        <v>0</v>
      </c>
      <c r="N31" s="5620">
        <f t="shared" si="5"/>
        <v>0</v>
      </c>
      <c r="O31" s="5620">
        <f t="shared" si="5"/>
        <v>0</v>
      </c>
      <c r="P31" s="5620">
        <f t="shared" si="5"/>
        <v>0</v>
      </c>
      <c r="Q31" s="5620">
        <f t="shared" si="5"/>
        <v>0</v>
      </c>
    </row>
    <row r="32" spans="1:17" ht="15.75">
      <c r="A32" s="5630"/>
      <c r="B32" s="5530"/>
      <c r="C32" s="5631"/>
      <c r="D32" s="5632"/>
      <c r="E32" s="5632"/>
      <c r="F32" s="5632"/>
      <c r="G32" s="5632"/>
      <c r="H32" s="5632"/>
      <c r="I32" s="5632"/>
      <c r="J32" s="5632"/>
      <c r="K32" s="5632"/>
      <c r="L32" s="5632"/>
      <c r="M32" s="5632"/>
      <c r="N32" s="5632"/>
      <c r="O32" s="5632"/>
      <c r="P32" s="5632"/>
      <c r="Q32" s="5632"/>
    </row>
    <row r="33" spans="1:17" ht="15.75">
      <c r="A33" s="5633" t="s">
        <v>2354</v>
      </c>
      <c r="B33" s="5634"/>
      <c r="C33" s="5605"/>
      <c r="D33" s="5635"/>
      <c r="E33" s="5635"/>
      <c r="F33" s="5635"/>
      <c r="G33" s="5635"/>
      <c r="H33" s="5635"/>
      <c r="I33" s="5635"/>
      <c r="J33" s="5635"/>
      <c r="K33" s="5607">
        <f t="shared" si="0"/>
        <v>0</v>
      </c>
      <c r="L33" s="5635"/>
      <c r="M33" s="5635"/>
      <c r="N33" s="5635"/>
      <c r="O33" s="5635"/>
      <c r="P33" s="5609">
        <f t="shared" si="1"/>
        <v>0</v>
      </c>
      <c r="Q33" s="5635"/>
    </row>
    <row r="34" spans="1:17" ht="15.75">
      <c r="A34" s="5636" t="s">
        <v>2355</v>
      </c>
      <c r="B34" s="5637"/>
      <c r="C34" s="5605"/>
      <c r="D34" s="5617"/>
      <c r="E34" s="5617"/>
      <c r="F34" s="5617"/>
      <c r="G34" s="5617"/>
      <c r="H34" s="5617"/>
      <c r="I34" s="5617"/>
      <c r="J34" s="5617"/>
      <c r="K34" s="5607">
        <f t="shared" si="0"/>
        <v>0</v>
      </c>
      <c r="L34" s="5617"/>
      <c r="M34" s="5617"/>
      <c r="N34" s="5617"/>
      <c r="O34" s="5617"/>
      <c r="P34" s="5609">
        <f t="shared" si="1"/>
        <v>0</v>
      </c>
      <c r="Q34" s="5617"/>
    </row>
    <row r="35" spans="1:17" ht="15.75">
      <c r="A35" s="5638" t="s">
        <v>2721</v>
      </c>
      <c r="B35" s="5639"/>
      <c r="C35" s="5616"/>
      <c r="D35" s="5617"/>
      <c r="E35" s="5617"/>
      <c r="F35" s="5617"/>
      <c r="G35" s="5617"/>
      <c r="H35" s="5617"/>
      <c r="I35" s="5617"/>
      <c r="J35" s="5617"/>
      <c r="K35" s="5607">
        <f t="shared" si="0"/>
        <v>0</v>
      </c>
      <c r="L35" s="5617"/>
      <c r="M35" s="5617"/>
      <c r="N35" s="5617"/>
      <c r="O35" s="5617"/>
      <c r="P35" s="5609">
        <f t="shared" si="1"/>
        <v>0</v>
      </c>
      <c r="Q35" s="5617"/>
    </row>
    <row r="36" spans="1:17" ht="15.75">
      <c r="A36" s="5614" t="s">
        <v>2356</v>
      </c>
      <c r="B36" s="5640"/>
      <c r="C36" s="5616"/>
      <c r="D36" s="5620">
        <f t="shared" ref="D36:Q36" si="6">SUM(D33:D35)</f>
        <v>0</v>
      </c>
      <c r="E36" s="5620">
        <f t="shared" si="6"/>
        <v>0</v>
      </c>
      <c r="F36" s="5620">
        <f t="shared" si="6"/>
        <v>0</v>
      </c>
      <c r="G36" s="5620">
        <f t="shared" si="6"/>
        <v>0</v>
      </c>
      <c r="H36" s="5620">
        <f t="shared" si="6"/>
        <v>0</v>
      </c>
      <c r="I36" s="5620">
        <f t="shared" si="6"/>
        <v>0</v>
      </c>
      <c r="J36" s="5620">
        <f t="shared" si="6"/>
        <v>0</v>
      </c>
      <c r="K36" s="5620">
        <f t="shared" si="6"/>
        <v>0</v>
      </c>
      <c r="L36" s="5620">
        <f t="shared" si="6"/>
        <v>0</v>
      </c>
      <c r="M36" s="5620">
        <f t="shared" si="6"/>
        <v>0</v>
      </c>
      <c r="N36" s="5620">
        <f t="shared" si="6"/>
        <v>0</v>
      </c>
      <c r="O36" s="5620">
        <f t="shared" si="6"/>
        <v>0</v>
      </c>
      <c r="P36" s="5620">
        <f t="shared" si="6"/>
        <v>0</v>
      </c>
      <c r="Q36" s="5620">
        <f t="shared" si="6"/>
        <v>0</v>
      </c>
    </row>
    <row r="37" spans="1:17" ht="15.75">
      <c r="A37" s="5621"/>
      <c r="B37" s="5641"/>
      <c r="C37" s="5623"/>
      <c r="D37" s="5632"/>
      <c r="E37" s="5632"/>
      <c r="F37" s="5632"/>
      <c r="G37" s="5632"/>
      <c r="H37" s="5632"/>
      <c r="I37" s="5632"/>
      <c r="J37" s="5632"/>
      <c r="K37" s="5632"/>
      <c r="L37" s="5632"/>
      <c r="M37" s="5632"/>
      <c r="N37" s="5632"/>
      <c r="O37" s="5632"/>
      <c r="P37" s="5632"/>
      <c r="Q37" s="5632"/>
    </row>
    <row r="38" spans="1:17" ht="15.75">
      <c r="A38" s="5642" t="s">
        <v>2357</v>
      </c>
      <c r="B38" s="5634"/>
      <c r="C38" s="5643"/>
      <c r="D38" s="5644">
        <f t="shared" ref="D38:Q38" si="7">SUM(D36,D31,D20)</f>
        <v>0</v>
      </c>
      <c r="E38" s="5644">
        <f t="shared" si="7"/>
        <v>0</v>
      </c>
      <c r="F38" s="5644">
        <f t="shared" si="7"/>
        <v>0</v>
      </c>
      <c r="G38" s="5644">
        <f t="shared" si="7"/>
        <v>0</v>
      </c>
      <c r="H38" s="5644">
        <f t="shared" si="7"/>
        <v>0</v>
      </c>
      <c r="I38" s="5644">
        <f t="shared" si="7"/>
        <v>0</v>
      </c>
      <c r="J38" s="5644">
        <f t="shared" si="7"/>
        <v>0</v>
      </c>
      <c r="K38" s="5644">
        <f t="shared" si="7"/>
        <v>0</v>
      </c>
      <c r="L38" s="5644">
        <f t="shared" si="7"/>
        <v>0</v>
      </c>
      <c r="M38" s="5644">
        <f t="shared" si="7"/>
        <v>0</v>
      </c>
      <c r="N38" s="5644">
        <f t="shared" si="7"/>
        <v>0</v>
      </c>
      <c r="O38" s="5644">
        <f t="shared" si="7"/>
        <v>0</v>
      </c>
      <c r="P38" s="5644">
        <f t="shared" si="7"/>
        <v>0</v>
      </c>
      <c r="Q38" s="5644">
        <f t="shared" si="7"/>
        <v>0</v>
      </c>
    </row>
    <row r="39" spans="1:17" ht="15.75">
      <c r="A39" s="5645"/>
      <c r="B39" s="5641"/>
      <c r="C39" s="5646"/>
      <c r="D39" s="5632"/>
      <c r="E39" s="5632"/>
      <c r="F39" s="5632"/>
      <c r="G39" s="5632"/>
      <c r="H39" s="5632"/>
      <c r="I39" s="5632"/>
      <c r="J39" s="5632"/>
      <c r="K39" s="5632"/>
      <c r="L39" s="5632"/>
      <c r="M39" s="5632"/>
      <c r="N39" s="5632"/>
      <c r="O39" s="5632"/>
      <c r="P39" s="5632"/>
      <c r="Q39" s="5632"/>
    </row>
    <row r="40" spans="1:17" ht="15.75">
      <c r="A40" s="5647" t="s">
        <v>2358</v>
      </c>
      <c r="B40" s="5619"/>
      <c r="C40" s="5643"/>
      <c r="D40" s="5222"/>
      <c r="E40" s="5222"/>
      <c r="F40" s="5222"/>
      <c r="G40" s="5222"/>
      <c r="H40" s="5222"/>
      <c r="I40" s="5222"/>
      <c r="J40" s="5222"/>
      <c r="K40" s="5607">
        <f t="shared" si="0"/>
        <v>0</v>
      </c>
      <c r="L40" s="5222"/>
      <c r="M40" s="5222"/>
      <c r="N40" s="5222"/>
      <c r="O40" s="5222"/>
      <c r="P40" s="5609">
        <f t="shared" si="1"/>
        <v>0</v>
      </c>
      <c r="Q40" s="5222"/>
    </row>
    <row r="41" spans="1:17" ht="15.75">
      <c r="A41" s="5648" t="s">
        <v>2359</v>
      </c>
      <c r="B41" s="5615"/>
      <c r="C41" s="5649"/>
      <c r="D41" s="5223"/>
      <c r="E41" s="5223"/>
      <c r="F41" s="5223"/>
      <c r="G41" s="5223"/>
      <c r="H41" s="5223"/>
      <c r="I41" s="5223"/>
      <c r="J41" s="5223"/>
      <c r="K41" s="5607">
        <f t="shared" si="0"/>
        <v>0</v>
      </c>
      <c r="L41" s="5223"/>
      <c r="M41" s="5223"/>
      <c r="N41" s="5223"/>
      <c r="O41" s="5223"/>
      <c r="P41" s="5609">
        <f t="shared" si="1"/>
        <v>0</v>
      </c>
      <c r="Q41" s="5223"/>
    </row>
    <row r="42" spans="1:17" ht="15.75">
      <c r="A42" s="5650" t="s">
        <v>431</v>
      </c>
      <c r="B42" s="5619"/>
      <c r="C42" s="5649"/>
      <c r="D42" s="5620">
        <f t="shared" ref="D42:Q42" si="8">SUM(D40:D41)</f>
        <v>0</v>
      </c>
      <c r="E42" s="5620">
        <f t="shared" si="8"/>
        <v>0</v>
      </c>
      <c r="F42" s="5620">
        <f t="shared" si="8"/>
        <v>0</v>
      </c>
      <c r="G42" s="5620">
        <f t="shared" si="8"/>
        <v>0</v>
      </c>
      <c r="H42" s="5620">
        <f t="shared" si="8"/>
        <v>0</v>
      </c>
      <c r="I42" s="5620">
        <f t="shared" si="8"/>
        <v>0</v>
      </c>
      <c r="J42" s="5620">
        <f t="shared" si="8"/>
        <v>0</v>
      </c>
      <c r="K42" s="5620">
        <f t="shared" si="8"/>
        <v>0</v>
      </c>
      <c r="L42" s="5620">
        <f t="shared" si="8"/>
        <v>0</v>
      </c>
      <c r="M42" s="5620">
        <f t="shared" si="8"/>
        <v>0</v>
      </c>
      <c r="N42" s="5620">
        <f t="shared" si="8"/>
        <v>0</v>
      </c>
      <c r="O42" s="5620">
        <f t="shared" si="8"/>
        <v>0</v>
      </c>
      <c r="P42" s="5620">
        <f t="shared" si="8"/>
        <v>0</v>
      </c>
      <c r="Q42" s="5620">
        <f t="shared" si="8"/>
        <v>0</v>
      </c>
    </row>
    <row r="43" spans="1:17" ht="15.75">
      <c r="A43" s="5651"/>
      <c r="B43" s="5622"/>
      <c r="C43" s="5652"/>
      <c r="D43" s="5632"/>
      <c r="E43" s="5632"/>
      <c r="F43" s="5632"/>
      <c r="G43" s="5632"/>
      <c r="H43" s="5632"/>
      <c r="I43" s="5632"/>
      <c r="J43" s="5632"/>
      <c r="K43" s="5632"/>
      <c r="L43" s="5632"/>
      <c r="M43" s="5632"/>
      <c r="N43" s="5632"/>
      <c r="O43" s="5632"/>
      <c r="P43" s="5632"/>
      <c r="Q43" s="5632"/>
    </row>
    <row r="44" spans="1:17" ht="15.75">
      <c r="A44" s="5613" t="s">
        <v>2360</v>
      </c>
      <c r="B44" s="5653"/>
      <c r="C44" s="5654"/>
      <c r="D44" s="5644">
        <f t="shared" ref="D44:Q44" si="9">D38-D42</f>
        <v>0</v>
      </c>
      <c r="E44" s="5644">
        <f t="shared" si="9"/>
        <v>0</v>
      </c>
      <c r="F44" s="5644">
        <f t="shared" si="9"/>
        <v>0</v>
      </c>
      <c r="G44" s="5644">
        <f t="shared" si="9"/>
        <v>0</v>
      </c>
      <c r="H44" s="5644">
        <f t="shared" si="9"/>
        <v>0</v>
      </c>
      <c r="I44" s="5644">
        <f t="shared" si="9"/>
        <v>0</v>
      </c>
      <c r="J44" s="5644">
        <f t="shared" si="9"/>
        <v>0</v>
      </c>
      <c r="K44" s="5644">
        <f t="shared" si="9"/>
        <v>0</v>
      </c>
      <c r="L44" s="5644">
        <f t="shared" si="9"/>
        <v>0</v>
      </c>
      <c r="M44" s="5644">
        <f t="shared" si="9"/>
        <v>0</v>
      </c>
      <c r="N44" s="5644">
        <f t="shared" si="9"/>
        <v>0</v>
      </c>
      <c r="O44" s="5644">
        <f t="shared" si="9"/>
        <v>0</v>
      </c>
      <c r="P44" s="5644">
        <f t="shared" si="9"/>
        <v>0</v>
      </c>
      <c r="Q44" s="5644">
        <f t="shared" si="9"/>
        <v>0</v>
      </c>
    </row>
    <row r="45" spans="1:17" ht="15.75">
      <c r="A45" s="5529"/>
      <c r="B45" s="5655"/>
      <c r="C45" s="5652"/>
      <c r="D45" s="5632"/>
      <c r="E45" s="5632"/>
      <c r="F45" s="5632"/>
      <c r="G45" s="5632"/>
      <c r="H45" s="5632"/>
      <c r="I45" s="5632"/>
      <c r="J45" s="5632"/>
      <c r="K45" s="5632"/>
      <c r="L45" s="5632"/>
      <c r="M45" s="5632"/>
      <c r="N45" s="5632"/>
      <c r="O45" s="5632"/>
      <c r="P45" s="5632"/>
      <c r="Q45" s="5632"/>
    </row>
    <row r="46" spans="1:17" ht="15.75">
      <c r="A46" s="5603" t="s">
        <v>2722</v>
      </c>
      <c r="B46" s="5653"/>
      <c r="C46" s="5654"/>
      <c r="D46" s="5656"/>
      <c r="E46" s="5656"/>
      <c r="F46" s="5656"/>
      <c r="G46" s="5656"/>
      <c r="H46" s="5656"/>
      <c r="I46" s="5656"/>
      <c r="J46" s="5656"/>
      <c r="K46" s="5607">
        <f t="shared" si="0"/>
        <v>0</v>
      </c>
      <c r="L46" s="5656"/>
      <c r="M46" s="5656"/>
      <c r="N46" s="5656"/>
      <c r="O46" s="5656"/>
      <c r="P46" s="5609">
        <f t="shared" si="1"/>
        <v>0</v>
      </c>
      <c r="Q46" s="5656"/>
    </row>
    <row r="47" spans="1:17" ht="15.75">
      <c r="A47" s="5657"/>
      <c r="B47" s="5658"/>
      <c r="C47" s="5652"/>
      <c r="D47" s="5659"/>
      <c r="E47" s="5659"/>
      <c r="F47" s="5659"/>
      <c r="G47" s="5659"/>
      <c r="H47" s="5659"/>
      <c r="I47" s="5659"/>
      <c r="J47" s="5659"/>
      <c r="K47" s="5659"/>
      <c r="L47" s="5659"/>
      <c r="M47" s="5659"/>
      <c r="N47" s="5659"/>
      <c r="O47" s="5659"/>
      <c r="P47" s="5659"/>
      <c r="Q47" s="5659"/>
    </row>
    <row r="48" spans="1:17" ht="15.75">
      <c r="A48" s="5660" t="s">
        <v>2362</v>
      </c>
      <c r="B48" s="5661"/>
      <c r="C48" s="5605"/>
      <c r="D48" s="5644">
        <f t="shared" ref="D48:Q48" si="10">SUM(D44,D46)</f>
        <v>0</v>
      </c>
      <c r="E48" s="5644">
        <f t="shared" si="10"/>
        <v>0</v>
      </c>
      <c r="F48" s="5644">
        <f t="shared" si="10"/>
        <v>0</v>
      </c>
      <c r="G48" s="5644">
        <f t="shared" si="10"/>
        <v>0</v>
      </c>
      <c r="H48" s="5644">
        <f t="shared" si="10"/>
        <v>0</v>
      </c>
      <c r="I48" s="5644">
        <f t="shared" si="10"/>
        <v>0</v>
      </c>
      <c r="J48" s="5644">
        <f t="shared" si="10"/>
        <v>0</v>
      </c>
      <c r="K48" s="5644">
        <f t="shared" si="10"/>
        <v>0</v>
      </c>
      <c r="L48" s="5644">
        <f t="shared" si="10"/>
        <v>0</v>
      </c>
      <c r="M48" s="5644">
        <f t="shared" si="10"/>
        <v>0</v>
      </c>
      <c r="N48" s="5644">
        <f t="shared" si="10"/>
        <v>0</v>
      </c>
      <c r="O48" s="5644">
        <f t="shared" si="10"/>
        <v>0</v>
      </c>
      <c r="P48" s="5644">
        <f t="shared" si="10"/>
        <v>0</v>
      </c>
      <c r="Q48" s="5644">
        <f t="shared" si="10"/>
        <v>0</v>
      </c>
    </row>
    <row r="49" spans="1:17" ht="15.75">
      <c r="A49" s="5630"/>
      <c r="B49" s="5662"/>
      <c r="C49" s="5623"/>
      <c r="D49" s="5659"/>
      <c r="E49" s="5659"/>
      <c r="F49" s="5659"/>
      <c r="G49" s="5659"/>
      <c r="H49" s="5659"/>
      <c r="I49" s="5659"/>
      <c r="J49" s="5659"/>
      <c r="K49" s="5659"/>
      <c r="L49" s="5659"/>
      <c r="M49" s="5659"/>
      <c r="N49" s="5659"/>
      <c r="O49" s="5659"/>
      <c r="P49" s="5659"/>
      <c r="Q49" s="5659"/>
    </row>
    <row r="50" spans="1:17" ht="15.75">
      <c r="A50" s="5529" t="s">
        <v>2363</v>
      </c>
      <c r="B50" s="5663"/>
      <c r="C50" s="5631"/>
      <c r="D50" s="5632"/>
      <c r="E50" s="5632"/>
      <c r="F50" s="5632"/>
      <c r="G50" s="5632"/>
      <c r="H50" s="5632"/>
      <c r="I50" s="5632"/>
      <c r="J50" s="5632"/>
      <c r="K50" s="5632"/>
      <c r="L50" s="5632"/>
      <c r="M50" s="5632"/>
      <c r="N50" s="5632"/>
      <c r="O50" s="5632"/>
      <c r="P50" s="5632"/>
      <c r="Q50" s="5632"/>
    </row>
    <row r="51" spans="1:17" ht="15.75">
      <c r="A51" s="5664" t="s">
        <v>2364</v>
      </c>
      <c r="B51" s="5619"/>
      <c r="C51" s="5605"/>
      <c r="D51" s="5665"/>
      <c r="E51" s="5665"/>
      <c r="F51" s="5665"/>
      <c r="G51" s="5665"/>
      <c r="H51" s="5665"/>
      <c r="I51" s="5665"/>
      <c r="J51" s="5665"/>
      <c r="K51" s="5607">
        <f t="shared" si="0"/>
        <v>0</v>
      </c>
      <c r="L51" s="5665"/>
      <c r="M51" s="5665"/>
      <c r="N51" s="5665"/>
      <c r="O51" s="5665"/>
      <c r="P51" s="5609">
        <f t="shared" si="1"/>
        <v>0</v>
      </c>
      <c r="Q51" s="5665"/>
    </row>
    <row r="52" spans="1:17" ht="15.75">
      <c r="A52" s="5666" t="s">
        <v>2558</v>
      </c>
      <c r="B52" s="5667"/>
      <c r="C52" s="5616"/>
      <c r="D52" s="5612"/>
      <c r="E52" s="5612"/>
      <c r="F52" s="5612"/>
      <c r="G52" s="5612"/>
      <c r="H52" s="5612"/>
      <c r="I52" s="5612"/>
      <c r="J52" s="5612"/>
      <c r="K52" s="5607">
        <f t="shared" si="0"/>
        <v>0</v>
      </c>
      <c r="L52" s="5612"/>
      <c r="M52" s="5612"/>
      <c r="N52" s="5612"/>
      <c r="O52" s="5612"/>
      <c r="P52" s="5609">
        <f t="shared" si="1"/>
        <v>0</v>
      </c>
      <c r="Q52" s="5612"/>
    </row>
    <row r="53" spans="1:17" ht="15.75">
      <c r="A53" s="5664" t="s">
        <v>2723</v>
      </c>
      <c r="B53" s="5619"/>
      <c r="C53" s="5616"/>
      <c r="D53" s="5612"/>
      <c r="E53" s="5612"/>
      <c r="F53" s="5612"/>
      <c r="G53" s="5612"/>
      <c r="H53" s="5612"/>
      <c r="I53" s="5612"/>
      <c r="J53" s="5612"/>
      <c r="K53" s="5607">
        <f t="shared" si="0"/>
        <v>0</v>
      </c>
      <c r="L53" s="5612"/>
      <c r="M53" s="5612"/>
      <c r="N53" s="5612"/>
      <c r="O53" s="5612"/>
      <c r="P53" s="5609">
        <f t="shared" si="1"/>
        <v>0</v>
      </c>
      <c r="Q53" s="5612"/>
    </row>
    <row r="54" spans="1:17" ht="15.75">
      <c r="A54" s="5664" t="s">
        <v>464</v>
      </c>
      <c r="B54" s="5615"/>
      <c r="C54" s="5605"/>
      <c r="D54" s="5612"/>
      <c r="E54" s="5612"/>
      <c r="F54" s="5612"/>
      <c r="G54" s="5612"/>
      <c r="H54" s="5612"/>
      <c r="I54" s="5612"/>
      <c r="J54" s="5612"/>
      <c r="K54" s="5607">
        <f t="shared" si="0"/>
        <v>0</v>
      </c>
      <c r="L54" s="5612"/>
      <c r="M54" s="5612"/>
      <c r="N54" s="5612"/>
      <c r="O54" s="5612"/>
      <c r="P54" s="5609">
        <f t="shared" si="1"/>
        <v>0</v>
      </c>
      <c r="Q54" s="5612"/>
    </row>
    <row r="55" spans="1:17" ht="15.75">
      <c r="A55" s="5668" t="s">
        <v>2366</v>
      </c>
      <c r="B55" s="5669"/>
      <c r="C55" s="5670"/>
      <c r="D55" s="5612"/>
      <c r="E55" s="5612"/>
      <c r="F55" s="5612"/>
      <c r="G55" s="5612"/>
      <c r="H55" s="5612"/>
      <c r="I55" s="5612"/>
      <c r="J55" s="5612"/>
      <c r="K55" s="5607">
        <f t="shared" si="0"/>
        <v>0</v>
      </c>
      <c r="L55" s="5612"/>
      <c r="M55" s="5612"/>
      <c r="N55" s="5612"/>
      <c r="O55" s="5612"/>
      <c r="P55" s="5609">
        <f t="shared" si="1"/>
        <v>0</v>
      </c>
      <c r="Q55" s="5612"/>
    </row>
    <row r="56" spans="1:17">
      <c r="A56" s="1713"/>
      <c r="B56" s="1713"/>
      <c r="C56" s="1713"/>
      <c r="D56" s="1713"/>
      <c r="E56" s="1713"/>
      <c r="F56" s="1713"/>
      <c r="G56" s="1713"/>
      <c r="H56" s="1713"/>
      <c r="I56" s="1713"/>
      <c r="J56" s="1713"/>
      <c r="K56" s="1713"/>
      <c r="L56" s="1713"/>
      <c r="M56" s="1713"/>
      <c r="N56" s="1713"/>
      <c r="O56" s="1713"/>
      <c r="P56" s="1713"/>
      <c r="Q56" s="1713"/>
    </row>
    <row r="57" spans="1:17">
      <c r="A57" s="1713"/>
      <c r="B57" s="1713"/>
      <c r="C57" s="1713"/>
      <c r="D57" s="1713"/>
      <c r="E57" s="1713"/>
      <c r="F57" s="1713"/>
      <c r="G57" s="1713"/>
      <c r="H57" s="1713"/>
      <c r="I57" s="1713"/>
      <c r="J57" s="1713"/>
      <c r="K57" s="1713"/>
      <c r="L57" s="1713"/>
      <c r="M57" s="1713"/>
      <c r="N57" s="1713"/>
      <c r="O57" s="1713"/>
      <c r="P57" s="1713"/>
      <c r="Q57" s="3460" t="str">
        <f>+ToC!E117</f>
        <v xml:space="preserve">GENERAL Annual Return </v>
      </c>
    </row>
    <row r="58" spans="1:17">
      <c r="A58" s="5593"/>
      <c r="B58" s="5593"/>
      <c r="C58" s="5593"/>
      <c r="D58" s="5593"/>
      <c r="E58" s="5593"/>
      <c r="F58" s="5593"/>
      <c r="G58" s="5593"/>
      <c r="H58" s="5593"/>
      <c r="I58" s="5593"/>
      <c r="J58" s="5593"/>
      <c r="K58" s="5593"/>
      <c r="L58" s="5593"/>
      <c r="M58" s="5593"/>
      <c r="N58" s="5593"/>
      <c r="O58" s="5593"/>
      <c r="P58" s="5593"/>
      <c r="Q58" s="65" t="s">
        <v>2725</v>
      </c>
    </row>
  </sheetData>
  <sheetProtection algorithmName="SHA-512" hashValue="M8S9rNSgEr6tTmnOoEK95kPYrJqu1upCnaoNYfG000iyLcJnCCSICaMg3Q8etzJx1oCZNHjrVVO+GEESYwINVA==" saltValue="H+xDE0NbEcqzQw+JgcaaXA==" spinCount="100000" sheet="1" objects="1" scenarios="1"/>
  <mergeCells count="13">
    <mergeCell ref="D11:K11"/>
    <mergeCell ref="L11:O11"/>
    <mergeCell ref="P11:Q11"/>
    <mergeCell ref="A1:Q1"/>
    <mergeCell ref="O7:Q7"/>
    <mergeCell ref="A8:Q8"/>
    <mergeCell ref="A9:Q9"/>
    <mergeCell ref="A10:Q10"/>
    <mergeCell ref="A16:B16"/>
    <mergeCell ref="A23:B23"/>
    <mergeCell ref="A24:B24"/>
    <mergeCell ref="A27:B27"/>
    <mergeCell ref="A29:B29"/>
  </mergeCells>
  <dataValidations count="2">
    <dataValidation type="list" allowBlank="1" showInputMessage="1" showErrorMessage="1" sqref="N12 L12">
      <formula1>$AB$12:$AB$15</formula1>
    </dataValidation>
    <dataValidation type="list" allowBlank="1" showInputMessage="1" showErrorMessage="1" sqref="M12 O12">
      <formula1>$AB$12:$AB$28</formula1>
    </dataValidation>
  </dataValidations>
  <hyperlinks>
    <hyperlink ref="A1:Q1" location="ToC!A1" display="50.48"/>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CCFFCC"/>
    <pageSetUpPr fitToPage="1"/>
  </sheetPr>
  <dimension ref="A1:Y85"/>
  <sheetViews>
    <sheetView topLeftCell="G1" zoomScale="80" zoomScaleNormal="80" workbookViewId="0">
      <selection activeCell="XFD8" sqref="XFD8"/>
    </sheetView>
  </sheetViews>
  <sheetFormatPr defaultColWidth="0" defaultRowHeight="12.75" zeroHeight="1"/>
  <cols>
    <col min="1" max="1" width="58.33203125" style="3270" customWidth="1"/>
    <col min="2" max="2" width="20.1640625" style="3270" customWidth="1"/>
    <col min="3" max="3" width="9" style="3270" customWidth="1"/>
    <col min="4" max="19" width="17.83203125" style="3270" customWidth="1"/>
    <col min="20" max="24" width="7.1640625" style="3270" hidden="1" customWidth="1"/>
    <col min="25" max="25" width="30.6640625" style="3270" hidden="1" customWidth="1"/>
    <col min="26" max="16384" width="7.1640625" style="3270" hidden="1"/>
  </cols>
  <sheetData>
    <row r="1" spans="1:25">
      <c r="A1" s="6896" t="s">
        <v>2732</v>
      </c>
      <c r="B1" s="6896"/>
      <c r="C1" s="6897"/>
      <c r="D1" s="6897"/>
      <c r="E1" s="6897"/>
      <c r="F1" s="6897"/>
      <c r="G1" s="6897"/>
      <c r="H1" s="6897"/>
      <c r="I1" s="6897"/>
      <c r="J1" s="6897"/>
      <c r="K1" s="6897"/>
      <c r="L1" s="6897"/>
      <c r="M1" s="6897"/>
      <c r="N1" s="6897"/>
      <c r="O1" s="6897"/>
      <c r="P1" s="6897"/>
      <c r="Q1" s="6897"/>
      <c r="R1" s="6897"/>
      <c r="S1" s="6897"/>
      <c r="T1"/>
      <c r="U1"/>
      <c r="V1"/>
      <c r="W1"/>
      <c r="X1"/>
      <c r="Y1"/>
    </row>
    <row r="2" spans="1:25" ht="15">
      <c r="A2" s="437"/>
      <c r="B2" s="831"/>
      <c r="C2" s="443"/>
      <c r="D2" s="443"/>
      <c r="E2" s="443"/>
      <c r="F2" s="443"/>
      <c r="G2" s="443"/>
      <c r="H2" s="443"/>
      <c r="I2" s="443"/>
      <c r="J2" s="443"/>
      <c r="K2" s="443"/>
      <c r="L2" s="443"/>
      <c r="M2" s="443"/>
      <c r="N2" s="443"/>
      <c r="O2" s="443"/>
      <c r="P2" s="443"/>
      <c r="Q2" s="443"/>
      <c r="R2" s="553" t="s">
        <v>2296</v>
      </c>
      <c r="S2" s="340"/>
      <c r="T2"/>
      <c r="U2"/>
      <c r="V2"/>
      <c r="W2"/>
      <c r="X2"/>
      <c r="Y2"/>
    </row>
    <row r="3" spans="1:25" ht="15.75">
      <c r="A3" s="1445" t="str">
        <f>+Cover!A14</f>
        <v>Select Name of Insurer/ Financial Holding Company</v>
      </c>
      <c r="B3" s="1511"/>
      <c r="C3" s="430"/>
      <c r="D3" s="430"/>
      <c r="E3" s="430"/>
      <c r="F3" s="430"/>
      <c r="G3" s="430"/>
      <c r="H3" s="430"/>
      <c r="I3" s="430"/>
      <c r="J3" s="430"/>
      <c r="K3" s="430"/>
      <c r="L3" s="430"/>
      <c r="M3" s="430"/>
      <c r="N3" s="430"/>
      <c r="O3" s="428"/>
      <c r="P3" s="428"/>
      <c r="Q3" s="428"/>
      <c r="R3" s="426"/>
      <c r="S3" s="340"/>
      <c r="T3"/>
      <c r="U3"/>
      <c r="V3"/>
      <c r="W3"/>
      <c r="X3"/>
      <c r="Y3"/>
    </row>
    <row r="4" spans="1:25" ht="15">
      <c r="A4" s="1421" t="str">
        <f>+ToC!A3</f>
        <v>Insurer/Financial Holding Company</v>
      </c>
      <c r="B4" s="5467"/>
      <c r="C4" s="428"/>
      <c r="D4" s="428"/>
      <c r="E4" s="428"/>
      <c r="F4" s="428"/>
      <c r="G4" s="428"/>
      <c r="H4" s="428"/>
      <c r="I4" s="428"/>
      <c r="J4" s="428"/>
      <c r="K4" s="428"/>
      <c r="L4" s="428"/>
      <c r="M4" s="428"/>
      <c r="N4" s="428"/>
      <c r="O4" s="428"/>
      <c r="P4" s="428"/>
      <c r="Q4" s="428"/>
      <c r="R4" s="344"/>
      <c r="S4" s="342"/>
      <c r="T4"/>
      <c r="U4"/>
      <c r="V4"/>
      <c r="W4"/>
      <c r="X4"/>
      <c r="Y4"/>
    </row>
    <row r="5" spans="1:25" ht="14.25">
      <c r="A5" s="157"/>
      <c r="B5" s="5468"/>
      <c r="C5" s="428"/>
      <c r="D5" s="428"/>
      <c r="E5" s="428"/>
      <c r="F5" s="428"/>
      <c r="G5" s="428"/>
      <c r="H5" s="428"/>
      <c r="I5" s="428"/>
      <c r="J5" s="428"/>
      <c r="K5" s="428"/>
      <c r="L5" s="428"/>
      <c r="M5" s="428"/>
      <c r="N5" s="428"/>
      <c r="O5" s="428"/>
      <c r="P5" s="428"/>
      <c r="Q5" s="428"/>
      <c r="R5" s="344"/>
      <c r="S5" s="498"/>
      <c r="T5"/>
      <c r="U5"/>
      <c r="V5"/>
      <c r="W5"/>
      <c r="X5"/>
      <c r="Y5"/>
    </row>
    <row r="6" spans="1:25" ht="15">
      <c r="A6" s="433" t="str">
        <f>+ToC!A5</f>
        <v>General Insurers Annual Return</v>
      </c>
      <c r="B6" s="433"/>
      <c r="C6" s="430"/>
      <c r="D6" s="430"/>
      <c r="E6" s="430"/>
      <c r="F6" s="430"/>
      <c r="G6" s="430"/>
      <c r="H6" s="430"/>
      <c r="I6" s="430"/>
      <c r="J6" s="430"/>
      <c r="K6" s="430"/>
      <c r="L6" s="430"/>
      <c r="M6" s="430"/>
      <c r="N6" s="430"/>
      <c r="O6" s="430"/>
      <c r="P6" s="430"/>
      <c r="Q6" s="682"/>
      <c r="R6" s="342"/>
      <c r="S6" s="344"/>
      <c r="T6"/>
      <c r="U6"/>
      <c r="V6"/>
      <c r="W6"/>
      <c r="X6"/>
      <c r="Y6"/>
    </row>
    <row r="7" spans="1:25" ht="15">
      <c r="A7" s="1478" t="str">
        <f>+ToC!A6</f>
        <v>For Year Ended:</v>
      </c>
      <c r="B7" s="1478"/>
      <c r="C7" s="1429"/>
      <c r="D7" s="1429"/>
      <c r="E7" s="1505"/>
      <c r="F7" s="1505"/>
      <c r="G7" s="1505"/>
      <c r="H7" s="1429"/>
      <c r="I7" s="1505"/>
      <c r="J7" s="1429"/>
      <c r="K7" s="1505"/>
      <c r="L7" s="1505"/>
      <c r="M7" s="1429"/>
      <c r="N7" s="1505"/>
      <c r="O7" s="1429"/>
      <c r="P7" s="1505"/>
      <c r="Q7" s="1429"/>
      <c r="R7" s="434">
        <f>+Cover!A22</f>
        <v>0</v>
      </c>
      <c r="S7" s="342"/>
      <c r="T7"/>
      <c r="U7"/>
      <c r="V7"/>
      <c r="W7"/>
      <c r="X7"/>
      <c r="Y7"/>
    </row>
    <row r="8" spans="1:25" ht="15" customHeight="1">
      <c r="A8" s="6508" t="s">
        <v>505</v>
      </c>
      <c r="B8" s="6508"/>
      <c r="C8" s="6773"/>
      <c r="D8" s="6773"/>
      <c r="E8" s="6773"/>
      <c r="F8" s="6773"/>
      <c r="G8" s="6773"/>
      <c r="H8" s="6773"/>
      <c r="I8" s="6773"/>
      <c r="J8" s="6773"/>
      <c r="K8" s="6773"/>
      <c r="L8" s="6773"/>
      <c r="M8" s="6773"/>
      <c r="N8" s="6773"/>
      <c r="O8" s="6773"/>
      <c r="P8" s="6773"/>
      <c r="Q8" s="6773"/>
      <c r="R8" s="6773"/>
      <c r="S8" s="6773"/>
      <c r="T8"/>
      <c r="U8"/>
      <c r="V8"/>
      <c r="W8"/>
      <c r="X8"/>
      <c r="Y8"/>
    </row>
    <row r="9" spans="1:25" ht="15" customHeight="1" thickBot="1">
      <c r="A9" s="6774" t="s">
        <v>2731</v>
      </c>
      <c r="B9" s="6774"/>
      <c r="C9" s="6775"/>
      <c r="D9" s="6775"/>
      <c r="E9" s="6775"/>
      <c r="F9" s="6775"/>
      <c r="G9" s="6775"/>
      <c r="H9" s="6775"/>
      <c r="I9" s="6775"/>
      <c r="J9" s="6775"/>
      <c r="K9" s="6775"/>
      <c r="L9" s="6775"/>
      <c r="M9" s="6775"/>
      <c r="N9" s="6775"/>
      <c r="O9" s="6775"/>
      <c r="P9" s="6775"/>
      <c r="Q9" s="6775"/>
      <c r="R9" s="6775"/>
      <c r="S9" s="6775"/>
      <c r="T9"/>
      <c r="U9"/>
      <c r="V9"/>
      <c r="W9"/>
      <c r="X9"/>
      <c r="Y9"/>
    </row>
    <row r="10" spans="1:25" ht="27.95" customHeight="1" thickTop="1">
      <c r="A10" s="5594"/>
      <c r="B10" s="5595"/>
      <c r="C10" s="536" t="s">
        <v>667</v>
      </c>
      <c r="D10" s="4407" t="s">
        <v>1656</v>
      </c>
      <c r="E10" s="4407" t="s">
        <v>1656</v>
      </c>
      <c r="F10" s="4407" t="s">
        <v>1656</v>
      </c>
      <c r="G10" s="4407" t="s">
        <v>1656</v>
      </c>
      <c r="H10" s="4407" t="s">
        <v>1656</v>
      </c>
      <c r="I10" s="4407" t="s">
        <v>1656</v>
      </c>
      <c r="J10" s="4407" t="s">
        <v>1656</v>
      </c>
      <c r="K10" s="4407" t="s">
        <v>1656</v>
      </c>
      <c r="L10" s="4407" t="s">
        <v>1656</v>
      </c>
      <c r="M10" s="4407" t="s">
        <v>1656</v>
      </c>
      <c r="N10" s="4407" t="s">
        <v>1656</v>
      </c>
      <c r="O10" s="4407" t="s">
        <v>1656</v>
      </c>
      <c r="P10" s="4407" t="s">
        <v>1656</v>
      </c>
      <c r="Q10" s="4407" t="s">
        <v>1656</v>
      </c>
      <c r="R10" s="536">
        <f>YEAR($R$7)</f>
        <v>1900</v>
      </c>
      <c r="S10" s="2948">
        <f>R10-1</f>
        <v>1899</v>
      </c>
      <c r="T10"/>
      <c r="U10"/>
      <c r="V10"/>
      <c r="W10"/>
      <c r="X10"/>
      <c r="Y10"/>
    </row>
    <row r="11" spans="1:25" ht="12.75" customHeight="1">
      <c r="A11" s="5597"/>
      <c r="B11" s="5598"/>
      <c r="C11" s="45"/>
      <c r="D11" s="45" t="s">
        <v>881</v>
      </c>
      <c r="E11" s="45" t="s">
        <v>881</v>
      </c>
      <c r="F11" s="45" t="s">
        <v>881</v>
      </c>
      <c r="G11" s="45" t="s">
        <v>881</v>
      </c>
      <c r="H11" s="45" t="s">
        <v>881</v>
      </c>
      <c r="I11" s="45" t="s">
        <v>881</v>
      </c>
      <c r="J11" s="45" t="s">
        <v>881</v>
      </c>
      <c r="K11" s="45" t="s">
        <v>881</v>
      </c>
      <c r="L11" s="45" t="s">
        <v>881</v>
      </c>
      <c r="M11" s="45" t="s">
        <v>881</v>
      </c>
      <c r="N11" s="45" t="s">
        <v>881</v>
      </c>
      <c r="O11" s="45" t="s">
        <v>881</v>
      </c>
      <c r="P11" s="45" t="s">
        <v>881</v>
      </c>
      <c r="Q11" s="45" t="s">
        <v>881</v>
      </c>
      <c r="R11" s="45" t="s">
        <v>881</v>
      </c>
      <c r="S11" s="3215" t="s">
        <v>881</v>
      </c>
      <c r="T11"/>
      <c r="U11"/>
      <c r="V11"/>
      <c r="W11"/>
      <c r="X11"/>
      <c r="Y11" s="341"/>
    </row>
    <row r="12" spans="1:25" ht="14.25">
      <c r="A12" s="5597"/>
      <c r="B12" s="5598"/>
      <c r="C12" s="723"/>
      <c r="D12" s="723"/>
      <c r="E12" s="723"/>
      <c r="F12" s="723"/>
      <c r="G12" s="723"/>
      <c r="H12" s="723"/>
      <c r="I12" s="723"/>
      <c r="J12" s="723"/>
      <c r="K12" s="723"/>
      <c r="L12" s="723"/>
      <c r="M12" s="723"/>
      <c r="N12" s="723"/>
      <c r="O12" s="723"/>
      <c r="P12" s="723"/>
      <c r="Q12" s="723"/>
      <c r="R12" s="723"/>
      <c r="S12" s="3216"/>
      <c r="T12"/>
      <c r="U12"/>
      <c r="V12"/>
      <c r="W12"/>
      <c r="X12"/>
      <c r="Y12" s="341"/>
    </row>
    <row r="13" spans="1:25" ht="15">
      <c r="A13" s="5603" t="s">
        <v>2340</v>
      </c>
      <c r="B13" s="5604"/>
      <c r="C13" s="723"/>
      <c r="D13" s="5606"/>
      <c r="E13" s="5606"/>
      <c r="F13" s="5606"/>
      <c r="G13" s="5606"/>
      <c r="H13" s="5606"/>
      <c r="I13" s="5606"/>
      <c r="J13" s="5606"/>
      <c r="K13" s="5606"/>
      <c r="L13" s="5606"/>
      <c r="M13" s="5606"/>
      <c r="N13" s="5606"/>
      <c r="O13" s="5606"/>
      <c r="P13" s="5606"/>
      <c r="Q13" s="5606"/>
      <c r="R13" s="5609">
        <f>SUM(D13:Q13)</f>
        <v>0</v>
      </c>
      <c r="S13" s="5606"/>
      <c r="T13"/>
      <c r="U13"/>
      <c r="V13"/>
      <c r="W13"/>
      <c r="X13"/>
      <c r="Y13" s="341"/>
    </row>
    <row r="14" spans="1:25" ht="15">
      <c r="A14" s="5603" t="s">
        <v>2341</v>
      </c>
      <c r="B14" s="5610"/>
      <c r="C14" s="8"/>
      <c r="D14" s="5606"/>
      <c r="E14" s="5606"/>
      <c r="F14" s="5606"/>
      <c r="G14" s="5606"/>
      <c r="H14" s="5606"/>
      <c r="I14" s="5606"/>
      <c r="J14" s="5606"/>
      <c r="K14" s="5606"/>
      <c r="L14" s="5606"/>
      <c r="M14" s="5606"/>
      <c r="N14" s="5606"/>
      <c r="O14" s="5606"/>
      <c r="P14" s="5606"/>
      <c r="Q14" s="5606"/>
      <c r="R14" s="5609">
        <f t="shared" ref="R14:R54" si="0">SUM(D14:Q14)</f>
        <v>0</v>
      </c>
      <c r="S14" s="5606"/>
      <c r="T14"/>
      <c r="U14"/>
      <c r="V14"/>
      <c r="W14"/>
      <c r="X14"/>
      <c r="Y14" s="341"/>
    </row>
    <row r="15" spans="1:25" ht="15">
      <c r="A15" s="6890" t="s">
        <v>2342</v>
      </c>
      <c r="B15" s="6891"/>
      <c r="C15" s="2879"/>
      <c r="D15" s="5606"/>
      <c r="E15" s="5606"/>
      <c r="F15" s="5606"/>
      <c r="G15" s="5606"/>
      <c r="H15" s="5606"/>
      <c r="I15" s="5606"/>
      <c r="J15" s="5606"/>
      <c r="K15" s="5606"/>
      <c r="L15" s="5606"/>
      <c r="M15" s="5606"/>
      <c r="N15" s="5606"/>
      <c r="O15" s="5606"/>
      <c r="P15" s="5606"/>
      <c r="Q15" s="5606"/>
      <c r="R15" s="5609">
        <f t="shared" si="0"/>
        <v>0</v>
      </c>
      <c r="S15" s="5606"/>
      <c r="T15"/>
      <c r="U15"/>
      <c r="V15"/>
      <c r="W15"/>
      <c r="X15"/>
      <c r="Y15" s="341"/>
    </row>
    <row r="16" spans="1:25" ht="15">
      <c r="A16" s="5613" t="s">
        <v>2343</v>
      </c>
      <c r="B16" s="5604"/>
      <c r="C16" s="2882"/>
      <c r="D16" s="5607">
        <f t="shared" ref="D16:R16" si="1">SUM(D13:D15)</f>
        <v>0</v>
      </c>
      <c r="E16" s="5607">
        <f t="shared" si="1"/>
        <v>0</v>
      </c>
      <c r="F16" s="5607">
        <f t="shared" si="1"/>
        <v>0</v>
      </c>
      <c r="G16" s="5607">
        <f t="shared" si="1"/>
        <v>0</v>
      </c>
      <c r="H16" s="5607">
        <f t="shared" si="1"/>
        <v>0</v>
      </c>
      <c r="I16" s="5607">
        <f t="shared" si="1"/>
        <v>0</v>
      </c>
      <c r="J16" s="5607">
        <f t="shared" si="1"/>
        <v>0</v>
      </c>
      <c r="K16" s="5607">
        <f t="shared" si="1"/>
        <v>0</v>
      </c>
      <c r="L16" s="5607">
        <f t="shared" si="1"/>
        <v>0</v>
      </c>
      <c r="M16" s="5607">
        <f t="shared" si="1"/>
        <v>0</v>
      </c>
      <c r="N16" s="5607">
        <f t="shared" si="1"/>
        <v>0</v>
      </c>
      <c r="O16" s="5607">
        <f t="shared" si="1"/>
        <v>0</v>
      </c>
      <c r="P16" s="5607">
        <f t="shared" si="1"/>
        <v>0</v>
      </c>
      <c r="Q16" s="5607">
        <f t="shared" si="1"/>
        <v>0</v>
      </c>
      <c r="R16" s="5607">
        <f t="shared" si="1"/>
        <v>0</v>
      </c>
      <c r="S16" s="5607">
        <f t="shared" ref="S16" si="2">SUM(S13:S15)</f>
        <v>0</v>
      </c>
      <c r="T16"/>
      <c r="U16"/>
      <c r="V16"/>
      <c r="W16"/>
      <c r="X16"/>
      <c r="Y16" s="341"/>
    </row>
    <row r="17" spans="1:25" ht="15">
      <c r="A17" s="5614" t="s">
        <v>2344</v>
      </c>
      <c r="B17" s="5615"/>
      <c r="C17" s="2315"/>
      <c r="D17" s="5606"/>
      <c r="E17" s="5606"/>
      <c r="F17" s="5606"/>
      <c r="G17" s="5606"/>
      <c r="H17" s="5606"/>
      <c r="I17" s="5606"/>
      <c r="J17" s="5606"/>
      <c r="K17" s="5606"/>
      <c r="L17" s="5606"/>
      <c r="M17" s="5606"/>
      <c r="N17" s="5606"/>
      <c r="O17" s="5606"/>
      <c r="P17" s="5606"/>
      <c r="Q17" s="5606"/>
      <c r="R17" s="5609">
        <f t="shared" si="0"/>
        <v>0</v>
      </c>
      <c r="S17" s="5606"/>
      <c r="T17"/>
      <c r="U17"/>
      <c r="V17"/>
      <c r="W17"/>
      <c r="X17"/>
      <c r="Y17" s="341"/>
    </row>
    <row r="18" spans="1:25" ht="15">
      <c r="A18" s="5618" t="s">
        <v>2451</v>
      </c>
      <c r="B18" s="5619"/>
      <c r="C18" s="2882"/>
      <c r="D18" s="5606"/>
      <c r="E18" s="5606"/>
      <c r="F18" s="5606"/>
      <c r="G18" s="5606"/>
      <c r="H18" s="5606"/>
      <c r="I18" s="5606"/>
      <c r="J18" s="5606"/>
      <c r="K18" s="5606"/>
      <c r="L18" s="5606"/>
      <c r="M18" s="5606"/>
      <c r="N18" s="5606"/>
      <c r="O18" s="5606"/>
      <c r="P18" s="5606"/>
      <c r="Q18" s="5606"/>
      <c r="R18" s="5609">
        <f t="shared" si="0"/>
        <v>0</v>
      </c>
      <c r="S18" s="5606"/>
      <c r="T18"/>
      <c r="U18"/>
      <c r="V18"/>
      <c r="W18"/>
      <c r="X18"/>
      <c r="Y18" s="341"/>
    </row>
    <row r="19" spans="1:25" ht="15">
      <c r="A19" s="5614" t="s">
        <v>2345</v>
      </c>
      <c r="B19" s="5615"/>
      <c r="C19" s="2797"/>
      <c r="D19" s="5620">
        <f t="shared" ref="D19:Q19" si="3">SUM(D16:D18)</f>
        <v>0</v>
      </c>
      <c r="E19" s="5620">
        <f t="shared" si="3"/>
        <v>0</v>
      </c>
      <c r="F19" s="5620">
        <f t="shared" si="3"/>
        <v>0</v>
      </c>
      <c r="G19" s="5620">
        <f t="shared" si="3"/>
        <v>0</v>
      </c>
      <c r="H19" s="5620">
        <f t="shared" si="3"/>
        <v>0</v>
      </c>
      <c r="I19" s="5620">
        <f t="shared" si="3"/>
        <v>0</v>
      </c>
      <c r="J19" s="5620">
        <f t="shared" si="3"/>
        <v>0</v>
      </c>
      <c r="K19" s="5620">
        <f t="shared" si="3"/>
        <v>0</v>
      </c>
      <c r="L19" s="5620">
        <f t="shared" si="3"/>
        <v>0</v>
      </c>
      <c r="M19" s="5620">
        <f t="shared" si="3"/>
        <v>0</v>
      </c>
      <c r="N19" s="5620">
        <f t="shared" si="3"/>
        <v>0</v>
      </c>
      <c r="O19" s="5620">
        <f t="shared" si="3"/>
        <v>0</v>
      </c>
      <c r="P19" s="5620">
        <f t="shared" si="3"/>
        <v>0</v>
      </c>
      <c r="Q19" s="5620">
        <f t="shared" si="3"/>
        <v>0</v>
      </c>
      <c r="R19" s="5620">
        <f t="shared" ref="R19" si="4">SUM(R16:R18)</f>
        <v>0</v>
      </c>
      <c r="S19" s="5620">
        <f t="shared" ref="S19" si="5">SUM(S16:S18)</f>
        <v>0</v>
      </c>
      <c r="T19"/>
      <c r="U19"/>
      <c r="V19"/>
      <c r="W19"/>
      <c r="X19"/>
      <c r="Y19" s="341"/>
    </row>
    <row r="20" spans="1:25" ht="15">
      <c r="A20" s="5621"/>
      <c r="B20" s="5622"/>
      <c r="C20" s="8"/>
      <c r="D20" s="5624"/>
      <c r="E20" s="5624"/>
      <c r="F20" s="5624"/>
      <c r="G20" s="5624"/>
      <c r="H20" s="5624"/>
      <c r="I20" s="5624"/>
      <c r="J20" s="5624"/>
      <c r="K20" s="5624"/>
      <c r="L20" s="5624"/>
      <c r="M20" s="5624"/>
      <c r="N20" s="5624"/>
      <c r="O20" s="5624"/>
      <c r="P20" s="5624"/>
      <c r="Q20" s="5624"/>
      <c r="R20" s="5624"/>
      <c r="S20" s="5624"/>
      <c r="T20"/>
      <c r="U20"/>
      <c r="V20"/>
      <c r="W20"/>
      <c r="X20"/>
      <c r="Y20" s="341"/>
    </row>
    <row r="21" spans="1:25" ht="15">
      <c r="A21" s="5603" t="s">
        <v>2346</v>
      </c>
      <c r="B21" s="5604"/>
      <c r="C21" s="3201"/>
      <c r="D21" s="5606"/>
      <c r="E21" s="5606"/>
      <c r="F21" s="5606"/>
      <c r="G21" s="5606"/>
      <c r="H21" s="5606"/>
      <c r="I21" s="5606"/>
      <c r="J21" s="5606"/>
      <c r="K21" s="5606"/>
      <c r="L21" s="5606"/>
      <c r="M21" s="5606"/>
      <c r="N21" s="5606"/>
      <c r="O21" s="5606"/>
      <c r="P21" s="5606"/>
      <c r="Q21" s="5606"/>
      <c r="R21" s="5609">
        <f t="shared" si="0"/>
        <v>0</v>
      </c>
      <c r="S21" s="5606"/>
      <c r="T21" s="14"/>
      <c r="U21" s="14"/>
      <c r="V21" s="14"/>
      <c r="W21" s="14"/>
      <c r="X21" s="14"/>
      <c r="Y21" s="341"/>
    </row>
    <row r="22" spans="1:25" ht="15">
      <c r="A22" s="6890" t="s">
        <v>2347</v>
      </c>
      <c r="B22" s="6891"/>
      <c r="C22" s="3210"/>
      <c r="D22" s="5606"/>
      <c r="E22" s="5606"/>
      <c r="F22" s="5606"/>
      <c r="G22" s="5606"/>
      <c r="H22" s="5606"/>
      <c r="I22" s="5606"/>
      <c r="J22" s="5606"/>
      <c r="K22" s="5606"/>
      <c r="L22" s="5606"/>
      <c r="M22" s="5606"/>
      <c r="N22" s="5606"/>
      <c r="O22" s="5606"/>
      <c r="P22" s="5606"/>
      <c r="Q22" s="5606"/>
      <c r="R22" s="5609">
        <f t="shared" si="0"/>
        <v>0</v>
      </c>
      <c r="S22" s="5606"/>
      <c r="T22" s="14"/>
      <c r="U22" s="14"/>
      <c r="V22" s="14"/>
      <c r="W22" s="14"/>
      <c r="X22" s="14"/>
      <c r="Y22" s="341"/>
    </row>
    <row r="23" spans="1:25" ht="15">
      <c r="A23" s="6890" t="s">
        <v>2348</v>
      </c>
      <c r="B23" s="6891"/>
      <c r="C23" s="3214"/>
      <c r="D23" s="5606"/>
      <c r="E23" s="5606"/>
      <c r="F23" s="5606"/>
      <c r="G23" s="5606"/>
      <c r="H23" s="5606"/>
      <c r="I23" s="5606"/>
      <c r="J23" s="5606"/>
      <c r="K23" s="5606"/>
      <c r="L23" s="5606"/>
      <c r="M23" s="5606"/>
      <c r="N23" s="5606"/>
      <c r="O23" s="5606"/>
      <c r="P23" s="5606"/>
      <c r="Q23" s="5606"/>
      <c r="R23" s="5609">
        <f t="shared" si="0"/>
        <v>0</v>
      </c>
      <c r="S23" s="5606"/>
      <c r="T23" s="14"/>
      <c r="U23" s="14"/>
      <c r="V23" s="14"/>
      <c r="W23" s="14"/>
      <c r="X23" s="14"/>
      <c r="Y23" s="341"/>
    </row>
    <row r="24" spans="1:25" ht="15">
      <c r="A24" s="5625" t="s">
        <v>2557</v>
      </c>
      <c r="B24" s="5626"/>
      <c r="C24" s="2797"/>
      <c r="D24" s="5606"/>
      <c r="E24" s="5606"/>
      <c r="F24" s="5606"/>
      <c r="G24" s="5606"/>
      <c r="H24" s="5606"/>
      <c r="I24" s="5606"/>
      <c r="J24" s="5606"/>
      <c r="K24" s="5606"/>
      <c r="L24" s="5606"/>
      <c r="M24" s="5606"/>
      <c r="N24" s="5606"/>
      <c r="O24" s="5606"/>
      <c r="P24" s="5606"/>
      <c r="Q24" s="5606"/>
      <c r="R24" s="5609">
        <f t="shared" si="0"/>
        <v>0</v>
      </c>
      <c r="S24" s="5606"/>
      <c r="T24"/>
      <c r="U24"/>
      <c r="V24"/>
      <c r="W24"/>
      <c r="X24"/>
      <c r="Y24" s="341"/>
    </row>
    <row r="25" spans="1:25" ht="15">
      <c r="A25" s="5618" t="s">
        <v>2349</v>
      </c>
      <c r="B25" s="5627"/>
      <c r="C25" s="2797"/>
      <c r="D25" s="5607">
        <f t="shared" ref="D25:R25" si="6">SUM(D21:D24)</f>
        <v>0</v>
      </c>
      <c r="E25" s="5607">
        <f t="shared" si="6"/>
        <v>0</v>
      </c>
      <c r="F25" s="5607">
        <f t="shared" si="6"/>
        <v>0</v>
      </c>
      <c r="G25" s="5607">
        <f t="shared" si="6"/>
        <v>0</v>
      </c>
      <c r="H25" s="5607">
        <f t="shared" si="6"/>
        <v>0</v>
      </c>
      <c r="I25" s="5607">
        <f t="shared" si="6"/>
        <v>0</v>
      </c>
      <c r="J25" s="5607">
        <f t="shared" si="6"/>
        <v>0</v>
      </c>
      <c r="K25" s="5607">
        <f t="shared" si="6"/>
        <v>0</v>
      </c>
      <c r="L25" s="5607">
        <f t="shared" si="6"/>
        <v>0</v>
      </c>
      <c r="M25" s="5607">
        <f t="shared" si="6"/>
        <v>0</v>
      </c>
      <c r="N25" s="5607">
        <f t="shared" si="6"/>
        <v>0</v>
      </c>
      <c r="O25" s="5607">
        <f t="shared" si="6"/>
        <v>0</v>
      </c>
      <c r="P25" s="5607">
        <f t="shared" si="6"/>
        <v>0</v>
      </c>
      <c r="Q25" s="5607">
        <f t="shared" si="6"/>
        <v>0</v>
      </c>
      <c r="R25" s="5607">
        <f t="shared" si="6"/>
        <v>0</v>
      </c>
      <c r="S25" s="5607">
        <f t="shared" ref="S25" si="7">SUM(S21:S24)</f>
        <v>0</v>
      </c>
      <c r="T25"/>
      <c r="U25"/>
      <c r="V25"/>
      <c r="W25"/>
      <c r="X25"/>
      <c r="Y25" s="341"/>
    </row>
    <row r="26" spans="1:25" ht="15">
      <c r="A26" s="6894" t="s">
        <v>2556</v>
      </c>
      <c r="B26" s="6895"/>
      <c r="C26" s="2785"/>
      <c r="D26" s="5606"/>
      <c r="E26" s="5606"/>
      <c r="F26" s="5606"/>
      <c r="G26" s="5606"/>
      <c r="H26" s="5606"/>
      <c r="I26" s="5606"/>
      <c r="J26" s="5606"/>
      <c r="K26" s="5606"/>
      <c r="L26" s="5606"/>
      <c r="M26" s="5606"/>
      <c r="N26" s="5606"/>
      <c r="O26" s="5606"/>
      <c r="P26" s="5606"/>
      <c r="Q26" s="5606"/>
      <c r="R26" s="5609">
        <f t="shared" si="0"/>
        <v>0</v>
      </c>
      <c r="S26" s="5606"/>
      <c r="T26"/>
      <c r="U26"/>
      <c r="V26"/>
      <c r="W26"/>
      <c r="X26"/>
      <c r="Y26" s="341"/>
    </row>
    <row r="27" spans="1:25" ht="15">
      <c r="A27" s="5618" t="s">
        <v>2350</v>
      </c>
      <c r="B27" s="5627"/>
      <c r="C27" s="3204"/>
      <c r="D27" s="5606"/>
      <c r="E27" s="5606"/>
      <c r="F27" s="5606"/>
      <c r="G27" s="5606"/>
      <c r="H27" s="5606"/>
      <c r="I27" s="5606"/>
      <c r="J27" s="5606"/>
      <c r="K27" s="5606"/>
      <c r="L27" s="5606"/>
      <c r="M27" s="5606"/>
      <c r="N27" s="5606"/>
      <c r="O27" s="5606"/>
      <c r="P27" s="5606"/>
      <c r="Q27" s="5606"/>
      <c r="R27" s="5609">
        <f t="shared" si="0"/>
        <v>0</v>
      </c>
      <c r="S27" s="5606"/>
      <c r="T27" s="14"/>
      <c r="U27" s="14"/>
      <c r="V27" s="14"/>
      <c r="W27" s="14"/>
      <c r="X27" s="14"/>
      <c r="Y27" s="341"/>
    </row>
    <row r="28" spans="1:25" ht="15">
      <c r="A28" s="6894" t="s">
        <v>2351</v>
      </c>
      <c r="B28" s="6895"/>
      <c r="C28" s="46"/>
      <c r="D28" s="5606"/>
      <c r="E28" s="5606"/>
      <c r="F28" s="5606"/>
      <c r="G28" s="5606"/>
      <c r="H28" s="5606"/>
      <c r="I28" s="5606"/>
      <c r="J28" s="5606"/>
      <c r="K28" s="5606"/>
      <c r="L28" s="5606"/>
      <c r="M28" s="5606"/>
      <c r="N28" s="5606"/>
      <c r="O28" s="5606"/>
      <c r="P28" s="5606"/>
      <c r="Q28" s="5606"/>
      <c r="R28" s="5609">
        <f t="shared" si="0"/>
        <v>0</v>
      </c>
      <c r="S28" s="5606"/>
      <c r="T28"/>
      <c r="U28"/>
      <c r="V28"/>
      <c r="W28"/>
      <c r="X28"/>
      <c r="Y28" s="341"/>
    </row>
    <row r="29" spans="1:25" ht="15">
      <c r="A29" s="5618" t="s">
        <v>2352</v>
      </c>
      <c r="B29" s="5626"/>
      <c r="C29" s="49"/>
      <c r="D29" s="5606"/>
      <c r="E29" s="5606"/>
      <c r="F29" s="5606"/>
      <c r="G29" s="5606"/>
      <c r="H29" s="5606"/>
      <c r="I29" s="5606"/>
      <c r="J29" s="5606"/>
      <c r="K29" s="5606"/>
      <c r="L29" s="5606"/>
      <c r="M29" s="5606"/>
      <c r="N29" s="5606"/>
      <c r="O29" s="5606"/>
      <c r="P29" s="5606"/>
      <c r="Q29" s="5606"/>
      <c r="R29" s="5609">
        <f t="shared" si="0"/>
        <v>0</v>
      </c>
      <c r="S29" s="5606"/>
      <c r="T29"/>
      <c r="U29"/>
      <c r="V29"/>
      <c r="W29"/>
      <c r="X29"/>
      <c r="Y29" s="341"/>
    </row>
    <row r="30" spans="1:25" ht="15">
      <c r="A30" s="5618" t="s">
        <v>2353</v>
      </c>
      <c r="B30" s="5629"/>
      <c r="C30" s="46"/>
      <c r="D30" s="5620">
        <f t="shared" ref="D30:Q30" si="8">SUM(D25:D29)</f>
        <v>0</v>
      </c>
      <c r="E30" s="5620">
        <f t="shared" si="8"/>
        <v>0</v>
      </c>
      <c r="F30" s="5620">
        <f t="shared" si="8"/>
        <v>0</v>
      </c>
      <c r="G30" s="5620">
        <f t="shared" si="8"/>
        <v>0</v>
      </c>
      <c r="H30" s="5620">
        <f t="shared" si="8"/>
        <v>0</v>
      </c>
      <c r="I30" s="5620">
        <f t="shared" si="8"/>
        <v>0</v>
      </c>
      <c r="J30" s="5620">
        <f t="shared" si="8"/>
        <v>0</v>
      </c>
      <c r="K30" s="5620">
        <f t="shared" si="8"/>
        <v>0</v>
      </c>
      <c r="L30" s="5620">
        <f t="shared" si="8"/>
        <v>0</v>
      </c>
      <c r="M30" s="5620">
        <f t="shared" si="8"/>
        <v>0</v>
      </c>
      <c r="N30" s="5620">
        <f t="shared" si="8"/>
        <v>0</v>
      </c>
      <c r="O30" s="5620">
        <f t="shared" si="8"/>
        <v>0</v>
      </c>
      <c r="P30" s="5620">
        <f t="shared" si="8"/>
        <v>0</v>
      </c>
      <c r="Q30" s="5620">
        <f t="shared" si="8"/>
        <v>0</v>
      </c>
      <c r="R30" s="5620">
        <f t="shared" ref="R30" si="9">SUM(R25:R29)</f>
        <v>0</v>
      </c>
      <c r="S30" s="5620">
        <f t="shared" ref="S30" si="10">SUM(S25:S29)</f>
        <v>0</v>
      </c>
      <c r="T30"/>
      <c r="U30"/>
      <c r="V30"/>
      <c r="W30"/>
      <c r="X30"/>
      <c r="Y30" s="3025" t="s">
        <v>1656</v>
      </c>
    </row>
    <row r="31" spans="1:25" ht="15.75">
      <c r="A31" s="5630"/>
      <c r="B31" s="5530"/>
      <c r="C31" s="49"/>
      <c r="D31" s="5632"/>
      <c r="E31" s="5632"/>
      <c r="F31" s="5632"/>
      <c r="G31" s="5632"/>
      <c r="H31" s="5632"/>
      <c r="I31" s="5632"/>
      <c r="J31" s="5632"/>
      <c r="K31" s="5632"/>
      <c r="L31" s="5632"/>
      <c r="M31" s="5632"/>
      <c r="N31" s="5632"/>
      <c r="O31" s="5632"/>
      <c r="P31" s="5632"/>
      <c r="Q31" s="5632"/>
      <c r="R31" s="5632"/>
      <c r="S31" s="5632"/>
      <c r="T31"/>
      <c r="U31"/>
      <c r="V31"/>
      <c r="W31"/>
      <c r="X31"/>
      <c r="Y31" s="14" t="s">
        <v>999</v>
      </c>
    </row>
    <row r="32" spans="1:25" ht="15.75">
      <c r="A32" s="5633" t="s">
        <v>2354</v>
      </c>
      <c r="B32" s="5634"/>
      <c r="C32" s="46"/>
      <c r="D32" s="5635"/>
      <c r="E32" s="5635"/>
      <c r="F32" s="5635"/>
      <c r="G32" s="5635"/>
      <c r="H32" s="5635"/>
      <c r="I32" s="5635"/>
      <c r="J32" s="5635"/>
      <c r="K32" s="5635"/>
      <c r="L32" s="5635"/>
      <c r="M32" s="5635"/>
      <c r="N32" s="5635"/>
      <c r="O32" s="5635"/>
      <c r="P32" s="5635"/>
      <c r="Q32" s="5635"/>
      <c r="R32" s="5609">
        <f t="shared" si="0"/>
        <v>0</v>
      </c>
      <c r="S32" s="5635"/>
      <c r="T32"/>
      <c r="U32"/>
      <c r="V32"/>
      <c r="W32"/>
      <c r="X32"/>
      <c r="Y32" s="14" t="s">
        <v>1002</v>
      </c>
    </row>
    <row r="33" spans="1:25" ht="15.75">
      <c r="A33" s="5636" t="s">
        <v>2355</v>
      </c>
      <c r="B33" s="5637"/>
      <c r="C33" s="18"/>
      <c r="D33" s="5617"/>
      <c r="E33" s="5617"/>
      <c r="F33" s="5617"/>
      <c r="G33" s="5617"/>
      <c r="H33" s="5617"/>
      <c r="I33" s="5617"/>
      <c r="J33" s="5617"/>
      <c r="K33" s="5617"/>
      <c r="L33" s="5617"/>
      <c r="M33" s="5617"/>
      <c r="N33" s="5617"/>
      <c r="O33" s="5617"/>
      <c r="P33" s="5617"/>
      <c r="Q33" s="5617"/>
      <c r="R33" s="5609">
        <f t="shared" si="0"/>
        <v>0</v>
      </c>
      <c r="S33" s="5617"/>
      <c r="T33"/>
      <c r="U33"/>
      <c r="V33"/>
      <c r="W33"/>
      <c r="X33"/>
      <c r="Y33" s="14" t="s">
        <v>1150</v>
      </c>
    </row>
    <row r="34" spans="1:25" ht="15.75">
      <c r="A34" s="5638" t="s">
        <v>2721</v>
      </c>
      <c r="B34" s="5639"/>
      <c r="C34" s="17"/>
      <c r="D34" s="5617"/>
      <c r="E34" s="5617"/>
      <c r="F34" s="5617"/>
      <c r="G34" s="5617"/>
      <c r="H34" s="5617"/>
      <c r="I34" s="5617"/>
      <c r="J34" s="5617"/>
      <c r="K34" s="5617"/>
      <c r="L34" s="5617"/>
      <c r="M34" s="5617"/>
      <c r="N34" s="5617"/>
      <c r="O34" s="5617"/>
      <c r="P34" s="5617"/>
      <c r="Q34" s="5617"/>
      <c r="R34" s="5609">
        <f t="shared" si="0"/>
        <v>0</v>
      </c>
      <c r="S34" s="5617"/>
      <c r="T34"/>
      <c r="U34"/>
      <c r="V34"/>
      <c r="W34"/>
      <c r="X34"/>
      <c r="Y34" s="14" t="s">
        <v>1045</v>
      </c>
    </row>
    <row r="35" spans="1:25" ht="15">
      <c r="A35" s="5614" t="s">
        <v>2356</v>
      </c>
      <c r="B35" s="5640"/>
      <c r="C35" s="17"/>
      <c r="D35" s="5620">
        <f t="shared" ref="D35:Q35" si="11">SUM(D32:D34)</f>
        <v>0</v>
      </c>
      <c r="E35" s="5620">
        <f t="shared" si="11"/>
        <v>0</v>
      </c>
      <c r="F35" s="5620">
        <f t="shared" si="11"/>
        <v>0</v>
      </c>
      <c r="G35" s="5620">
        <f t="shared" si="11"/>
        <v>0</v>
      </c>
      <c r="H35" s="5620">
        <f t="shared" si="11"/>
        <v>0</v>
      </c>
      <c r="I35" s="5620">
        <f t="shared" si="11"/>
        <v>0</v>
      </c>
      <c r="J35" s="5620">
        <f t="shared" si="11"/>
        <v>0</v>
      </c>
      <c r="K35" s="5620">
        <f t="shared" si="11"/>
        <v>0</v>
      </c>
      <c r="L35" s="5620">
        <f t="shared" si="11"/>
        <v>0</v>
      </c>
      <c r="M35" s="5620">
        <f t="shared" si="11"/>
        <v>0</v>
      </c>
      <c r="N35" s="5620">
        <f t="shared" si="11"/>
        <v>0</v>
      </c>
      <c r="O35" s="5620">
        <f t="shared" si="11"/>
        <v>0</v>
      </c>
      <c r="P35" s="5620">
        <f t="shared" si="11"/>
        <v>0</v>
      </c>
      <c r="Q35" s="5620">
        <f t="shared" si="11"/>
        <v>0</v>
      </c>
      <c r="R35" s="5620">
        <f t="shared" ref="R35" si="12">SUM(R32:R34)</f>
        <v>0</v>
      </c>
      <c r="S35" s="5620">
        <f t="shared" ref="S35" si="13">SUM(S32:S34)</f>
        <v>0</v>
      </c>
      <c r="T35"/>
      <c r="U35"/>
      <c r="V35"/>
      <c r="W35"/>
      <c r="X35"/>
      <c r="Y35" s="14" t="s">
        <v>490</v>
      </c>
    </row>
    <row r="36" spans="1:25" ht="15.75">
      <c r="A36" s="5621"/>
      <c r="B36" s="5641"/>
      <c r="C36" s="17"/>
      <c r="D36" s="5632"/>
      <c r="E36" s="5632"/>
      <c r="F36" s="5632"/>
      <c r="G36" s="5632"/>
      <c r="H36" s="5632"/>
      <c r="I36" s="5632"/>
      <c r="J36" s="5632"/>
      <c r="K36" s="5632"/>
      <c r="L36" s="5632"/>
      <c r="M36" s="5632"/>
      <c r="N36" s="5632"/>
      <c r="O36" s="5632"/>
      <c r="P36" s="5632"/>
      <c r="Q36" s="5632"/>
      <c r="R36" s="5632"/>
      <c r="S36" s="5632"/>
      <c r="T36"/>
      <c r="U36"/>
      <c r="V36"/>
      <c r="W36"/>
      <c r="X36"/>
      <c r="Y36" s="14" t="s">
        <v>1003</v>
      </c>
    </row>
    <row r="37" spans="1:25" ht="15">
      <c r="A37" s="5642" t="s">
        <v>2357</v>
      </c>
      <c r="B37" s="5634"/>
      <c r="C37" s="31"/>
      <c r="D37" s="5644">
        <f t="shared" ref="D37:Q37" si="14">SUM(D35,D30,D19)</f>
        <v>0</v>
      </c>
      <c r="E37" s="5644">
        <f t="shared" si="14"/>
        <v>0</v>
      </c>
      <c r="F37" s="5644">
        <f t="shared" si="14"/>
        <v>0</v>
      </c>
      <c r="G37" s="5644">
        <f t="shared" si="14"/>
        <v>0</v>
      </c>
      <c r="H37" s="5644">
        <f t="shared" si="14"/>
        <v>0</v>
      </c>
      <c r="I37" s="5644">
        <f t="shared" si="14"/>
        <v>0</v>
      </c>
      <c r="J37" s="5644">
        <f t="shared" si="14"/>
        <v>0</v>
      </c>
      <c r="K37" s="5644">
        <f t="shared" si="14"/>
        <v>0</v>
      </c>
      <c r="L37" s="5644">
        <f t="shared" si="14"/>
        <v>0</v>
      </c>
      <c r="M37" s="5644">
        <f t="shared" si="14"/>
        <v>0</v>
      </c>
      <c r="N37" s="5644">
        <f t="shared" si="14"/>
        <v>0</v>
      </c>
      <c r="O37" s="5644">
        <f t="shared" si="14"/>
        <v>0</v>
      </c>
      <c r="P37" s="5644">
        <f t="shared" si="14"/>
        <v>0</v>
      </c>
      <c r="Q37" s="5644">
        <f t="shared" si="14"/>
        <v>0</v>
      </c>
      <c r="R37" s="5644">
        <f t="shared" ref="R37" si="15">SUM(R35,R30,R19)</f>
        <v>0</v>
      </c>
      <c r="S37" s="5644">
        <f t="shared" ref="S37" si="16">SUM(S35,S30,S19)</f>
        <v>0</v>
      </c>
      <c r="T37"/>
      <c r="U37"/>
      <c r="V37"/>
      <c r="W37"/>
      <c r="X37"/>
      <c r="Y37" s="14" t="s">
        <v>998</v>
      </c>
    </row>
    <row r="38" spans="1:25" ht="15.75">
      <c r="A38" s="5645"/>
      <c r="B38" s="5641"/>
      <c r="C38" s="2643"/>
      <c r="D38" s="5632"/>
      <c r="E38" s="5632"/>
      <c r="F38" s="5632"/>
      <c r="G38" s="5632"/>
      <c r="H38" s="5632"/>
      <c r="I38" s="5632"/>
      <c r="J38" s="5632"/>
      <c r="K38" s="5632"/>
      <c r="L38" s="5632"/>
      <c r="M38" s="5632"/>
      <c r="N38" s="5632"/>
      <c r="O38" s="5632"/>
      <c r="P38" s="5632"/>
      <c r="Q38" s="5632"/>
      <c r="R38" s="5632"/>
      <c r="S38" s="5632"/>
      <c r="T38"/>
      <c r="U38"/>
      <c r="V38"/>
      <c r="W38"/>
      <c r="X38"/>
      <c r="Y38" s="1" t="s">
        <v>1151</v>
      </c>
    </row>
    <row r="39" spans="1:25" ht="15.75">
      <c r="A39" s="5647" t="s">
        <v>2358</v>
      </c>
      <c r="B39" s="5619"/>
      <c r="C39" s="2643"/>
      <c r="D39" s="5222"/>
      <c r="E39" s="5222"/>
      <c r="F39" s="5222"/>
      <c r="G39" s="5222"/>
      <c r="H39" s="5222"/>
      <c r="I39" s="5222"/>
      <c r="J39" s="5222"/>
      <c r="K39" s="5222"/>
      <c r="L39" s="5222"/>
      <c r="M39" s="5222"/>
      <c r="N39" s="5222"/>
      <c r="O39" s="5222"/>
      <c r="P39" s="5222"/>
      <c r="Q39" s="5222"/>
      <c r="R39" s="5609">
        <f t="shared" si="0"/>
        <v>0</v>
      </c>
      <c r="S39" s="5222"/>
      <c r="T39"/>
      <c r="U39"/>
      <c r="V39"/>
      <c r="W39"/>
      <c r="X39"/>
      <c r="Y39" s="14" t="s">
        <v>1040</v>
      </c>
    </row>
    <row r="40" spans="1:25" ht="15.75">
      <c r="A40" s="5648" t="s">
        <v>2359</v>
      </c>
      <c r="B40" s="5615"/>
      <c r="C40" s="46"/>
      <c r="D40" s="5223"/>
      <c r="E40" s="5223"/>
      <c r="F40" s="5223"/>
      <c r="G40" s="5223"/>
      <c r="H40" s="5223"/>
      <c r="I40" s="5223"/>
      <c r="J40" s="5223"/>
      <c r="K40" s="5223"/>
      <c r="L40" s="5223"/>
      <c r="M40" s="5223"/>
      <c r="N40" s="5223"/>
      <c r="O40" s="5223"/>
      <c r="P40" s="5223"/>
      <c r="Q40" s="5223"/>
      <c r="R40" s="5609">
        <f t="shared" si="0"/>
        <v>0</v>
      </c>
      <c r="S40" s="5223"/>
      <c r="T40"/>
      <c r="U40"/>
      <c r="V40"/>
      <c r="W40"/>
      <c r="X40"/>
      <c r="Y40" s="14" t="s">
        <v>1657</v>
      </c>
    </row>
    <row r="41" spans="1:25" ht="15">
      <c r="A41" s="5650" t="s">
        <v>431</v>
      </c>
      <c r="B41" s="5619"/>
      <c r="C41" s="18"/>
      <c r="D41" s="5620">
        <f t="shared" ref="D41:Q41" si="17">SUM(D39:D40)</f>
        <v>0</v>
      </c>
      <c r="E41" s="5620">
        <f t="shared" si="17"/>
        <v>0</v>
      </c>
      <c r="F41" s="5620">
        <f t="shared" si="17"/>
        <v>0</v>
      </c>
      <c r="G41" s="5620">
        <f t="shared" si="17"/>
        <v>0</v>
      </c>
      <c r="H41" s="5620">
        <f t="shared" si="17"/>
        <v>0</v>
      </c>
      <c r="I41" s="5620">
        <f t="shared" si="17"/>
        <v>0</v>
      </c>
      <c r="J41" s="5620">
        <f t="shared" si="17"/>
        <v>0</v>
      </c>
      <c r="K41" s="5620">
        <f t="shared" si="17"/>
        <v>0</v>
      </c>
      <c r="L41" s="5620">
        <f t="shared" si="17"/>
        <v>0</v>
      </c>
      <c r="M41" s="5620">
        <f t="shared" si="17"/>
        <v>0</v>
      </c>
      <c r="N41" s="5620">
        <f t="shared" si="17"/>
        <v>0</v>
      </c>
      <c r="O41" s="5620">
        <f t="shared" si="17"/>
        <v>0</v>
      </c>
      <c r="P41" s="5620">
        <f t="shared" si="17"/>
        <v>0</v>
      </c>
      <c r="Q41" s="5620">
        <f t="shared" si="17"/>
        <v>0</v>
      </c>
      <c r="R41" s="5620">
        <f t="shared" ref="R41" si="18">SUM(R39:R40)</f>
        <v>0</v>
      </c>
      <c r="S41" s="5620">
        <f t="shared" ref="S41" si="19">SUM(S39:S40)</f>
        <v>0</v>
      </c>
      <c r="T41"/>
      <c r="U41"/>
      <c r="V41"/>
      <c r="W41"/>
      <c r="X41"/>
      <c r="Y41" s="14" t="s">
        <v>1000</v>
      </c>
    </row>
    <row r="42" spans="1:25" ht="15.75">
      <c r="A42" s="5651"/>
      <c r="B42" s="5622"/>
      <c r="C42" s="18"/>
      <c r="D42" s="5632"/>
      <c r="E42" s="5632"/>
      <c r="F42" s="5632"/>
      <c r="G42" s="5632"/>
      <c r="H42" s="5632"/>
      <c r="I42" s="5632"/>
      <c r="J42" s="5632"/>
      <c r="K42" s="5632"/>
      <c r="L42" s="5632"/>
      <c r="M42" s="5632"/>
      <c r="N42" s="5632"/>
      <c r="O42" s="5632"/>
      <c r="P42" s="5632"/>
      <c r="Q42" s="5632"/>
      <c r="R42" s="5632"/>
      <c r="S42" s="5632"/>
      <c r="T42"/>
      <c r="U42"/>
      <c r="V42"/>
      <c r="W42"/>
      <c r="X42"/>
      <c r="Y42" s="14" t="s">
        <v>679</v>
      </c>
    </row>
    <row r="43" spans="1:25" ht="15">
      <c r="A43" s="5613" t="s">
        <v>2360</v>
      </c>
      <c r="B43" s="5653"/>
      <c r="C43" s="18"/>
      <c r="D43" s="5644">
        <f t="shared" ref="D43:Q43" si="20">D37-D41</f>
        <v>0</v>
      </c>
      <c r="E43" s="5644">
        <f t="shared" si="20"/>
        <v>0</v>
      </c>
      <c r="F43" s="5644">
        <f t="shared" si="20"/>
        <v>0</v>
      </c>
      <c r="G43" s="5644">
        <f t="shared" si="20"/>
        <v>0</v>
      </c>
      <c r="H43" s="5644">
        <f t="shared" si="20"/>
        <v>0</v>
      </c>
      <c r="I43" s="5644">
        <f t="shared" si="20"/>
        <v>0</v>
      </c>
      <c r="J43" s="5644">
        <f t="shared" si="20"/>
        <v>0</v>
      </c>
      <c r="K43" s="5644">
        <f t="shared" si="20"/>
        <v>0</v>
      </c>
      <c r="L43" s="5644">
        <f t="shared" si="20"/>
        <v>0</v>
      </c>
      <c r="M43" s="5644">
        <f t="shared" si="20"/>
        <v>0</v>
      </c>
      <c r="N43" s="5644">
        <f t="shared" si="20"/>
        <v>0</v>
      </c>
      <c r="O43" s="5644">
        <f t="shared" si="20"/>
        <v>0</v>
      </c>
      <c r="P43" s="5644">
        <f t="shared" si="20"/>
        <v>0</v>
      </c>
      <c r="Q43" s="5644">
        <f t="shared" si="20"/>
        <v>0</v>
      </c>
      <c r="R43" s="5644">
        <f t="shared" ref="R43" si="21">R37-R41</f>
        <v>0</v>
      </c>
      <c r="S43" s="5644">
        <f t="shared" ref="S43" si="22">S37-S41</f>
        <v>0</v>
      </c>
      <c r="T43"/>
      <c r="U43"/>
      <c r="V43"/>
      <c r="W43"/>
      <c r="X43"/>
      <c r="Y43" s="14" t="s">
        <v>997</v>
      </c>
    </row>
    <row r="44" spans="1:25" ht="15.75">
      <c r="A44" s="5529"/>
      <c r="B44" s="5655"/>
      <c r="C44" s="2643"/>
      <c r="D44" s="5632"/>
      <c r="E44" s="5632"/>
      <c r="F44" s="5632"/>
      <c r="G44" s="5632"/>
      <c r="H44" s="5632"/>
      <c r="I44" s="5632"/>
      <c r="J44" s="5632"/>
      <c r="K44" s="5632"/>
      <c r="L44" s="5632"/>
      <c r="M44" s="5632"/>
      <c r="N44" s="5632"/>
      <c r="O44" s="5632"/>
      <c r="P44" s="5632"/>
      <c r="Q44" s="5632"/>
      <c r="R44" s="5632"/>
      <c r="S44" s="5632"/>
      <c r="T44"/>
      <c r="U44"/>
      <c r="V44"/>
      <c r="W44"/>
      <c r="X44"/>
      <c r="Y44" s="14" t="s">
        <v>1004</v>
      </c>
    </row>
    <row r="45" spans="1:25" ht="15.75">
      <c r="A45" s="5603" t="s">
        <v>2722</v>
      </c>
      <c r="B45" s="5653"/>
      <c r="C45" s="2643"/>
      <c r="D45" s="5656"/>
      <c r="E45" s="5656"/>
      <c r="F45" s="5656"/>
      <c r="G45" s="5656"/>
      <c r="H45" s="5656"/>
      <c r="I45" s="5656"/>
      <c r="J45" s="5656"/>
      <c r="K45" s="5656"/>
      <c r="L45" s="5656"/>
      <c r="M45" s="5656"/>
      <c r="N45" s="5656"/>
      <c r="O45" s="5656"/>
      <c r="P45" s="5656"/>
      <c r="Q45" s="5656"/>
      <c r="R45" s="5609">
        <f t="shared" si="0"/>
        <v>0</v>
      </c>
      <c r="S45" s="5656"/>
      <c r="T45"/>
      <c r="U45"/>
      <c r="V45"/>
      <c r="W45"/>
      <c r="X45"/>
      <c r="Y45" s="14" t="s">
        <v>1041</v>
      </c>
    </row>
    <row r="46" spans="1:25" ht="15.75">
      <c r="A46" s="5657"/>
      <c r="B46" s="5658"/>
      <c r="C46" s="2643"/>
      <c r="D46" s="5659"/>
      <c r="E46" s="5659"/>
      <c r="F46" s="5659"/>
      <c r="G46" s="5659"/>
      <c r="H46" s="5659"/>
      <c r="I46" s="5659"/>
      <c r="J46" s="5659"/>
      <c r="K46" s="5659"/>
      <c r="L46" s="5659"/>
      <c r="M46" s="5659"/>
      <c r="N46" s="5659"/>
      <c r="O46" s="5659"/>
      <c r="P46" s="5659"/>
      <c r="Q46" s="5659"/>
      <c r="R46" s="5659"/>
      <c r="S46" s="5659"/>
      <c r="T46"/>
      <c r="U46"/>
      <c r="V46"/>
      <c r="W46"/>
      <c r="X46"/>
      <c r="Y46" s="14" t="s">
        <v>1005</v>
      </c>
    </row>
    <row r="47" spans="1:25" ht="15">
      <c r="A47" s="5660" t="s">
        <v>2362</v>
      </c>
      <c r="B47" s="5661"/>
      <c r="C47" s="2643"/>
      <c r="D47" s="5644">
        <f t="shared" ref="D47:Q47" si="23">SUM(D43,D45)</f>
        <v>0</v>
      </c>
      <c r="E47" s="5644">
        <f t="shared" si="23"/>
        <v>0</v>
      </c>
      <c r="F47" s="5644">
        <f t="shared" si="23"/>
        <v>0</v>
      </c>
      <c r="G47" s="5644">
        <f t="shared" si="23"/>
        <v>0</v>
      </c>
      <c r="H47" s="5644">
        <f t="shared" si="23"/>
        <v>0</v>
      </c>
      <c r="I47" s="5644">
        <f t="shared" si="23"/>
        <v>0</v>
      </c>
      <c r="J47" s="5644">
        <f t="shared" si="23"/>
        <v>0</v>
      </c>
      <c r="K47" s="5644">
        <f t="shared" si="23"/>
        <v>0</v>
      </c>
      <c r="L47" s="5644">
        <f t="shared" si="23"/>
        <v>0</v>
      </c>
      <c r="M47" s="5644">
        <f t="shared" si="23"/>
        <v>0</v>
      </c>
      <c r="N47" s="5644">
        <f t="shared" si="23"/>
        <v>0</v>
      </c>
      <c r="O47" s="5644">
        <f t="shared" si="23"/>
        <v>0</v>
      </c>
      <c r="P47" s="5644">
        <f t="shared" si="23"/>
        <v>0</v>
      </c>
      <c r="Q47" s="5644">
        <f t="shared" si="23"/>
        <v>0</v>
      </c>
      <c r="R47" s="5644">
        <f t="shared" ref="R47" si="24">SUM(R43,R45)</f>
        <v>0</v>
      </c>
      <c r="S47" s="5644">
        <f t="shared" ref="S47" si="25">SUM(S43,S45)</f>
        <v>0</v>
      </c>
      <c r="T47"/>
      <c r="U47"/>
      <c r="V47"/>
      <c r="W47"/>
      <c r="X47"/>
      <c r="Y47" s="14" t="s">
        <v>1152</v>
      </c>
    </row>
    <row r="48" spans="1:25" ht="15.75">
      <c r="A48" s="5630"/>
      <c r="B48" s="5662"/>
      <c r="C48" s="46"/>
      <c r="D48" s="5659"/>
      <c r="E48" s="5659"/>
      <c r="F48" s="5659"/>
      <c r="G48" s="5659"/>
      <c r="H48" s="5659"/>
      <c r="I48" s="5659"/>
      <c r="J48" s="5659"/>
      <c r="K48" s="5659"/>
      <c r="L48" s="5659"/>
      <c r="M48" s="5659"/>
      <c r="N48" s="5659"/>
      <c r="O48" s="5659"/>
      <c r="P48" s="5659"/>
      <c r="Q48" s="5659"/>
      <c r="R48" s="5659"/>
      <c r="S48" s="5659"/>
      <c r="T48"/>
      <c r="U48"/>
      <c r="V48"/>
      <c r="W48"/>
      <c r="X48"/>
      <c r="Y48" s="14" t="s">
        <v>1001</v>
      </c>
    </row>
    <row r="49" spans="1:25" ht="15.75">
      <c r="A49" s="5529" t="s">
        <v>2363</v>
      </c>
      <c r="B49" s="5663"/>
      <c r="C49" s="19"/>
      <c r="D49" s="5632"/>
      <c r="E49" s="5632"/>
      <c r="F49" s="5632"/>
      <c r="G49" s="5632"/>
      <c r="H49" s="5632"/>
      <c r="I49" s="5632"/>
      <c r="J49" s="5632"/>
      <c r="K49" s="5632"/>
      <c r="L49" s="5632"/>
      <c r="M49" s="5632"/>
      <c r="N49" s="5632"/>
      <c r="O49" s="5632"/>
      <c r="P49" s="5632"/>
      <c r="Q49" s="5632"/>
      <c r="R49" s="5632"/>
      <c r="S49" s="5632"/>
      <c r="T49"/>
      <c r="U49"/>
      <c r="V49"/>
      <c r="W49"/>
      <c r="X49"/>
      <c r="Y49" s="14" t="s">
        <v>1006</v>
      </c>
    </row>
    <row r="50" spans="1:25" ht="15.75">
      <c r="A50" s="5664" t="s">
        <v>2364</v>
      </c>
      <c r="B50" s="5619"/>
      <c r="C50" s="733"/>
      <c r="D50" s="5665"/>
      <c r="E50" s="5665"/>
      <c r="F50" s="5665"/>
      <c r="G50" s="5665"/>
      <c r="H50" s="5665"/>
      <c r="I50" s="5665"/>
      <c r="J50" s="5665"/>
      <c r="K50" s="5665"/>
      <c r="L50" s="5665"/>
      <c r="M50" s="5665"/>
      <c r="N50" s="5665"/>
      <c r="O50" s="5665"/>
      <c r="P50" s="5665"/>
      <c r="Q50" s="5665"/>
      <c r="R50" s="5609">
        <f t="shared" si="0"/>
        <v>0</v>
      </c>
      <c r="S50" s="5665"/>
      <c r="T50"/>
      <c r="U50"/>
      <c r="V50"/>
      <c r="W50"/>
      <c r="X50"/>
      <c r="Y50" s="14" t="s">
        <v>491</v>
      </c>
    </row>
    <row r="51" spans="1:25" ht="15.75">
      <c r="A51" s="5666" t="s">
        <v>2558</v>
      </c>
      <c r="B51" s="5667"/>
      <c r="C51" s="2643"/>
      <c r="D51" s="5612"/>
      <c r="E51" s="5612"/>
      <c r="F51" s="5612"/>
      <c r="G51" s="5612"/>
      <c r="H51" s="5612"/>
      <c r="I51" s="5612"/>
      <c r="J51" s="5612"/>
      <c r="K51" s="5612"/>
      <c r="L51" s="5612"/>
      <c r="M51" s="5612"/>
      <c r="N51" s="5612"/>
      <c r="O51" s="5612"/>
      <c r="P51" s="5612"/>
      <c r="Q51" s="5612"/>
      <c r="R51" s="5609">
        <f t="shared" si="0"/>
        <v>0</v>
      </c>
      <c r="S51" s="5612"/>
      <c r="T51"/>
      <c r="U51"/>
      <c r="V51"/>
      <c r="W51"/>
      <c r="X51"/>
      <c r="Y51" s="14" t="s">
        <v>224</v>
      </c>
    </row>
    <row r="52" spans="1:25" ht="15.75">
      <c r="A52" s="5664" t="s">
        <v>2723</v>
      </c>
      <c r="B52" s="5619"/>
      <c r="C52" s="18"/>
      <c r="D52" s="5612"/>
      <c r="E52" s="5612"/>
      <c r="F52" s="5612"/>
      <c r="G52" s="5612"/>
      <c r="H52" s="5612"/>
      <c r="I52" s="5612"/>
      <c r="J52" s="5612"/>
      <c r="K52" s="5612"/>
      <c r="L52" s="5612"/>
      <c r="M52" s="5612"/>
      <c r="N52" s="5612"/>
      <c r="O52" s="5612"/>
      <c r="P52" s="5612"/>
      <c r="Q52" s="5612"/>
      <c r="R52" s="5609">
        <f t="shared" si="0"/>
        <v>0</v>
      </c>
      <c r="S52" s="5612"/>
      <c r="T52"/>
      <c r="U52"/>
      <c r="V52"/>
      <c r="W52"/>
      <c r="X52"/>
      <c r="Y52"/>
    </row>
    <row r="53" spans="1:25" ht="15.75">
      <c r="A53" s="5664" t="s">
        <v>464</v>
      </c>
      <c r="B53" s="5615"/>
      <c r="C53" s="734"/>
      <c r="D53" s="5612"/>
      <c r="E53" s="5612"/>
      <c r="F53" s="5612"/>
      <c r="G53" s="5612"/>
      <c r="H53" s="5612"/>
      <c r="I53" s="5612"/>
      <c r="J53" s="5612"/>
      <c r="K53" s="5612"/>
      <c r="L53" s="5612"/>
      <c r="M53" s="5612"/>
      <c r="N53" s="5612"/>
      <c r="O53" s="5612"/>
      <c r="P53" s="5612"/>
      <c r="Q53" s="5612"/>
      <c r="R53" s="5609">
        <f t="shared" si="0"/>
        <v>0</v>
      </c>
      <c r="S53" s="5612"/>
      <c r="T53"/>
      <c r="U53"/>
      <c r="V53"/>
      <c r="W53"/>
      <c r="X53"/>
      <c r="Y53"/>
    </row>
    <row r="54" spans="1:25" ht="15.75">
      <c r="A54" s="5668" t="s">
        <v>2366</v>
      </c>
      <c r="B54" s="5669"/>
      <c r="C54" s="734"/>
      <c r="D54" s="5612"/>
      <c r="E54" s="5612"/>
      <c r="F54" s="5612"/>
      <c r="G54" s="5612"/>
      <c r="H54" s="5612"/>
      <c r="I54" s="5612"/>
      <c r="J54" s="5612"/>
      <c r="K54" s="5612"/>
      <c r="L54" s="5612"/>
      <c r="M54" s="5612"/>
      <c r="N54" s="5612"/>
      <c r="O54" s="5612"/>
      <c r="P54" s="5612"/>
      <c r="Q54" s="5612"/>
      <c r="R54" s="5609">
        <f t="shared" si="0"/>
        <v>0</v>
      </c>
      <c r="S54" s="5612"/>
      <c r="T54"/>
      <c r="U54"/>
      <c r="V54"/>
      <c r="W54"/>
      <c r="X54"/>
      <c r="Y54"/>
    </row>
    <row r="55" spans="1:25">
      <c r="A55" s="340"/>
      <c r="B55" s="340"/>
      <c r="C55" s="340"/>
      <c r="D55" s="2653"/>
      <c r="E55" s="2653"/>
      <c r="F55" s="2653"/>
      <c r="G55" s="2653"/>
      <c r="H55" s="2653"/>
      <c r="I55" s="2653"/>
      <c r="J55" s="2653"/>
      <c r="K55" s="2653"/>
      <c r="L55" s="2653"/>
      <c r="M55" s="2653"/>
      <c r="N55" s="2653"/>
      <c r="O55" s="2653"/>
      <c r="P55" s="2653"/>
      <c r="Q55" s="2653"/>
      <c r="R55" s="340"/>
      <c r="S55" s="340"/>
      <c r="T55"/>
      <c r="U55"/>
      <c r="V55"/>
      <c r="W55"/>
      <c r="X55"/>
      <c r="Y55"/>
    </row>
    <row r="56" spans="1:25" ht="15">
      <c r="A56" s="433" t="s">
        <v>506</v>
      </c>
      <c r="B56" s="433"/>
      <c r="C56" s="346"/>
      <c r="D56" s="346"/>
      <c r="E56" s="346"/>
      <c r="F56" s="346"/>
      <c r="G56" s="346"/>
      <c r="H56" s="346"/>
      <c r="I56" s="346"/>
      <c r="J56" s="346"/>
      <c r="K56" s="346"/>
      <c r="L56" s="346"/>
      <c r="M56" s="346"/>
      <c r="N56" s="346"/>
      <c r="O56" s="340"/>
      <c r="P56" s="340"/>
      <c r="Q56" s="2653"/>
      <c r="R56" s="2653"/>
      <c r="S56" s="3460" t="str">
        <f>+ToC!E117</f>
        <v xml:space="preserve">GENERAL Annual Return </v>
      </c>
      <c r="T56"/>
      <c r="U56"/>
      <c r="V56"/>
      <c r="W56"/>
      <c r="X56"/>
      <c r="Y56"/>
    </row>
    <row r="57" spans="1:25" ht="15">
      <c r="A57" s="343" t="s">
        <v>1731</v>
      </c>
      <c r="B57" s="343"/>
      <c r="C57" s="340"/>
      <c r="D57" s="340"/>
      <c r="E57" s="340"/>
      <c r="F57" s="340"/>
      <c r="G57" s="340"/>
      <c r="H57" s="340"/>
      <c r="I57" s="340"/>
      <c r="J57" s="340"/>
      <c r="K57" s="340"/>
      <c r="L57" s="340"/>
      <c r="M57" s="340"/>
      <c r="N57" s="340"/>
      <c r="O57" s="340"/>
      <c r="P57" s="340"/>
      <c r="Q57" s="2844"/>
      <c r="R57" s="474"/>
      <c r="S57" s="353" t="s">
        <v>2733</v>
      </c>
      <c r="T57"/>
      <c r="U57"/>
      <c r="V57"/>
      <c r="W57"/>
      <c r="X57"/>
      <c r="Y57"/>
    </row>
    <row r="58" spans="1:25">
      <c r="A58" s="343" t="s">
        <v>994</v>
      </c>
      <c r="B58" s="343"/>
      <c r="C58" s="340"/>
      <c r="D58" s="340"/>
      <c r="E58" s="340"/>
      <c r="F58" s="340"/>
      <c r="G58" s="340"/>
      <c r="H58" s="340"/>
      <c r="I58" s="340"/>
      <c r="J58" s="340"/>
      <c r="K58" s="340"/>
      <c r="L58" s="340"/>
      <c r="M58" s="340"/>
      <c r="N58" s="340"/>
      <c r="O58" s="340"/>
      <c r="P58" s="340"/>
      <c r="Q58" s="340"/>
      <c r="R58" s="340"/>
      <c r="S58" s="340"/>
      <c r="T58"/>
      <c r="U58"/>
      <c r="V58"/>
      <c r="W58"/>
      <c r="X58"/>
      <c r="Y58"/>
    </row>
    <row r="59" spans="1:25" hidden="1"/>
    <row r="60" spans="1:25" hidden="1"/>
    <row r="61" spans="1:25" hidden="1"/>
    <row r="62" spans="1:25" hidden="1"/>
    <row r="63" spans="1:25" hidden="1"/>
    <row r="64" spans="1:25" hidden="1"/>
    <row r="65" hidden="1"/>
    <row r="66" hidden="1"/>
    <row r="67" hidden="1"/>
    <row r="68" hidden="1"/>
    <row r="69" hidden="1"/>
    <row r="70" hidden="1"/>
    <row r="71" hidden="1"/>
    <row r="72" hidden="1"/>
    <row r="73" hidden="1"/>
    <row r="74" hidden="1"/>
    <row r="75" hidden="1"/>
    <row r="76" hidden="1"/>
    <row r="77" hidden="1"/>
    <row r="78" hidden="1"/>
    <row r="79" hidden="1"/>
    <row r="80"/>
    <row r="81"/>
    <row r="82"/>
    <row r="83"/>
    <row r="84"/>
    <row r="85"/>
  </sheetData>
  <sheetProtection algorithmName="SHA-512" hashValue="fgoOGR1Nk3QKwmt+7qlX6cUHxCHwMD4U3PJntt4q/1XWEi6XdhNSZ/mi1IKaiLk6tDvMLjusQobsBJegIq2lFA==" saltValue="BU/EkG9E1fy0wI6h5yVM0w==" spinCount="100000" sheet="1" objects="1" scenarios="1"/>
  <customSheetViews>
    <customSheetView guid="{54084986-DBD9-467D-BB87-84DFF604BE53}">
      <selection activeCell="T14" sqref="T14:T19"/>
      <pageMargins left="0.39370078740157499" right="0" top="0.39370078740157499" bottom="0.39370078740157499" header="0.39370078740157499" footer="0.39370078740157499"/>
      <pageSetup paperSize="5" scale="53" orientation="landscape" r:id="rId1"/>
    </customSheetView>
  </customSheetViews>
  <mergeCells count="8">
    <mergeCell ref="A23:B23"/>
    <mergeCell ref="A26:B26"/>
    <mergeCell ref="A28:B28"/>
    <mergeCell ref="A1:S1"/>
    <mergeCell ref="A9:S9"/>
    <mergeCell ref="A8:S8"/>
    <mergeCell ref="A15:B15"/>
    <mergeCell ref="A22:B22"/>
  </mergeCells>
  <dataValidations count="1">
    <dataValidation type="list" allowBlank="1" showInputMessage="1" showErrorMessage="1" sqref="D10:Q10">
      <formula1>$Y$30:$Y$51</formula1>
    </dataValidation>
  </dataValidations>
  <hyperlinks>
    <hyperlink ref="A1:S1" location="ToC!A1" display="50.12"/>
  </hyperlinks>
  <pageMargins left="0.70866141732283472" right="0.70866141732283472" top="0.74803149606299213" bottom="0.74803149606299213" header="0.31496062992125984" footer="0.31496062992125984"/>
  <pageSetup scale="28" orientation="portrait" r:id="rId2"/>
  <headerFooter>
    <oddHeader>&amp;L&amp;A&amp;C&amp;"Times New Roman,Bold" DRAFT 
INTERNAL USE ONLY&amp;RPage &amp;P</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7030A0"/>
    <pageSetUpPr fitToPage="1"/>
  </sheetPr>
  <dimension ref="A1:D75"/>
  <sheetViews>
    <sheetView zoomScale="90" zoomScaleNormal="90" workbookViewId="0">
      <selection activeCell="A9" sqref="A9:D9"/>
    </sheetView>
  </sheetViews>
  <sheetFormatPr defaultColWidth="0" defaultRowHeight="12.75" zeroHeight="1"/>
  <cols>
    <col min="1" max="1" width="85" style="341" customWidth="1"/>
    <col min="2" max="2" width="9.33203125" style="341" customWidth="1"/>
    <col min="3" max="4" width="15.83203125" style="341" customWidth="1"/>
    <col min="5" max="16384" width="9.33203125" style="341" hidden="1"/>
  </cols>
  <sheetData>
    <row r="1" spans="1:4">
      <c r="A1" s="6902" t="s">
        <v>54</v>
      </c>
      <c r="B1" s="6903"/>
      <c r="C1" s="6904"/>
      <c r="D1" s="6904"/>
    </row>
    <row r="2" spans="1:4" ht="15.75">
      <c r="A2" s="453"/>
      <c r="B2" s="453"/>
      <c r="C2" s="340"/>
      <c r="D2" s="5728" t="s">
        <v>2263</v>
      </c>
    </row>
    <row r="3" spans="1:4" ht="15">
      <c r="A3" s="1443" t="str">
        <f>+Cover!A14</f>
        <v>Select Name of Insurer/ Financial Holding Company</v>
      </c>
      <c r="B3" s="1443"/>
      <c r="C3" s="344"/>
      <c r="D3" s="344"/>
    </row>
    <row r="4" spans="1:4" ht="15">
      <c r="A4" s="5171" t="str">
        <f>+ToC!A3</f>
        <v>Insurer/Financial Holding Company</v>
      </c>
      <c r="B4" s="1493"/>
      <c r="C4" s="344"/>
      <c r="D4" s="344"/>
    </row>
    <row r="5" spans="1:4" ht="15">
      <c r="A5" s="1492"/>
      <c r="B5" s="1493"/>
      <c r="C5" s="344"/>
      <c r="D5" s="344"/>
    </row>
    <row r="6" spans="1:4" ht="15">
      <c r="A6" s="454" t="s">
        <v>6</v>
      </c>
      <c r="B6" s="454"/>
      <c r="C6" s="1491"/>
      <c r="D6" s="344"/>
    </row>
    <row r="7" spans="1:4" ht="15">
      <c r="A7" s="454" t="s">
        <v>7</v>
      </c>
      <c r="B7" s="454"/>
      <c r="C7" s="1491"/>
      <c r="D7" s="434">
        <f>Cover!A22</f>
        <v>0</v>
      </c>
    </row>
    <row r="8" spans="1:4" ht="15">
      <c r="A8" s="454"/>
      <c r="B8" s="454"/>
      <c r="C8" s="1491"/>
      <c r="D8" s="344"/>
    </row>
    <row r="9" spans="1:4" ht="15">
      <c r="A9" s="6508" t="s">
        <v>505</v>
      </c>
      <c r="B9" s="6508"/>
      <c r="C9" s="6901"/>
      <c r="D9" s="6901"/>
    </row>
    <row r="10" spans="1:4" ht="15.75" thickBot="1">
      <c r="A10" s="6899" t="s">
        <v>822</v>
      </c>
      <c r="B10" s="6899"/>
      <c r="C10" s="6900"/>
      <c r="D10" s="6900"/>
    </row>
    <row r="11" spans="1:4" ht="13.5" thickTop="1">
      <c r="A11" s="193" t="s">
        <v>871</v>
      </c>
      <c r="B11" s="194" t="s">
        <v>10</v>
      </c>
      <c r="C11" s="194">
        <f>YEAR($D$7)</f>
        <v>1900</v>
      </c>
      <c r="D11" s="164">
        <f>C11-1</f>
        <v>1899</v>
      </c>
    </row>
    <row r="12" spans="1:4">
      <c r="A12" s="5027"/>
      <c r="B12" s="5028"/>
      <c r="C12" s="3813" t="s">
        <v>319</v>
      </c>
      <c r="D12" s="293" t="s">
        <v>319</v>
      </c>
    </row>
    <row r="13" spans="1:4" ht="15">
      <c r="A13" s="197" t="s">
        <v>939</v>
      </c>
      <c r="B13" s="3610"/>
      <c r="C13" s="4659"/>
      <c r="D13" s="5029"/>
    </row>
    <row r="14" spans="1:4" ht="35.25" customHeight="1">
      <c r="A14" s="2841" t="s">
        <v>2549</v>
      </c>
      <c r="B14" s="458"/>
      <c r="C14" s="4659"/>
      <c r="D14" s="5029"/>
    </row>
    <row r="15" spans="1:4" ht="15">
      <c r="A15" s="198" t="s">
        <v>940</v>
      </c>
      <c r="B15" s="458"/>
      <c r="C15" s="4659"/>
      <c r="D15" s="5029"/>
    </row>
    <row r="16" spans="1:4" ht="15">
      <c r="A16" s="799" t="s">
        <v>2299</v>
      </c>
      <c r="B16" s="458"/>
      <c r="C16" s="4659"/>
      <c r="D16" s="5029"/>
    </row>
    <row r="17" spans="1:4" ht="15">
      <c r="A17" s="5030" t="s">
        <v>1597</v>
      </c>
      <c r="B17" s="5031"/>
      <c r="C17" s="5032">
        <f>SUM(C18:C20)</f>
        <v>0</v>
      </c>
      <c r="D17" s="5032">
        <f>SUM(D18:D20)</f>
        <v>0</v>
      </c>
    </row>
    <row r="18" spans="1:4" ht="15">
      <c r="A18" s="456"/>
      <c r="B18" s="457"/>
      <c r="C18" s="4659"/>
      <c r="D18" s="5029"/>
    </row>
    <row r="19" spans="1:4" ht="15">
      <c r="A19" s="456"/>
      <c r="B19" s="458"/>
      <c r="C19" s="3746"/>
      <c r="D19" s="796"/>
    </row>
    <row r="20" spans="1:4" ht="15">
      <c r="A20" s="459"/>
      <c r="B20" s="458"/>
      <c r="C20" s="4659"/>
      <c r="D20" s="797"/>
    </row>
    <row r="21" spans="1:4">
      <c r="A21" s="798" t="s">
        <v>1598</v>
      </c>
      <c r="B21" s="5033"/>
      <c r="C21" s="4665">
        <f>SUM(C22:C27)</f>
        <v>0</v>
      </c>
      <c r="D21" s="5034">
        <f>SUM(D22:D27)</f>
        <v>0</v>
      </c>
    </row>
    <row r="22" spans="1:4" ht="15">
      <c r="A22" s="2842" t="s">
        <v>1599</v>
      </c>
      <c r="B22" s="458"/>
      <c r="C22" s="3746"/>
      <c r="D22" s="5035"/>
    </row>
    <row r="23" spans="1:4" ht="15">
      <c r="A23" s="203"/>
      <c r="B23" s="458"/>
      <c r="C23" s="3746"/>
      <c r="D23" s="5035"/>
    </row>
    <row r="24" spans="1:4" ht="15">
      <c r="A24" s="204"/>
      <c r="B24" s="458"/>
      <c r="C24" s="3746"/>
      <c r="D24" s="5035"/>
    </row>
    <row r="25" spans="1:4" ht="15">
      <c r="A25" s="205"/>
      <c r="B25" s="5031"/>
      <c r="C25" s="3746"/>
      <c r="D25" s="5035"/>
    </row>
    <row r="26" spans="1:4" ht="15">
      <c r="A26" s="461"/>
      <c r="B26" s="460"/>
      <c r="C26" s="4659"/>
      <c r="D26" s="5036"/>
    </row>
    <row r="27" spans="1:4" ht="15">
      <c r="A27" s="462"/>
      <c r="B27" s="5037"/>
      <c r="C27" s="4659"/>
      <c r="D27" s="797"/>
    </row>
    <row r="28" spans="1:4" ht="16.5" thickBot="1">
      <c r="A28" s="5038" t="s">
        <v>225</v>
      </c>
      <c r="B28" s="5039"/>
      <c r="C28" s="5040">
        <f>SUM(C13:C17)+C21</f>
        <v>0</v>
      </c>
      <c r="D28" s="5040">
        <f>SUM(D13:D17)+D21</f>
        <v>0</v>
      </c>
    </row>
    <row r="29" spans="1:4" ht="16.5" thickTop="1">
      <c r="A29" s="200"/>
      <c r="B29" s="201"/>
      <c r="C29" s="202"/>
      <c r="D29" s="202"/>
    </row>
    <row r="30" spans="1:4" ht="15.75">
      <c r="A30" s="200"/>
      <c r="B30" s="201"/>
      <c r="C30" s="202"/>
      <c r="D30" s="202"/>
    </row>
    <row r="31" spans="1:4" ht="16.5" thickBot="1">
      <c r="A31" s="6898" t="s">
        <v>822</v>
      </c>
      <c r="B31" s="6898"/>
      <c r="C31" s="6534"/>
      <c r="D31" s="6534"/>
    </row>
    <row r="32" spans="1:4" ht="13.5" thickTop="1">
      <c r="A32" s="193" t="s">
        <v>872</v>
      </c>
      <c r="B32" s="194" t="s">
        <v>10</v>
      </c>
      <c r="C32" s="294">
        <f>YEAR($D$7)</f>
        <v>1900</v>
      </c>
      <c r="D32" s="207">
        <f>C32-1</f>
        <v>1899</v>
      </c>
    </row>
    <row r="33" spans="1:4">
      <c r="A33" s="5027"/>
      <c r="B33" s="5028"/>
      <c r="C33" s="295" t="s">
        <v>319</v>
      </c>
      <c r="D33" s="5041" t="s">
        <v>319</v>
      </c>
    </row>
    <row r="34" spans="1:4" ht="15">
      <c r="A34" s="197" t="s">
        <v>939</v>
      </c>
      <c r="B34" s="3610"/>
      <c r="C34" s="4659"/>
      <c r="D34" s="5029"/>
    </row>
    <row r="35" spans="1:4" ht="29.25" customHeight="1">
      <c r="A35" s="2841" t="s">
        <v>2550</v>
      </c>
      <c r="B35" s="458"/>
      <c r="C35" s="4659"/>
      <c r="D35" s="5029"/>
    </row>
    <row r="36" spans="1:4" ht="15">
      <c r="A36" s="198" t="s">
        <v>940</v>
      </c>
      <c r="B36" s="458"/>
      <c r="C36" s="4659"/>
      <c r="D36" s="5029"/>
    </row>
    <row r="37" spans="1:4" ht="15">
      <c r="A37" s="799" t="s">
        <v>1844</v>
      </c>
      <c r="B37" s="458"/>
      <c r="C37" s="5042"/>
      <c r="D37" s="5043"/>
    </row>
    <row r="38" spans="1:4" ht="15">
      <c r="A38" s="456"/>
      <c r="B38" s="5037"/>
      <c r="C38" s="5042"/>
      <c r="D38" s="5043"/>
    </row>
    <row r="39" spans="1:4" ht="15">
      <c r="A39" s="456"/>
      <c r="B39" s="457"/>
      <c r="C39" s="5042"/>
      <c r="D39" s="5043"/>
    </row>
    <row r="40" spans="1:4" ht="15">
      <c r="A40" s="456"/>
      <c r="B40" s="458"/>
      <c r="C40" s="5044"/>
      <c r="D40" s="5045"/>
    </row>
    <row r="41" spans="1:4" ht="15">
      <c r="A41" s="459"/>
      <c r="B41" s="458"/>
      <c r="C41" s="5042"/>
      <c r="D41" s="5046"/>
    </row>
    <row r="42" spans="1:4">
      <c r="A42" s="199" t="s">
        <v>941</v>
      </c>
      <c r="B42" s="5033"/>
      <c r="C42" s="5047">
        <f>SUM(C43:C48)</f>
        <v>0</v>
      </c>
      <c r="D42" s="5048">
        <f>SUM(D43:D48)</f>
        <v>0</v>
      </c>
    </row>
    <row r="43" spans="1:4" ht="15">
      <c r="A43" s="203"/>
      <c r="B43" s="458"/>
      <c r="C43" s="5044"/>
      <c r="D43" s="5049"/>
    </row>
    <row r="44" spans="1:4" ht="15">
      <c r="A44" s="203"/>
      <c r="B44" s="458"/>
      <c r="C44" s="5044"/>
      <c r="D44" s="5049"/>
    </row>
    <row r="45" spans="1:4" ht="15">
      <c r="A45" s="204"/>
      <c r="B45" s="458"/>
      <c r="C45" s="5044"/>
      <c r="D45" s="5049"/>
    </row>
    <row r="46" spans="1:4" ht="15">
      <c r="A46" s="205"/>
      <c r="B46" s="5031"/>
      <c r="C46" s="5044"/>
      <c r="D46" s="5049"/>
    </row>
    <row r="47" spans="1:4" ht="15">
      <c r="A47" s="461"/>
      <c r="B47" s="460"/>
      <c r="C47" s="5042"/>
      <c r="D47" s="5050"/>
    </row>
    <row r="48" spans="1:4" ht="15">
      <c r="A48" s="462"/>
      <c r="B48" s="5037"/>
      <c r="C48" s="5042"/>
      <c r="D48" s="5046"/>
    </row>
    <row r="49" spans="1:4" ht="16.5" thickBot="1">
      <c r="A49" s="5038" t="s">
        <v>225</v>
      </c>
      <c r="B49" s="5039"/>
      <c r="C49" s="5051">
        <f>SUM(C34:C42)</f>
        <v>0</v>
      </c>
      <c r="D49" s="5052">
        <f>SUM(D34:D42)</f>
        <v>0</v>
      </c>
    </row>
    <row r="50" spans="1:4" ht="29.25" customHeight="1" thickTop="1">
      <c r="A50" s="6905" t="s">
        <v>938</v>
      </c>
      <c r="B50" s="6906"/>
      <c r="C50" s="6906"/>
      <c r="D50" s="6906"/>
    </row>
    <row r="51" spans="1:4" ht="14.25">
      <c r="A51" s="340"/>
      <c r="B51" s="340"/>
      <c r="C51" s="340"/>
      <c r="D51" s="89" t="s">
        <v>2191</v>
      </c>
    </row>
    <row r="52" spans="1:4" ht="14.25">
      <c r="A52" s="340"/>
      <c r="B52" s="340"/>
      <c r="C52" s="340"/>
      <c r="D52" s="353" t="s">
        <v>1786</v>
      </c>
    </row>
    <row r="53" spans="1:4" hidden="1"/>
    <row r="54" spans="1:4" hidden="1"/>
    <row r="55" spans="1:4" hidden="1"/>
    <row r="56" spans="1:4" hidden="1"/>
    <row r="57" spans="1:4" hidden="1"/>
    <row r="58" spans="1:4" hidden="1"/>
    <row r="59" spans="1:4" hidden="1"/>
    <row r="60" spans="1:4" hidden="1"/>
    <row r="61" spans="1:4" hidden="1"/>
    <row r="62" spans="1:4" hidden="1"/>
    <row r="63" spans="1:4" hidden="1"/>
    <row r="64" spans="1:4" hidden="1"/>
    <row r="65" hidden="1"/>
    <row r="66" hidden="1"/>
    <row r="67" hidden="1"/>
    <row r="68" hidden="1"/>
    <row r="69" hidden="1"/>
    <row r="70" hidden="1"/>
    <row r="71" hidden="1"/>
    <row r="72" hidden="1"/>
    <row r="73" hidden="1"/>
    <row r="74" hidden="1"/>
    <row r="75" hidden="1"/>
  </sheetData>
  <sheetProtection algorithmName="SHA-512" hashValue="tYCV6U7qLat14COk6tZ6HZktou2p5AlqKtKCQyKjyq1I/9ZnFmRrUj0VRFcmt/OVnvyERQe+CNHWr86ncWbUlg==" saltValue="+tYxRFUm/TOAFzl9bjCQvA==" spinCount="100000" sheet="1" objects="1" scenarios="1"/>
  <customSheetViews>
    <customSheetView guid="{54084986-DBD9-467D-BB87-84DFF604BE53}">
      <selection activeCell="C34" sqref="C34:D49"/>
      <pageMargins left="0.45" right="0" top="0.25" bottom="0.25" header="0.3" footer="0.3"/>
      <pageSetup paperSize="5" scale="85" orientation="portrait" r:id="rId1"/>
    </customSheetView>
  </customSheetViews>
  <mergeCells count="5">
    <mergeCell ref="A31:D31"/>
    <mergeCell ref="A10:D10"/>
    <mergeCell ref="A9:D9"/>
    <mergeCell ref="A1:D1"/>
    <mergeCell ref="A50:D50"/>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49:D49 D17 C13:C27 D21 D42 C28:D30 C34:C48">
      <formula1>50000000000</formula1>
    </dataValidation>
  </dataValidations>
  <hyperlinks>
    <hyperlink ref="A1:D1" location="ToC!A1" display="60.10"/>
  </hyperlinks>
  <pageMargins left="0.70866141732283472" right="0.70866141732283472" top="0.74803149606299213" bottom="0.74803149606299213" header="0.31496062992125984" footer="0.31496062992125984"/>
  <pageSetup scale="80" orientation="portrait" r:id="rId2"/>
  <headerFooter>
    <oddHeader>&amp;L&amp;A&amp;C&amp;"Times New Roman,Bold" DRAFT 
INTERNAL USE ONLY&amp;RPage &amp;P</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7030A0"/>
    <pageSetUpPr fitToPage="1"/>
  </sheetPr>
  <dimension ref="A1:N125"/>
  <sheetViews>
    <sheetView zoomScale="80" zoomScaleNormal="80" workbookViewId="0">
      <selection activeCell="A4" sqref="A4"/>
    </sheetView>
  </sheetViews>
  <sheetFormatPr defaultColWidth="0" defaultRowHeight="15" zeroHeight="1"/>
  <cols>
    <col min="1" max="1" width="71.5" style="445" customWidth="1"/>
    <col min="2" max="2" width="6.83203125" style="445" customWidth="1"/>
    <col min="3" max="5" width="17.83203125" style="445" customWidth="1"/>
    <col min="6" max="6" width="21.33203125" style="445" customWidth="1"/>
    <col min="7" max="8" width="17.83203125" style="346" customWidth="1"/>
    <col min="9" max="9" width="9.33203125" style="346" customWidth="1"/>
    <col min="10" max="10" width="20" style="445" hidden="1" customWidth="1"/>
    <col min="11" max="11" width="16.33203125" style="445" hidden="1" customWidth="1"/>
    <col min="12" max="14" width="0" style="445" hidden="1" customWidth="1"/>
    <col min="15" max="16384" width="9.33203125" style="445" hidden="1"/>
  </cols>
  <sheetData>
    <row r="1" spans="1:11">
      <c r="A1" s="6509" t="s">
        <v>55</v>
      </c>
      <c r="B1" s="6509"/>
      <c r="C1" s="6509"/>
      <c r="D1" s="6509"/>
      <c r="E1" s="6509"/>
      <c r="F1" s="6509"/>
      <c r="G1" s="6509"/>
      <c r="H1" s="6509"/>
    </row>
    <row r="2" spans="1:11" ht="15.75">
      <c r="A2" s="437"/>
      <c r="B2" s="437"/>
      <c r="C2" s="437"/>
      <c r="D2" s="437"/>
      <c r="E2" s="437"/>
      <c r="F2" s="831"/>
      <c r="G2" s="426" t="s">
        <v>2263</v>
      </c>
      <c r="H2" s="437"/>
    </row>
    <row r="3" spans="1:11">
      <c r="A3" s="1443" t="str">
        <f>+Cover!A14</f>
        <v>Select Name of Insurer/ Financial Holding Company</v>
      </c>
      <c r="B3" s="344"/>
      <c r="C3" s="344"/>
      <c r="D3" s="344"/>
      <c r="E3" s="344"/>
      <c r="F3" s="344"/>
      <c r="G3" s="344"/>
      <c r="H3" s="342"/>
    </row>
    <row r="4" spans="1:11">
      <c r="A4" s="427" t="str">
        <f>+ToC!A3</f>
        <v>Insurer/Financial Holding Company</v>
      </c>
      <c r="B4" s="344"/>
      <c r="C4" s="344"/>
      <c r="D4" s="344"/>
      <c r="E4" s="344"/>
      <c r="F4" s="344"/>
      <c r="G4" s="344"/>
      <c r="H4" s="342"/>
    </row>
    <row r="5" spans="1:11">
      <c r="A5" s="427"/>
      <c r="B5" s="344"/>
      <c r="C5" s="344"/>
      <c r="D5" s="344"/>
      <c r="E5" s="344"/>
      <c r="F5" s="344"/>
      <c r="G5" s="344"/>
      <c r="H5" s="342"/>
    </row>
    <row r="6" spans="1:11">
      <c r="A6" s="433" t="str">
        <f>+ToC!A5</f>
        <v>General Insurers Annual Return</v>
      </c>
      <c r="B6" s="351"/>
      <c r="C6" s="342"/>
      <c r="D6" s="344"/>
      <c r="E6" s="344"/>
      <c r="F6" s="344"/>
      <c r="G6" s="344"/>
      <c r="H6" s="342"/>
    </row>
    <row r="7" spans="1:11" ht="18.75" customHeight="1">
      <c r="A7" s="427" t="str">
        <f>+ToC!A6</f>
        <v>For Year Ended:</v>
      </c>
      <c r="B7" s="344"/>
      <c r="C7" s="344"/>
      <c r="D7" s="344"/>
      <c r="E7" s="344"/>
      <c r="F7" s="344"/>
      <c r="G7" s="4440">
        <f>+Cover!A22</f>
        <v>0</v>
      </c>
      <c r="H7" s="342"/>
    </row>
    <row r="8" spans="1:11" ht="18.75" customHeight="1">
      <c r="A8" s="427"/>
      <c r="B8" s="344"/>
      <c r="C8" s="344"/>
      <c r="D8" s="344"/>
      <c r="E8" s="344"/>
      <c r="F8" s="344"/>
      <c r="G8" s="342"/>
      <c r="H8" s="342"/>
    </row>
    <row r="9" spans="1:11" ht="18.75" customHeight="1">
      <c r="A9" s="6508" t="s">
        <v>505</v>
      </c>
      <c r="B9" s="6508"/>
      <c r="C9" s="6508"/>
      <c r="D9" s="6508"/>
      <c r="E9" s="6508"/>
      <c r="F9" s="6508"/>
      <c r="G9" s="6508"/>
      <c r="H9" s="6508"/>
    </row>
    <row r="10" spans="1:11" ht="18.75" customHeight="1">
      <c r="A10" s="1427"/>
      <c r="B10" s="1427"/>
      <c r="C10" s="1427"/>
      <c r="D10" s="1427"/>
      <c r="E10" s="1427"/>
      <c r="F10" s="3269"/>
      <c r="G10" s="1427"/>
      <c r="H10" s="1427"/>
    </row>
    <row r="11" spans="1:11" ht="20.45" customHeight="1" thickBot="1">
      <c r="A11" s="6230" t="s">
        <v>779</v>
      </c>
      <c r="B11" s="6230"/>
      <c r="C11" s="6230"/>
      <c r="D11" s="6230"/>
      <c r="E11" s="6230"/>
      <c r="F11" s="6230"/>
      <c r="G11" s="6230"/>
      <c r="H11" s="6230"/>
    </row>
    <row r="12" spans="1:11" ht="38.25" customHeight="1" thickTop="1">
      <c r="A12" s="2366" t="s">
        <v>741</v>
      </c>
      <c r="B12" s="2367" t="s">
        <v>10</v>
      </c>
      <c r="C12" s="464" t="s">
        <v>742</v>
      </c>
      <c r="D12" s="464" t="s">
        <v>743</v>
      </c>
      <c r="E12" s="464" t="s">
        <v>1820</v>
      </c>
      <c r="F12" s="5121" t="s">
        <v>2436</v>
      </c>
      <c r="G12" s="328">
        <f>YEAR($G$7)</f>
        <v>1900</v>
      </c>
      <c r="H12" s="329">
        <f>G12-1</f>
        <v>1899</v>
      </c>
      <c r="I12" s="344"/>
    </row>
    <row r="13" spans="1:11" ht="17.25" customHeight="1">
      <c r="A13" s="2368" t="s">
        <v>474</v>
      </c>
      <c r="B13" s="2369"/>
      <c r="C13" s="2370" t="s">
        <v>136</v>
      </c>
      <c r="D13" s="2371" t="s">
        <v>137</v>
      </c>
      <c r="E13" s="2371" t="s">
        <v>138</v>
      </c>
      <c r="F13" s="2371" t="s">
        <v>139</v>
      </c>
      <c r="G13" s="2372" t="s">
        <v>140</v>
      </c>
      <c r="H13" s="2372" t="s">
        <v>141</v>
      </c>
      <c r="I13" s="344"/>
    </row>
    <row r="14" spans="1:11">
      <c r="A14" s="2373" t="s">
        <v>744</v>
      </c>
      <c r="B14" s="2374"/>
      <c r="C14" s="288"/>
      <c r="D14" s="288"/>
      <c r="E14" s="288"/>
      <c r="F14" s="2796"/>
      <c r="G14" s="2529">
        <f>SUM(C14:F14)</f>
        <v>0</v>
      </c>
      <c r="H14" s="29"/>
      <c r="I14" s="344"/>
    </row>
    <row r="15" spans="1:11">
      <c r="A15" s="2375" t="s">
        <v>745</v>
      </c>
      <c r="B15" s="2363"/>
      <c r="C15" s="1681"/>
      <c r="D15" s="2530"/>
      <c r="E15" s="2531"/>
      <c r="F15" s="5125"/>
      <c r="G15" s="2529">
        <f>SUM(C15:F15)</f>
        <v>0</v>
      </c>
      <c r="H15" s="2532"/>
      <c r="I15" s="344"/>
    </row>
    <row r="16" spans="1:11">
      <c r="A16" s="2269" t="s">
        <v>746</v>
      </c>
      <c r="B16" s="2376"/>
      <c r="C16" s="2534">
        <f t="shared" ref="C16:H16" si="0">SUM(C14:C15)</f>
        <v>0</v>
      </c>
      <c r="D16" s="2534">
        <f t="shared" si="0"/>
        <v>0</v>
      </c>
      <c r="E16" s="2534">
        <f t="shared" si="0"/>
        <v>0</v>
      </c>
      <c r="F16" s="2534">
        <f t="shared" si="0"/>
        <v>0</v>
      </c>
      <c r="G16" s="2534">
        <f>SUM(G14:G15)</f>
        <v>0</v>
      </c>
      <c r="H16" s="2534">
        <f t="shared" si="0"/>
        <v>0</v>
      </c>
      <c r="I16" s="344"/>
      <c r="K16" s="465"/>
    </row>
    <row r="17" spans="1:9">
      <c r="A17" s="2265" t="s">
        <v>747</v>
      </c>
      <c r="B17" s="2328"/>
      <c r="C17" s="2535"/>
      <c r="D17" s="2331"/>
      <c r="E17" s="2536"/>
      <c r="F17" s="5126"/>
      <c r="G17" s="2537"/>
      <c r="H17" s="2538"/>
      <c r="I17" s="344"/>
    </row>
    <row r="18" spans="1:9">
      <c r="A18" s="2266" t="s">
        <v>748</v>
      </c>
      <c r="B18" s="2377"/>
      <c r="C18" s="1681"/>
      <c r="D18" s="1681"/>
      <c r="E18" s="1681"/>
      <c r="F18" s="5127"/>
      <c r="G18" s="2529">
        <f>SUM(C18:F18)</f>
        <v>0</v>
      </c>
      <c r="H18" s="29"/>
      <c r="I18" s="344"/>
    </row>
    <row r="19" spans="1:9" ht="20.45" customHeight="1">
      <c r="A19" s="2378" t="s">
        <v>749</v>
      </c>
      <c r="B19" s="2377"/>
      <c r="C19" s="1681"/>
      <c r="D19" s="2540"/>
      <c r="E19" s="2525"/>
      <c r="F19" s="5128"/>
      <c r="G19" s="2529">
        <f>SUM(C19:F19)</f>
        <v>0</v>
      </c>
      <c r="H19" s="2541"/>
      <c r="I19" s="344"/>
    </row>
    <row r="20" spans="1:9">
      <c r="A20" s="2266" t="s">
        <v>750</v>
      </c>
      <c r="B20" s="2377"/>
      <c r="C20" s="1681"/>
      <c r="D20" s="2539"/>
      <c r="E20" s="2519"/>
      <c r="F20" s="5129"/>
      <c r="G20" s="2529">
        <f>SUM(C20:F20)</f>
        <v>0</v>
      </c>
      <c r="H20" s="2532"/>
      <c r="I20" s="344"/>
    </row>
    <row r="21" spans="1:9">
      <c r="A21" s="2267" t="s">
        <v>751</v>
      </c>
      <c r="B21" s="2379"/>
      <c r="C21" s="2534">
        <f t="shared" ref="C21:H21" si="1">SUM(C18:C20)</f>
        <v>0</v>
      </c>
      <c r="D21" s="2534">
        <f t="shared" si="1"/>
        <v>0</v>
      </c>
      <c r="E21" s="2534">
        <f t="shared" si="1"/>
        <v>0</v>
      </c>
      <c r="F21" s="2534">
        <f t="shared" si="1"/>
        <v>0</v>
      </c>
      <c r="G21" s="2534">
        <f t="shared" si="1"/>
        <v>0</v>
      </c>
      <c r="H21" s="2534">
        <f t="shared" si="1"/>
        <v>0</v>
      </c>
      <c r="I21" s="344"/>
    </row>
    <row r="22" spans="1:9">
      <c r="A22" s="2266"/>
      <c r="B22" s="2379"/>
      <c r="C22" s="2536"/>
      <c r="D22" s="2536"/>
      <c r="E22" s="2536"/>
      <c r="F22" s="5126"/>
      <c r="G22" s="2537"/>
      <c r="H22" s="2542"/>
      <c r="I22" s="344"/>
    </row>
    <row r="23" spans="1:9">
      <c r="A23" s="2267" t="s">
        <v>752</v>
      </c>
      <c r="B23" s="2379"/>
      <c r="C23" s="2535"/>
      <c r="D23" s="2331"/>
      <c r="E23" s="2535"/>
      <c r="F23" s="5130"/>
      <c r="G23" s="2543"/>
      <c r="H23" s="2538"/>
      <c r="I23" s="344"/>
    </row>
    <row r="24" spans="1:9" ht="30.95" customHeight="1">
      <c r="A24" s="2378" t="s">
        <v>753</v>
      </c>
      <c r="B24" s="2379"/>
      <c r="C24" s="1681"/>
      <c r="D24" s="1681"/>
      <c r="E24" s="1681"/>
      <c r="F24" s="5127"/>
      <c r="G24" s="2529">
        <f>SUM(C24:F24)</f>
        <v>0</v>
      </c>
      <c r="H24" s="29"/>
      <c r="I24" s="344"/>
    </row>
    <row r="25" spans="1:9">
      <c r="A25" s="2266" t="s">
        <v>754</v>
      </c>
      <c r="B25" s="2379"/>
      <c r="C25" s="1681"/>
      <c r="D25" s="1681"/>
      <c r="E25" s="1681"/>
      <c r="F25" s="5127"/>
      <c r="G25" s="2529">
        <f>SUM(C25:F25)</f>
        <v>0</v>
      </c>
      <c r="H25" s="29"/>
      <c r="I25" s="344"/>
    </row>
    <row r="26" spans="1:9">
      <c r="A26" s="2267" t="s">
        <v>755</v>
      </c>
      <c r="B26" s="2379"/>
      <c r="C26" s="2534">
        <f t="shared" ref="C26:H26" si="2">SUM(C24:C25)</f>
        <v>0</v>
      </c>
      <c r="D26" s="2534">
        <f t="shared" si="2"/>
        <v>0</v>
      </c>
      <c r="E26" s="2534">
        <f t="shared" si="2"/>
        <v>0</v>
      </c>
      <c r="F26" s="2534">
        <f t="shared" si="2"/>
        <v>0</v>
      </c>
      <c r="G26" s="2534">
        <f t="shared" si="2"/>
        <v>0</v>
      </c>
      <c r="H26" s="2534">
        <f t="shared" si="2"/>
        <v>0</v>
      </c>
      <c r="I26" s="344"/>
    </row>
    <row r="27" spans="1:9">
      <c r="A27" s="2266"/>
      <c r="B27" s="2379"/>
      <c r="C27" s="2536"/>
      <c r="D27" s="2536"/>
      <c r="E27" s="2536"/>
      <c r="F27" s="5126"/>
      <c r="G27" s="2537"/>
      <c r="H27" s="2542"/>
      <c r="I27" s="344"/>
    </row>
    <row r="28" spans="1:9">
      <c r="A28" s="2267" t="s">
        <v>756</v>
      </c>
      <c r="B28" s="2379"/>
      <c r="C28" s="2535"/>
      <c r="D28" s="2331"/>
      <c r="E28" s="2331"/>
      <c r="F28" s="2342"/>
      <c r="G28" s="2543"/>
      <c r="H28" s="2538"/>
      <c r="I28" s="344"/>
    </row>
    <row r="29" spans="1:9">
      <c r="A29" s="2266" t="s">
        <v>757</v>
      </c>
      <c r="B29" s="2379"/>
      <c r="C29" s="1681"/>
      <c r="D29" s="1681"/>
      <c r="E29" s="1681"/>
      <c r="F29" s="5127"/>
      <c r="G29" s="2529">
        <f>SUM(C29:F29)</f>
        <v>0</v>
      </c>
      <c r="H29" s="29"/>
      <c r="I29" s="344"/>
    </row>
    <row r="30" spans="1:9">
      <c r="A30" s="2266" t="s">
        <v>758</v>
      </c>
      <c r="B30" s="2379"/>
      <c r="C30" s="1681"/>
      <c r="D30" s="1681"/>
      <c r="E30" s="1681"/>
      <c r="F30" s="5127"/>
      <c r="G30" s="2529">
        <f t="shared" ref="G30:G36" si="3">SUM(C30:F30)</f>
        <v>0</v>
      </c>
      <c r="H30" s="29"/>
      <c r="I30" s="344"/>
    </row>
    <row r="31" spans="1:9">
      <c r="A31" s="2266" t="s">
        <v>759</v>
      </c>
      <c r="B31" s="2379"/>
      <c r="C31" s="1681"/>
      <c r="D31" s="1681"/>
      <c r="E31" s="1681"/>
      <c r="F31" s="5127"/>
      <c r="G31" s="2529">
        <f t="shared" si="3"/>
        <v>0</v>
      </c>
      <c r="H31" s="29"/>
      <c r="I31" s="344"/>
    </row>
    <row r="32" spans="1:9">
      <c r="A32" s="2266" t="s">
        <v>760</v>
      </c>
      <c r="B32" s="2379"/>
      <c r="C32" s="1681"/>
      <c r="D32" s="1681"/>
      <c r="E32" s="1681"/>
      <c r="F32" s="5127"/>
      <c r="G32" s="2529">
        <f t="shared" si="3"/>
        <v>0</v>
      </c>
      <c r="H32" s="29"/>
      <c r="I32" s="344"/>
    </row>
    <row r="33" spans="1:10">
      <c r="A33" s="2266" t="s">
        <v>761</v>
      </c>
      <c r="B33" s="2379"/>
      <c r="C33" s="1681"/>
      <c r="D33" s="1681"/>
      <c r="E33" s="1681"/>
      <c r="F33" s="5127"/>
      <c r="G33" s="2529">
        <f t="shared" si="3"/>
        <v>0</v>
      </c>
      <c r="H33" s="29"/>
      <c r="I33" s="344"/>
    </row>
    <row r="34" spans="1:10">
      <c r="A34" s="2266" t="s">
        <v>762</v>
      </c>
      <c r="B34" s="2379"/>
      <c r="C34" s="1681"/>
      <c r="D34" s="1681"/>
      <c r="E34" s="1681"/>
      <c r="F34" s="5127"/>
      <c r="G34" s="2529">
        <f t="shared" si="3"/>
        <v>0</v>
      </c>
      <c r="H34" s="29"/>
      <c r="I34" s="344"/>
    </row>
    <row r="35" spans="1:10">
      <c r="A35" s="2266" t="s">
        <v>763</v>
      </c>
      <c r="B35" s="2379"/>
      <c r="C35" s="1681"/>
      <c r="D35" s="1681"/>
      <c r="E35" s="1681"/>
      <c r="F35" s="5127"/>
      <c r="G35" s="2529">
        <f t="shared" si="3"/>
        <v>0</v>
      </c>
      <c r="H35" s="29"/>
      <c r="I35" s="344"/>
    </row>
    <row r="36" spans="1:10">
      <c r="A36" s="2266" t="s">
        <v>764</v>
      </c>
      <c r="B36" s="2379"/>
      <c r="C36" s="1681"/>
      <c r="D36" s="1681"/>
      <c r="E36" s="1681"/>
      <c r="F36" s="5127"/>
      <c r="G36" s="2529">
        <f t="shared" si="3"/>
        <v>0</v>
      </c>
      <c r="H36" s="29"/>
      <c r="I36" s="344"/>
    </row>
    <row r="37" spans="1:10" ht="30">
      <c r="A37" s="2268" t="s">
        <v>765</v>
      </c>
      <c r="B37" s="2379"/>
      <c r="C37" s="2544">
        <f>SUM(C29:C36)</f>
        <v>0</v>
      </c>
      <c r="D37" s="2544">
        <f t="shared" ref="D37:H37" si="4">SUM(D29:D36)</f>
        <v>0</v>
      </c>
      <c r="E37" s="2544">
        <f t="shared" si="4"/>
        <v>0</v>
      </c>
      <c r="F37" s="2544">
        <f t="shared" si="4"/>
        <v>0</v>
      </c>
      <c r="G37" s="2544">
        <f t="shared" si="4"/>
        <v>0</v>
      </c>
      <c r="H37" s="2544">
        <f t="shared" si="4"/>
        <v>0</v>
      </c>
      <c r="I37" s="344"/>
    </row>
    <row r="38" spans="1:10">
      <c r="A38" s="2266"/>
      <c r="B38" s="2379"/>
      <c r="C38" s="2536"/>
      <c r="D38" s="2536"/>
      <c r="E38" s="2536"/>
      <c r="F38" s="5126"/>
      <c r="G38" s="2536"/>
      <c r="H38" s="2542"/>
      <c r="I38" s="344"/>
    </row>
    <row r="39" spans="1:10">
      <c r="A39" s="2267" t="s">
        <v>766</v>
      </c>
      <c r="B39" s="2379"/>
      <c r="C39" s="2535"/>
      <c r="D39" s="2331"/>
      <c r="E39" s="2331"/>
      <c r="F39" s="2342"/>
      <c r="G39" s="2331"/>
      <c r="H39" s="2538"/>
      <c r="I39" s="344"/>
    </row>
    <row r="40" spans="1:10">
      <c r="A40" s="2266" t="s">
        <v>767</v>
      </c>
      <c r="B40" s="2379"/>
      <c r="C40" s="1681"/>
      <c r="D40" s="1681"/>
      <c r="E40" s="1681"/>
      <c r="F40" s="5127"/>
      <c r="G40" s="2529">
        <f>SUM(C40:F40)</f>
        <v>0</v>
      </c>
      <c r="H40" s="29"/>
      <c r="I40" s="344"/>
    </row>
    <row r="41" spans="1:10">
      <c r="A41" s="2266" t="s">
        <v>768</v>
      </c>
      <c r="B41" s="2379"/>
      <c r="C41" s="1681"/>
      <c r="D41" s="1681"/>
      <c r="E41" s="1681"/>
      <c r="F41" s="5127"/>
      <c r="G41" s="2529">
        <f t="shared" ref="G41:G49" si="5">SUM(C41:F41)</f>
        <v>0</v>
      </c>
      <c r="H41" s="29"/>
      <c r="I41" s="344"/>
      <c r="J41" s="465"/>
    </row>
    <row r="42" spans="1:10">
      <c r="A42" s="2266" t="s">
        <v>769</v>
      </c>
      <c r="B42" s="2379"/>
      <c r="C42" s="1681"/>
      <c r="D42" s="1681"/>
      <c r="E42" s="1681"/>
      <c r="F42" s="5127"/>
      <c r="G42" s="2529">
        <f t="shared" si="5"/>
        <v>0</v>
      </c>
      <c r="H42" s="29"/>
      <c r="I42" s="344"/>
    </row>
    <row r="43" spans="1:10">
      <c r="A43" s="2266" t="s">
        <v>771</v>
      </c>
      <c r="B43" s="2348"/>
      <c r="C43" s="12"/>
      <c r="D43" s="12"/>
      <c r="E43" s="12"/>
      <c r="F43" s="5127"/>
      <c r="G43" s="2529">
        <f t="shared" si="5"/>
        <v>0</v>
      </c>
      <c r="H43" s="29"/>
      <c r="I43" s="344"/>
    </row>
    <row r="44" spans="1:10">
      <c r="A44" s="2507" t="s">
        <v>1517</v>
      </c>
      <c r="B44" s="2348"/>
      <c r="C44" s="12"/>
      <c r="D44" s="12"/>
      <c r="E44" s="12"/>
      <c r="F44" s="5127"/>
      <c r="G44" s="2529">
        <f t="shared" si="5"/>
        <v>0</v>
      </c>
      <c r="H44" s="29"/>
      <c r="I44" s="344"/>
    </row>
    <row r="45" spans="1:10">
      <c r="A45" s="2552" t="s">
        <v>1516</v>
      </c>
      <c r="B45" s="2348"/>
      <c r="C45" s="12"/>
      <c r="D45" s="12"/>
      <c r="E45" s="12"/>
      <c r="F45" s="5127"/>
      <c r="G45" s="2529">
        <f t="shared" si="5"/>
        <v>0</v>
      </c>
      <c r="H45" s="29"/>
      <c r="I45" s="344"/>
    </row>
    <row r="46" spans="1:10">
      <c r="A46" s="2266" t="s">
        <v>770</v>
      </c>
      <c r="B46" s="3096"/>
      <c r="C46" s="12"/>
      <c r="D46" s="12"/>
      <c r="E46" s="12"/>
      <c r="F46" s="5127"/>
      <c r="G46" s="2529">
        <f t="shared" si="5"/>
        <v>0</v>
      </c>
      <c r="H46" s="29"/>
      <c r="I46" s="344"/>
    </row>
    <row r="47" spans="1:10">
      <c r="A47" s="2386" t="s">
        <v>1821</v>
      </c>
      <c r="B47" s="3096"/>
      <c r="C47" s="12"/>
      <c r="D47" s="12"/>
      <c r="E47" s="12"/>
      <c r="F47" s="5127"/>
      <c r="G47" s="2529">
        <f t="shared" si="5"/>
        <v>0</v>
      </c>
      <c r="H47" s="29"/>
      <c r="I47" s="344"/>
    </row>
    <row r="48" spans="1:10">
      <c r="A48" s="2553" t="s">
        <v>1518</v>
      </c>
      <c r="B48" s="3096"/>
      <c r="C48" s="12"/>
      <c r="D48" s="12"/>
      <c r="E48" s="12"/>
      <c r="F48" s="5127"/>
      <c r="G48" s="2529">
        <f t="shared" si="5"/>
        <v>0</v>
      </c>
      <c r="H48" s="29"/>
      <c r="I48" s="344"/>
    </row>
    <row r="49" spans="1:9">
      <c r="A49" s="2507" t="s">
        <v>772</v>
      </c>
      <c r="B49" s="3096"/>
      <c r="C49" s="12"/>
      <c r="D49" s="12"/>
      <c r="E49" s="12"/>
      <c r="F49" s="5127"/>
      <c r="G49" s="2529">
        <f t="shared" si="5"/>
        <v>0</v>
      </c>
      <c r="H49" s="29"/>
      <c r="I49" s="344"/>
    </row>
    <row r="50" spans="1:9">
      <c r="A50" s="2507" t="s">
        <v>2588</v>
      </c>
      <c r="B50" s="5135"/>
      <c r="C50" s="12"/>
      <c r="D50" s="12"/>
      <c r="E50" s="12"/>
      <c r="F50" s="5127"/>
      <c r="G50" s="3098">
        <f>SUM(C50:F50)</f>
        <v>0</v>
      </c>
      <c r="H50" s="29"/>
      <c r="I50" s="344"/>
    </row>
    <row r="51" spans="1:9">
      <c r="A51" s="2507" t="s">
        <v>2589</v>
      </c>
      <c r="B51" s="5135"/>
      <c r="C51" s="12"/>
      <c r="D51" s="12"/>
      <c r="E51" s="12"/>
      <c r="F51" s="5127"/>
      <c r="G51" s="3098">
        <f>SUM(C51:F51)</f>
        <v>0</v>
      </c>
      <c r="H51" s="29"/>
      <c r="I51" s="344"/>
    </row>
    <row r="52" spans="1:9">
      <c r="A52" s="2507" t="s">
        <v>2590</v>
      </c>
      <c r="B52" s="5135"/>
      <c r="C52" s="12"/>
      <c r="D52" s="12"/>
      <c r="E52" s="12"/>
      <c r="F52" s="5127"/>
      <c r="G52" s="3098">
        <f>SUM(C52:F52)</f>
        <v>0</v>
      </c>
      <c r="H52" s="29"/>
      <c r="I52" s="344"/>
    </row>
    <row r="53" spans="1:9">
      <c r="A53" s="5136" t="s">
        <v>2591</v>
      </c>
      <c r="B53" s="5135"/>
      <c r="C53" s="12"/>
      <c r="D53" s="12"/>
      <c r="E53" s="12"/>
      <c r="F53" s="5127"/>
      <c r="G53" s="3098">
        <f>SUM(C53:F53)</f>
        <v>0</v>
      </c>
      <c r="H53" s="29"/>
      <c r="I53" s="344"/>
    </row>
    <row r="54" spans="1:9">
      <c r="A54" s="2507" t="s">
        <v>2601</v>
      </c>
      <c r="B54" s="3096"/>
      <c r="C54" s="12"/>
      <c r="D54" s="12"/>
      <c r="E54" s="12"/>
      <c r="F54" s="5127"/>
      <c r="G54" s="3098">
        <f>SUM(C54:F54)</f>
        <v>0</v>
      </c>
      <c r="H54" s="29"/>
      <c r="I54" s="344"/>
    </row>
    <row r="55" spans="1:9">
      <c r="A55" s="330" t="s">
        <v>1061</v>
      </c>
      <c r="B55" s="4140">
        <v>2</v>
      </c>
      <c r="C55" s="3098">
        <f>SUM(C56:C66)</f>
        <v>0</v>
      </c>
      <c r="D55" s="3098">
        <f t="shared" ref="D55:H55" si="6">SUM(D56:D66)</f>
        <v>0</v>
      </c>
      <c r="E55" s="3098">
        <f t="shared" si="6"/>
        <v>0</v>
      </c>
      <c r="F55" s="3098">
        <f t="shared" si="6"/>
        <v>0</v>
      </c>
      <c r="G55" s="3098">
        <f t="shared" si="6"/>
        <v>0</v>
      </c>
      <c r="H55" s="3098">
        <f t="shared" si="6"/>
        <v>0</v>
      </c>
      <c r="I55" s="344"/>
    </row>
    <row r="56" spans="1:9">
      <c r="A56" s="407"/>
      <c r="B56" s="3096"/>
      <c r="C56" s="288"/>
      <c r="D56" s="288"/>
      <c r="E56" s="288"/>
      <c r="F56" s="2796"/>
      <c r="G56" s="3098">
        <f t="shared" ref="G56:G66" si="7">SUM(C56:F56)</f>
        <v>0</v>
      </c>
      <c r="H56" s="29"/>
      <c r="I56" s="344"/>
    </row>
    <row r="57" spans="1:9">
      <c r="A57" s="407"/>
      <c r="B57" s="3096"/>
      <c r="C57" s="288"/>
      <c r="D57" s="288"/>
      <c r="E57" s="288"/>
      <c r="F57" s="2796"/>
      <c r="G57" s="3098">
        <f t="shared" si="7"/>
        <v>0</v>
      </c>
      <c r="H57" s="29"/>
      <c r="I57" s="344"/>
    </row>
    <row r="58" spans="1:9">
      <c r="A58" s="407"/>
      <c r="B58" s="3096"/>
      <c r="C58" s="288"/>
      <c r="D58" s="288"/>
      <c r="E58" s="288"/>
      <c r="F58" s="2796"/>
      <c r="G58" s="3098">
        <f t="shared" si="7"/>
        <v>0</v>
      </c>
      <c r="H58" s="29"/>
      <c r="I58" s="344"/>
    </row>
    <row r="59" spans="1:9">
      <c r="A59" s="407"/>
      <c r="B59" s="3096"/>
      <c r="C59" s="288"/>
      <c r="D59" s="288"/>
      <c r="E59" s="288"/>
      <c r="F59" s="2796"/>
      <c r="G59" s="3098">
        <f t="shared" si="7"/>
        <v>0</v>
      </c>
      <c r="H59" s="29"/>
      <c r="I59" s="344"/>
    </row>
    <row r="60" spans="1:9">
      <c r="A60" s="407"/>
      <c r="B60" s="3096"/>
      <c r="C60" s="288"/>
      <c r="D60" s="288"/>
      <c r="E60" s="288"/>
      <c r="F60" s="2796"/>
      <c r="G60" s="3098">
        <f t="shared" si="7"/>
        <v>0</v>
      </c>
      <c r="H60" s="29"/>
      <c r="I60" s="344"/>
    </row>
    <row r="61" spans="1:9">
      <c r="A61" s="407"/>
      <c r="B61" s="3747"/>
      <c r="C61" s="2511"/>
      <c r="D61" s="2511"/>
      <c r="E61" s="2511"/>
      <c r="F61" s="3208"/>
      <c r="G61" s="3098">
        <f t="shared" si="7"/>
        <v>0</v>
      </c>
      <c r="H61" s="29"/>
      <c r="I61" s="344"/>
    </row>
    <row r="62" spans="1:9">
      <c r="A62" s="418"/>
      <c r="B62" s="3096"/>
      <c r="C62" s="288"/>
      <c r="D62" s="288"/>
      <c r="E62" s="288"/>
      <c r="F62" s="2796"/>
      <c r="G62" s="3098">
        <f t="shared" si="7"/>
        <v>0</v>
      </c>
      <c r="H62" s="29"/>
      <c r="I62" s="344"/>
    </row>
    <row r="63" spans="1:9">
      <c r="A63" s="407"/>
      <c r="B63" s="3096"/>
      <c r="C63" s="288"/>
      <c r="D63" s="288"/>
      <c r="E63" s="288"/>
      <c r="F63" s="2796"/>
      <c r="G63" s="3098">
        <f t="shared" si="7"/>
        <v>0</v>
      </c>
      <c r="H63" s="29"/>
      <c r="I63" s="344"/>
    </row>
    <row r="64" spans="1:9">
      <c r="A64" s="418"/>
      <c r="B64" s="3096"/>
      <c r="C64" s="288"/>
      <c r="D64" s="288"/>
      <c r="E64" s="288"/>
      <c r="F64" s="2796"/>
      <c r="G64" s="3098">
        <f t="shared" si="7"/>
        <v>0</v>
      </c>
      <c r="H64" s="29"/>
      <c r="I64" s="344"/>
    </row>
    <row r="65" spans="1:14">
      <c r="A65" s="418"/>
      <c r="B65" s="3096"/>
      <c r="C65" s="288"/>
      <c r="D65" s="288"/>
      <c r="E65" s="288"/>
      <c r="F65" s="2796"/>
      <c r="G65" s="3098">
        <f t="shared" si="7"/>
        <v>0</v>
      </c>
      <c r="H65" s="29"/>
      <c r="I65" s="344"/>
    </row>
    <row r="66" spans="1:14">
      <c r="A66" s="418"/>
      <c r="B66" s="2556"/>
      <c r="C66" s="288"/>
      <c r="D66" s="288"/>
      <c r="E66" s="288"/>
      <c r="F66" s="2796"/>
      <c r="G66" s="3098">
        <f t="shared" si="7"/>
        <v>0</v>
      </c>
      <c r="H66" s="29"/>
      <c r="I66" s="344"/>
    </row>
    <row r="67" spans="1:14">
      <c r="A67" s="2555"/>
      <c r="B67" s="2554"/>
      <c r="C67" s="2336"/>
      <c r="D67" s="2547"/>
      <c r="E67" s="2547"/>
      <c r="F67" s="5131"/>
      <c r="G67" s="2547"/>
      <c r="H67" s="2548"/>
      <c r="I67" s="344"/>
    </row>
    <row r="68" spans="1:14">
      <c r="A68" s="2270" t="s">
        <v>773</v>
      </c>
      <c r="B68" s="2376"/>
      <c r="C68" s="2533">
        <f t="shared" ref="C68:H68" si="8">SUM(C40:C55)</f>
        <v>0</v>
      </c>
      <c r="D68" s="2533">
        <f t="shared" si="8"/>
        <v>0</v>
      </c>
      <c r="E68" s="2533">
        <f t="shared" si="8"/>
        <v>0</v>
      </c>
      <c r="F68" s="2533">
        <f t="shared" si="8"/>
        <v>0</v>
      </c>
      <c r="G68" s="2533">
        <f t="shared" si="8"/>
        <v>0</v>
      </c>
      <c r="H68" s="2533">
        <f t="shared" si="8"/>
        <v>0</v>
      </c>
      <c r="I68" s="344"/>
      <c r="J68" s="466"/>
      <c r="K68" s="466"/>
      <c r="L68" s="466"/>
      <c r="M68" s="466"/>
      <c r="N68" s="466"/>
    </row>
    <row r="69" spans="1:14">
      <c r="A69" s="2373"/>
      <c r="B69" s="2258"/>
      <c r="C69" s="544"/>
      <c r="D69" s="2536"/>
      <c r="E69" s="2536"/>
      <c r="F69" s="5126"/>
      <c r="G69" s="2536"/>
      <c r="H69" s="2542"/>
      <c r="I69" s="344"/>
      <c r="J69" s="465"/>
    </row>
    <row r="70" spans="1:14" s="5167" customFormat="1">
      <c r="A70" s="1661" t="s">
        <v>2606</v>
      </c>
      <c r="B70" s="5163"/>
      <c r="C70" s="5164"/>
      <c r="D70" s="5164"/>
      <c r="E70" s="5164"/>
      <c r="F70" s="5164"/>
      <c r="G70" s="3098">
        <f t="shared" ref="G70:G72" si="9">SUM(C70:F70)</f>
        <v>0</v>
      </c>
      <c r="H70" s="5165"/>
      <c r="I70" s="344"/>
      <c r="J70" s="5166"/>
    </row>
    <row r="71" spans="1:14" s="5167" customFormat="1">
      <c r="A71" s="1156" t="s">
        <v>2603</v>
      </c>
      <c r="B71" s="5163"/>
      <c r="C71" s="5164"/>
      <c r="D71" s="5164"/>
      <c r="E71" s="5164"/>
      <c r="F71" s="5164"/>
      <c r="G71" s="3098">
        <f t="shared" si="9"/>
        <v>0</v>
      </c>
      <c r="H71" s="5165"/>
      <c r="I71" s="344"/>
      <c r="J71" s="5166"/>
    </row>
    <row r="72" spans="1:14" s="5167" customFormat="1">
      <c r="A72" s="1156" t="s">
        <v>2604</v>
      </c>
      <c r="B72" s="5163"/>
      <c r="C72" s="5164"/>
      <c r="D72" s="5164"/>
      <c r="E72" s="5164"/>
      <c r="F72" s="5164"/>
      <c r="G72" s="3098">
        <f t="shared" si="9"/>
        <v>0</v>
      </c>
      <c r="H72" s="5165"/>
      <c r="I72" s="344"/>
      <c r="J72" s="5166"/>
    </row>
    <row r="73" spans="1:14" s="5167" customFormat="1">
      <c r="A73" s="1156" t="s">
        <v>2605</v>
      </c>
      <c r="B73" s="5163"/>
      <c r="C73" s="1678">
        <f>SUM(C74:C77)</f>
        <v>0</v>
      </c>
      <c r="D73" s="1678">
        <f t="shared" ref="D73:H73" si="10">SUM(D74:D77)</f>
        <v>0</v>
      </c>
      <c r="E73" s="1678">
        <f t="shared" si="10"/>
        <v>0</v>
      </c>
      <c r="F73" s="1678">
        <f t="shared" si="10"/>
        <v>0</v>
      </c>
      <c r="G73" s="1678">
        <f t="shared" si="10"/>
        <v>0</v>
      </c>
      <c r="H73" s="1678">
        <f t="shared" si="10"/>
        <v>0</v>
      </c>
      <c r="I73" s="344"/>
      <c r="J73" s="5166"/>
    </row>
    <row r="74" spans="1:14">
      <c r="A74" s="2384"/>
      <c r="B74" s="2379"/>
      <c r="C74" s="1681"/>
      <c r="D74" s="1681"/>
      <c r="E74" s="1681"/>
      <c r="F74" s="2796"/>
      <c r="G74" s="2515">
        <f t="shared" ref="G74:G77" si="11">SUM(C74:F74)</f>
        <v>0</v>
      </c>
      <c r="H74" s="29"/>
      <c r="I74" s="344"/>
    </row>
    <row r="75" spans="1:14">
      <c r="A75" s="2384"/>
      <c r="B75" s="2379"/>
      <c r="C75" s="1681"/>
      <c r="D75" s="1681"/>
      <c r="E75" s="1681"/>
      <c r="F75" s="2796"/>
      <c r="G75" s="2515">
        <f t="shared" si="11"/>
        <v>0</v>
      </c>
      <c r="H75" s="29"/>
      <c r="I75" s="344"/>
    </row>
    <row r="76" spans="1:14">
      <c r="A76" s="2385"/>
      <c r="B76" s="2379"/>
      <c r="C76" s="1681"/>
      <c r="D76" s="1681"/>
      <c r="E76" s="1681"/>
      <c r="F76" s="2796"/>
      <c r="G76" s="2515">
        <f t="shared" si="11"/>
        <v>0</v>
      </c>
      <c r="H76" s="29"/>
      <c r="I76" s="344"/>
    </row>
    <row r="77" spans="1:14" s="5167" customFormat="1">
      <c r="A77" s="5162"/>
      <c r="B77" s="5163"/>
      <c r="C77" s="5164"/>
      <c r="D77" s="5164"/>
      <c r="E77" s="5164"/>
      <c r="F77" s="5164"/>
      <c r="G77" s="2515">
        <f t="shared" si="11"/>
        <v>0</v>
      </c>
      <c r="H77" s="5165"/>
      <c r="I77" s="344"/>
      <c r="J77" s="5166"/>
    </row>
    <row r="78" spans="1:14">
      <c r="A78" s="2269" t="s">
        <v>2607</v>
      </c>
      <c r="B78" s="2376"/>
      <c r="C78" s="2533">
        <f t="shared" ref="C78:H78" si="12">SUM(C69:C70)</f>
        <v>0</v>
      </c>
      <c r="D78" s="2533">
        <f t="shared" si="12"/>
        <v>0</v>
      </c>
      <c r="E78" s="2533">
        <f t="shared" si="12"/>
        <v>0</v>
      </c>
      <c r="F78" s="2533">
        <f t="shared" si="12"/>
        <v>0</v>
      </c>
      <c r="G78" s="2533">
        <f t="shared" si="12"/>
        <v>0</v>
      </c>
      <c r="H78" s="2533">
        <f t="shared" si="12"/>
        <v>0</v>
      </c>
      <c r="I78" s="344"/>
    </row>
    <row r="79" spans="1:14">
      <c r="A79" s="330"/>
      <c r="B79" s="3761"/>
      <c r="C79" s="2535"/>
      <c r="D79" s="2535"/>
      <c r="E79" s="2535"/>
      <c r="F79" s="5130"/>
      <c r="G79" s="2535"/>
      <c r="H79" s="547"/>
      <c r="I79" s="344"/>
    </row>
    <row r="80" spans="1:14">
      <c r="A80" s="330" t="s">
        <v>774</v>
      </c>
      <c r="B80" s="2379"/>
      <c r="C80" s="2535"/>
      <c r="D80" s="2535"/>
      <c r="E80" s="2535"/>
      <c r="F80" s="5130"/>
      <c r="G80" s="2535"/>
      <c r="H80" s="547"/>
      <c r="I80" s="344"/>
      <c r="J80" s="465"/>
      <c r="K80" s="467"/>
    </row>
    <row r="81" spans="1:11">
      <c r="A81" s="2373" t="s">
        <v>775</v>
      </c>
      <c r="B81" s="2379"/>
      <c r="C81" s="1681"/>
      <c r="D81" s="1681"/>
      <c r="E81" s="1681"/>
      <c r="F81" s="2796"/>
      <c r="G81" s="2515">
        <f>SUM(C81:F81)</f>
        <v>0</v>
      </c>
      <c r="H81" s="29"/>
      <c r="I81" s="344"/>
      <c r="J81" s="468"/>
      <c r="K81" s="467"/>
    </row>
    <row r="82" spans="1:11">
      <c r="A82" s="330" t="s">
        <v>1062</v>
      </c>
      <c r="B82" s="4141">
        <v>2</v>
      </c>
      <c r="C82" s="1678">
        <f t="shared" ref="C82:H82" si="13">SUM(C83:C88)</f>
        <v>0</v>
      </c>
      <c r="D82" s="1678">
        <f t="shared" si="13"/>
        <v>0</v>
      </c>
      <c r="E82" s="1678">
        <f t="shared" si="13"/>
        <v>0</v>
      </c>
      <c r="F82" s="1678">
        <f t="shared" si="13"/>
        <v>0</v>
      </c>
      <c r="G82" s="1678">
        <f t="shared" si="13"/>
        <v>0</v>
      </c>
      <c r="H82" s="2545">
        <f t="shared" si="13"/>
        <v>0</v>
      </c>
      <c r="I82" s="344"/>
    </row>
    <row r="83" spans="1:11">
      <c r="A83" s="2383"/>
      <c r="B83" s="2379"/>
      <c r="C83" s="2546"/>
      <c r="D83" s="2546"/>
      <c r="E83" s="2546"/>
      <c r="F83" s="2796"/>
      <c r="G83" s="2515">
        <f t="shared" ref="G83:G88" si="14">SUM(C83:F83)</f>
        <v>0</v>
      </c>
      <c r="H83" s="292"/>
      <c r="I83" s="344"/>
    </row>
    <row r="84" spans="1:11">
      <c r="A84" s="2384"/>
      <c r="B84" s="2379"/>
      <c r="C84" s="1681"/>
      <c r="D84" s="1681"/>
      <c r="E84" s="1681"/>
      <c r="F84" s="2796"/>
      <c r="G84" s="2515">
        <f t="shared" si="14"/>
        <v>0</v>
      </c>
      <c r="H84" s="29"/>
      <c r="I84" s="344"/>
    </row>
    <row r="85" spans="1:11">
      <c r="A85" s="2384"/>
      <c r="B85" s="2379"/>
      <c r="C85" s="1681"/>
      <c r="D85" s="1681"/>
      <c r="E85" s="1681"/>
      <c r="F85" s="2796"/>
      <c r="G85" s="2515">
        <f t="shared" si="14"/>
        <v>0</v>
      </c>
      <c r="H85" s="29"/>
      <c r="I85" s="344"/>
    </row>
    <row r="86" spans="1:11">
      <c r="A86" s="2384"/>
      <c r="B86" s="2379"/>
      <c r="C86" s="1681"/>
      <c r="D86" s="1681"/>
      <c r="E86" s="1681"/>
      <c r="F86" s="2796"/>
      <c r="G86" s="2515">
        <f t="shared" si="14"/>
        <v>0</v>
      </c>
      <c r="H86" s="29"/>
      <c r="I86" s="344"/>
    </row>
    <row r="87" spans="1:11">
      <c r="A87" s="2385"/>
      <c r="B87" s="2379"/>
      <c r="C87" s="1681"/>
      <c r="D87" s="1681"/>
      <c r="E87" s="1681"/>
      <c r="F87" s="2796"/>
      <c r="G87" s="2515">
        <f t="shared" si="14"/>
        <v>0</v>
      </c>
      <c r="H87" s="29"/>
      <c r="I87" s="344"/>
    </row>
    <row r="88" spans="1:11">
      <c r="A88" s="2385"/>
      <c r="B88" s="2379"/>
      <c r="C88" s="1681"/>
      <c r="D88" s="1681"/>
      <c r="E88" s="1681"/>
      <c r="F88" s="2796"/>
      <c r="G88" s="2515">
        <f t="shared" si="14"/>
        <v>0</v>
      </c>
      <c r="H88" s="29"/>
      <c r="I88" s="344"/>
    </row>
    <row r="89" spans="1:11">
      <c r="A89" s="2386"/>
      <c r="B89" s="2258"/>
      <c r="C89" s="2331"/>
      <c r="D89" s="2547"/>
      <c r="E89" s="2547"/>
      <c r="F89" s="5131"/>
      <c r="G89" s="2547"/>
      <c r="H89" s="2548"/>
      <c r="I89" s="344"/>
    </row>
    <row r="90" spans="1:11">
      <c r="A90" s="2269" t="s">
        <v>777</v>
      </c>
      <c r="B90" s="2376"/>
      <c r="C90" s="2533">
        <f t="shared" ref="C90:H90" si="15">SUM(C81:C82)</f>
        <v>0</v>
      </c>
      <c r="D90" s="2533">
        <f t="shared" si="15"/>
        <v>0</v>
      </c>
      <c r="E90" s="2533">
        <f t="shared" si="15"/>
        <v>0</v>
      </c>
      <c r="F90" s="2533">
        <f t="shared" si="15"/>
        <v>0</v>
      </c>
      <c r="G90" s="2533">
        <f t="shared" si="15"/>
        <v>0</v>
      </c>
      <c r="H90" s="2533">
        <f t="shared" si="15"/>
        <v>0</v>
      </c>
      <c r="I90" s="344"/>
    </row>
    <row r="91" spans="1:11">
      <c r="A91" s="331"/>
      <c r="B91" s="4144"/>
      <c r="C91" s="4143"/>
      <c r="D91" s="2549"/>
      <c r="E91" s="2549"/>
      <c r="F91" s="4734"/>
      <c r="G91" s="2549"/>
      <c r="H91" s="2550"/>
      <c r="I91" s="344"/>
    </row>
    <row r="92" spans="1:11" ht="15.75" thickBot="1">
      <c r="A92" s="332" t="s">
        <v>778</v>
      </c>
      <c r="B92" s="2387"/>
      <c r="C92" s="2506">
        <f>SUM(C16,C21,C26,C37,C68,C78,C90)</f>
        <v>0</v>
      </c>
      <c r="D92" s="2506">
        <f t="shared" ref="D92:H92" si="16">SUM(D16,D21,D26,D37,D68,D78,D90)</f>
        <v>0</v>
      </c>
      <c r="E92" s="2506">
        <f t="shared" si="16"/>
        <v>0</v>
      </c>
      <c r="F92" s="2506">
        <f t="shared" si="16"/>
        <v>0</v>
      </c>
      <c r="G92" s="2506">
        <f t="shared" si="16"/>
        <v>0</v>
      </c>
      <c r="H92" s="2506">
        <f t="shared" si="16"/>
        <v>0</v>
      </c>
      <c r="I92" s="344"/>
      <c r="J92" s="465"/>
      <c r="K92" s="469"/>
    </row>
    <row r="93" spans="1:11" ht="15.75" thickTop="1">
      <c r="A93" s="348"/>
      <c r="B93" s="348"/>
      <c r="C93" s="348"/>
      <c r="D93" s="348"/>
      <c r="E93" s="348"/>
      <c r="F93" s="348"/>
      <c r="G93" s="348"/>
      <c r="H93" s="348"/>
      <c r="I93" s="348"/>
      <c r="J93" s="465"/>
      <c r="K93" s="467"/>
    </row>
    <row r="94" spans="1:11">
      <c r="A94" s="344"/>
      <c r="B94" s="344"/>
      <c r="C94" s="344"/>
      <c r="D94" s="344"/>
      <c r="E94" s="344"/>
      <c r="F94" s="344"/>
      <c r="G94" s="344"/>
      <c r="H94" s="344"/>
      <c r="I94" s="344"/>
    </row>
    <row r="95" spans="1:11">
      <c r="A95" s="344"/>
      <c r="B95" s="2309" t="s">
        <v>870</v>
      </c>
      <c r="C95" s="2309"/>
      <c r="D95" s="2309"/>
      <c r="E95" s="2309"/>
      <c r="F95" s="5122"/>
      <c r="G95" s="2309"/>
      <c r="H95" s="2309"/>
      <c r="I95" s="2309"/>
    </row>
    <row r="96" spans="1:11" ht="15.75" thickBot="1">
      <c r="A96" s="344"/>
      <c r="B96" s="6907"/>
      <c r="C96" s="6908"/>
      <c r="D96" s="6908"/>
      <c r="E96" s="6908"/>
      <c r="F96" s="6908"/>
      <c r="G96" s="6908"/>
      <c r="H96" s="6908"/>
      <c r="I96" s="6908"/>
    </row>
    <row r="97" spans="1:9" ht="45.75" thickTop="1">
      <c r="A97" s="2388"/>
      <c r="B97" s="328" t="s">
        <v>10</v>
      </c>
      <c r="C97" s="333" t="s">
        <v>871</v>
      </c>
      <c r="D97" s="333" t="s">
        <v>872</v>
      </c>
      <c r="E97" s="328">
        <f>YEAR($G$7)</f>
        <v>1900</v>
      </c>
      <c r="F97" s="328">
        <f>E97-1</f>
        <v>1899</v>
      </c>
      <c r="G97" s="344"/>
      <c r="H97" s="344"/>
      <c r="I97" s="344"/>
    </row>
    <row r="98" spans="1:9">
      <c r="A98" s="3754"/>
      <c r="B98" s="3755"/>
      <c r="C98" s="334" t="s">
        <v>371</v>
      </c>
      <c r="D98" s="334" t="s">
        <v>371</v>
      </c>
      <c r="E98" s="334" t="s">
        <v>371</v>
      </c>
      <c r="F98" s="5132" t="s">
        <v>371</v>
      </c>
      <c r="G98" s="344"/>
      <c r="H98" s="344"/>
      <c r="I98" s="344"/>
    </row>
    <row r="99" spans="1:9">
      <c r="A99" s="470" t="s">
        <v>873</v>
      </c>
      <c r="B99" s="3756"/>
      <c r="C99" s="3757"/>
      <c r="D99" s="3757"/>
      <c r="E99" s="3758">
        <f>SUM(C99:D99)</f>
        <v>0</v>
      </c>
      <c r="F99" s="5133"/>
      <c r="G99" s="344"/>
      <c r="H99" s="344"/>
      <c r="I99" s="344"/>
    </row>
    <row r="100" spans="1:9">
      <c r="A100" s="471" t="s">
        <v>874</v>
      </c>
      <c r="B100" s="3759"/>
      <c r="C100" s="3750"/>
      <c r="D100" s="3750"/>
      <c r="E100" s="3751">
        <f>SUM(C100:D100)</f>
        <v>0</v>
      </c>
      <c r="F100" s="5133"/>
      <c r="G100" s="344"/>
      <c r="H100" s="344"/>
      <c r="I100" s="344"/>
    </row>
    <row r="101" spans="1:9">
      <c r="A101" s="472" t="s">
        <v>1819</v>
      </c>
      <c r="B101" s="3759"/>
      <c r="C101" s="3750"/>
      <c r="D101" s="3750"/>
      <c r="E101" s="3752">
        <f>SUM(C101:D101)</f>
        <v>0</v>
      </c>
      <c r="F101" s="5133"/>
      <c r="G101" s="344"/>
      <c r="H101" s="344"/>
      <c r="I101" s="344"/>
    </row>
    <row r="102" spans="1:9">
      <c r="A102" s="473" t="s">
        <v>875</v>
      </c>
      <c r="B102" s="4142">
        <v>2</v>
      </c>
      <c r="C102" s="3748">
        <f>SUM(C103:C107)</f>
        <v>0</v>
      </c>
      <c r="D102" s="3748">
        <f>SUM(D103:D107)</f>
        <v>0</v>
      </c>
      <c r="E102" s="3753">
        <f>SUM(E103:E107)</f>
        <v>0</v>
      </c>
      <c r="F102" s="3748">
        <f>SUM(F103:F107)</f>
        <v>0</v>
      </c>
      <c r="G102" s="344"/>
      <c r="H102" s="344"/>
      <c r="I102" s="344"/>
    </row>
    <row r="103" spans="1:9">
      <c r="A103" s="3672" t="s">
        <v>1817</v>
      </c>
      <c r="B103" s="3095"/>
      <c r="C103" s="3749"/>
      <c r="D103" s="3749"/>
      <c r="E103" s="3760">
        <f>SUM(C103:D103)</f>
        <v>0</v>
      </c>
      <c r="F103" s="5134"/>
      <c r="G103" s="344"/>
      <c r="H103" s="344"/>
      <c r="I103" s="344"/>
    </row>
    <row r="104" spans="1:9">
      <c r="A104" s="463"/>
      <c r="B104" s="3095"/>
      <c r="C104" s="3160"/>
      <c r="D104" s="3750"/>
      <c r="E104" s="3751">
        <f>SUM(C104:D104)</f>
        <v>0</v>
      </c>
      <c r="F104" s="5134"/>
      <c r="G104" s="344"/>
      <c r="H104" s="344"/>
      <c r="I104" s="344"/>
    </row>
    <row r="105" spans="1:9">
      <c r="A105" s="463"/>
      <c r="B105" s="3095"/>
      <c r="C105" s="3160"/>
      <c r="D105" s="3750"/>
      <c r="E105" s="3751">
        <f>SUM(C105:D105)</f>
        <v>0</v>
      </c>
      <c r="F105" s="5134"/>
      <c r="G105" s="344"/>
      <c r="H105" s="344"/>
      <c r="I105" s="344"/>
    </row>
    <row r="106" spans="1:9">
      <c r="A106" s="463"/>
      <c r="B106" s="3095"/>
      <c r="C106" s="3749"/>
      <c r="D106" s="3749"/>
      <c r="E106" s="3751">
        <f>SUM(C106:D106)</f>
        <v>0</v>
      </c>
      <c r="F106" s="5134"/>
      <c r="G106" s="344"/>
      <c r="H106" s="344"/>
      <c r="I106" s="344"/>
    </row>
    <row r="107" spans="1:9">
      <c r="A107" s="463"/>
      <c r="B107" s="3761"/>
      <c r="C107" s="3160"/>
      <c r="D107" s="3750"/>
      <c r="E107" s="3752">
        <f>SUM(C107:D107)</f>
        <v>0</v>
      </c>
      <c r="F107" s="5134"/>
      <c r="G107" s="344"/>
      <c r="H107" s="344"/>
      <c r="I107" s="344"/>
    </row>
    <row r="108" spans="1:9" ht="15.75" thickBot="1">
      <c r="A108" s="3762" t="s">
        <v>876</v>
      </c>
      <c r="B108" s="3763"/>
      <c r="C108" s="4446">
        <f>SUM(C99:C102)</f>
        <v>0</v>
      </c>
      <c r="D108" s="4446">
        <f>SUM(D99:D102)</f>
        <v>0</v>
      </c>
      <c r="E108" s="4446">
        <f>SUM(E99:E102)</f>
        <v>0</v>
      </c>
      <c r="F108" s="4446">
        <f>SUM(F99:F102)</f>
        <v>0</v>
      </c>
      <c r="G108" s="344"/>
      <c r="H108" s="344"/>
      <c r="I108" s="344"/>
    </row>
    <row r="109" spans="1:9" ht="15.75" thickTop="1">
      <c r="A109" s="2649" t="s">
        <v>1063</v>
      </c>
      <c r="B109" s="346"/>
      <c r="C109" s="346"/>
      <c r="D109" s="346"/>
      <c r="E109" s="346"/>
      <c r="F109" s="346"/>
    </row>
    <row r="110" spans="1:9">
      <c r="A110" s="2649" t="s">
        <v>1530</v>
      </c>
      <c r="B110" s="346"/>
      <c r="C110" s="346"/>
      <c r="D110" s="346"/>
      <c r="E110" s="346"/>
      <c r="F110" s="346"/>
    </row>
    <row r="111" spans="1:9">
      <c r="A111" s="346"/>
      <c r="B111" s="346"/>
      <c r="C111" s="346"/>
      <c r="D111" s="346"/>
      <c r="E111" s="346"/>
      <c r="F111" s="346"/>
      <c r="H111" s="60"/>
      <c r="I111" s="89" t="str">
        <f>+ToC!E117</f>
        <v xml:space="preserve">GENERAL Annual Return </v>
      </c>
    </row>
    <row r="112" spans="1:9">
      <c r="A112" s="346"/>
      <c r="B112" s="346"/>
      <c r="C112" s="346"/>
      <c r="D112" s="346"/>
      <c r="E112" s="346"/>
      <c r="F112" s="346"/>
      <c r="I112" s="353" t="s">
        <v>1787</v>
      </c>
    </row>
    <row r="113" spans="1:9" hidden="1">
      <c r="A113" s="341"/>
      <c r="B113" s="341"/>
      <c r="C113" s="341"/>
      <c r="D113" s="341"/>
      <c r="E113" s="341"/>
      <c r="F113" s="341"/>
      <c r="G113" s="340"/>
      <c r="H113" s="340"/>
      <c r="I113" s="344"/>
    </row>
    <row r="114" spans="1:9" hidden="1">
      <c r="I114" s="344"/>
    </row>
    <row r="115" spans="1:9" hidden="1">
      <c r="I115" s="344"/>
    </row>
    <row r="116" spans="1:9" hidden="1">
      <c r="I116" s="344"/>
    </row>
    <row r="117" spans="1:9" hidden="1">
      <c r="I117" s="344"/>
    </row>
    <row r="118" spans="1:9">
      <c r="A118" s="346"/>
      <c r="B118" s="346"/>
      <c r="C118" s="346"/>
      <c r="D118" s="346"/>
      <c r="E118" s="346"/>
      <c r="F118" s="346"/>
      <c r="I118" s="344"/>
    </row>
    <row r="119" spans="1:9" ht="0.6" customHeight="1">
      <c r="A119" s="346"/>
      <c r="B119" s="346"/>
      <c r="C119" s="346"/>
      <c r="D119" s="346"/>
      <c r="E119" s="346"/>
      <c r="F119" s="346"/>
    </row>
    <row r="120" spans="1:9" hidden="1">
      <c r="A120" s="346"/>
      <c r="B120" s="346"/>
      <c r="C120" s="346"/>
      <c r="D120" s="346"/>
      <c r="E120" s="346"/>
      <c r="F120" s="346"/>
    </row>
    <row r="121" spans="1:9" hidden="1">
      <c r="A121" s="346"/>
      <c r="B121" s="346"/>
      <c r="C121" s="346"/>
      <c r="D121" s="346"/>
      <c r="E121" s="346"/>
      <c r="F121" s="346"/>
    </row>
    <row r="122" spans="1:9" hidden="1">
      <c r="A122" s="346"/>
      <c r="B122" s="346"/>
      <c r="C122" s="346"/>
      <c r="D122" s="346"/>
      <c r="E122" s="346"/>
      <c r="F122" s="346"/>
    </row>
    <row r="123" spans="1:9" hidden="1">
      <c r="A123" s="346"/>
      <c r="B123" s="346"/>
      <c r="C123" s="346"/>
      <c r="D123" s="346"/>
      <c r="E123" s="346"/>
      <c r="F123" s="346"/>
    </row>
    <row r="124" spans="1:9" hidden="1">
      <c r="A124" s="346"/>
      <c r="B124" s="346"/>
      <c r="C124" s="346"/>
      <c r="D124" s="346"/>
      <c r="E124" s="346"/>
      <c r="F124" s="346"/>
    </row>
    <row r="125" spans="1:9" hidden="1">
      <c r="A125" s="346"/>
      <c r="B125" s="346"/>
      <c r="C125" s="346"/>
      <c r="D125" s="346"/>
      <c r="E125" s="346"/>
      <c r="F125" s="346"/>
    </row>
  </sheetData>
  <sheetProtection algorithmName="SHA-512" hashValue="sIS6dBpNXGf52mShw3ukRubr66IBcSx/T/t3jC9tAPg1iQN38J/gpIey6+rdDylU6RBAahVOQD26agSGSxhDaw==" saltValue="zdgHUIsfIoorqCHDnk/QDg==" spinCount="100000" sheet="1" objects="1" scenarios="1"/>
  <customSheetViews>
    <customSheetView guid="{54084986-DBD9-467D-BB87-84DFF604BE53}" fitToPage="1">
      <selection activeCell="G77" sqref="G77"/>
      <pageMargins left="0.39370078740157483" right="0.39370078740157483" top="0.59055118110236227" bottom="0.39370078740157483" header="0.39370078740157483" footer="0.39370078740157483"/>
      <printOptions horizontalCentered="1"/>
      <pageSetup paperSize="5" scale="64" orientation="portrait" r:id="rId1"/>
      <headerFooter alignWithMargins="0"/>
    </customSheetView>
  </customSheetViews>
  <mergeCells count="4">
    <mergeCell ref="B96:I96"/>
    <mergeCell ref="A9:H9"/>
    <mergeCell ref="A1:H1"/>
    <mergeCell ref="A11:H1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83:F90 D16:H17 D21:H23 D26:H28 G78:G80 C14:C34 D37:H39 D82:G82 G89:G90 G50:G55 C92:H92 C56:C60 D73:G73 D56:H72 H73:H90 C62:C90 D74:F81 C36:C54 C55:F55 H55">
      <formula1>50000000000</formula1>
    </dataValidation>
  </dataValidations>
  <hyperlinks>
    <hyperlink ref="A1:H1" location="ToC!A1" display="60.11"/>
  </hyperlinks>
  <pageMargins left="0.70866141732283472" right="0.70866141732283472" top="0.74803149606299213" bottom="0.74803149606299213" header="0.31496062992125984" footer="0.31496062992125984"/>
  <pageSetup scale="41" orientation="portrait" r:id="rId2"/>
  <headerFooter>
    <oddHeader>&amp;L&amp;A&amp;C&amp;"Times New Roman,Bold" DRAFT 
INTERNAL USE ONLY&amp;RPage &amp;P</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7030A0"/>
    <pageSetUpPr fitToPage="1"/>
  </sheetPr>
  <dimension ref="A1:H99"/>
  <sheetViews>
    <sheetView topLeftCell="A53" zoomScaleNormal="100" workbookViewId="0">
      <selection activeCell="I72" sqref="I72"/>
    </sheetView>
  </sheetViews>
  <sheetFormatPr defaultColWidth="0" defaultRowHeight="12.75" zeroHeight="1"/>
  <cols>
    <col min="1" max="1" width="65.83203125" style="3270" customWidth="1"/>
    <col min="2" max="2" width="8.83203125" style="3270" customWidth="1"/>
    <col min="3" max="8" width="17.83203125" style="3270" customWidth="1"/>
    <col min="9" max="16384" width="9.33203125" style="3270" hidden="1"/>
  </cols>
  <sheetData>
    <row r="1" spans="1:8">
      <c r="A1" s="6509" t="s">
        <v>1143</v>
      </c>
      <c r="B1" s="6509"/>
      <c r="C1" s="6509"/>
      <c r="D1" s="6509"/>
      <c r="E1" s="6509"/>
      <c r="F1" s="6509"/>
      <c r="G1" s="6509"/>
      <c r="H1" s="6509"/>
    </row>
    <row r="2" spans="1:8" ht="15.75">
      <c r="A2" s="1494"/>
      <c r="B2" s="1494"/>
      <c r="C2" s="1424"/>
      <c r="D2" s="1424"/>
      <c r="E2" s="1424"/>
      <c r="F2" s="5124"/>
      <c r="G2" s="426" t="s">
        <v>2263</v>
      </c>
      <c r="H2" s="1424"/>
    </row>
    <row r="3" spans="1:8" ht="15">
      <c r="A3" s="1443" t="str">
        <f>+Cover!A14</f>
        <v>Select Name of Insurer/ Financial Holding Company</v>
      </c>
      <c r="B3" s="1444"/>
      <c r="C3" s="344"/>
      <c r="D3" s="344"/>
      <c r="E3" s="344"/>
      <c r="F3" s="344"/>
      <c r="G3" s="344"/>
      <c r="H3" s="342"/>
    </row>
    <row r="4" spans="1:8" ht="15">
      <c r="A4" s="427" t="str">
        <f>+ToC!A3</f>
        <v>Insurer/Financial Holding Company</v>
      </c>
      <c r="B4" s="344"/>
      <c r="C4" s="344"/>
      <c r="D4" s="344"/>
      <c r="E4" s="344"/>
      <c r="F4" s="344"/>
      <c r="G4" s="344"/>
      <c r="H4" s="342"/>
    </row>
    <row r="5" spans="1:8" ht="15">
      <c r="A5" s="427"/>
      <c r="B5" s="344"/>
      <c r="C5" s="344"/>
      <c r="D5" s="344"/>
      <c r="E5" s="344"/>
      <c r="F5" s="344"/>
      <c r="G5" s="344"/>
      <c r="H5" s="1175"/>
    </row>
    <row r="6" spans="1:8" ht="15">
      <c r="A6" s="433" t="str">
        <f>+ToC!A5</f>
        <v>General Insurers Annual Return</v>
      </c>
      <c r="B6" s="351"/>
      <c r="C6" s="342"/>
      <c r="D6" s="344"/>
      <c r="E6" s="344"/>
      <c r="F6" s="344"/>
      <c r="G6" s="342"/>
      <c r="H6" s="1175"/>
    </row>
    <row r="7" spans="1:8" ht="15">
      <c r="A7" s="427" t="str">
        <f>+ToC!A6</f>
        <v>For Year Ended:</v>
      </c>
      <c r="B7" s="344"/>
      <c r="C7" s="344"/>
      <c r="D7" s="344"/>
      <c r="E7" s="344"/>
      <c r="F7" s="344"/>
      <c r="G7" s="4440">
        <f>+Cover!A22</f>
        <v>0</v>
      </c>
      <c r="H7" s="344"/>
    </row>
    <row r="8" spans="1:8" ht="15">
      <c r="A8" s="427"/>
      <c r="B8" s="344"/>
      <c r="C8" s="344"/>
      <c r="D8" s="344"/>
      <c r="E8" s="344"/>
      <c r="F8" s="344"/>
      <c r="G8" s="1491"/>
      <c r="H8" s="344"/>
    </row>
    <row r="9" spans="1:8" ht="14.25">
      <c r="A9" s="6508" t="s">
        <v>505</v>
      </c>
      <c r="B9" s="6508"/>
      <c r="C9" s="6508"/>
      <c r="D9" s="6508"/>
      <c r="E9" s="6508"/>
      <c r="F9" s="6508"/>
      <c r="G9" s="6508"/>
      <c r="H9" s="6508"/>
    </row>
    <row r="10" spans="1:8" ht="14.25">
      <c r="A10" s="1427"/>
      <c r="B10" s="1427"/>
      <c r="C10" s="1427"/>
      <c r="D10" s="1427"/>
      <c r="E10" s="1427"/>
      <c r="F10" s="3269"/>
      <c r="G10" s="1427"/>
      <c r="H10" s="1427"/>
    </row>
    <row r="11" spans="1:8" ht="15">
      <c r="A11" s="6230" t="s">
        <v>779</v>
      </c>
      <c r="B11" s="6230"/>
      <c r="C11" s="6230"/>
      <c r="D11" s="6230"/>
      <c r="E11" s="6230"/>
      <c r="F11" s="6230"/>
      <c r="G11" s="6230"/>
      <c r="H11" s="6230"/>
    </row>
    <row r="12" spans="1:8" ht="15">
      <c r="A12" s="346"/>
      <c r="B12" s="346"/>
      <c r="C12" s="346"/>
      <c r="D12" s="346"/>
      <c r="E12" s="346"/>
      <c r="F12" s="346"/>
      <c r="G12" s="346"/>
      <c r="H12" s="346"/>
    </row>
    <row r="13" spans="1:8" ht="38.25">
      <c r="A13" s="2322" t="s">
        <v>780</v>
      </c>
      <c r="B13" s="45" t="s">
        <v>10</v>
      </c>
      <c r="C13" s="476" t="s">
        <v>742</v>
      </c>
      <c r="D13" s="476" t="s">
        <v>743</v>
      </c>
      <c r="E13" s="477" t="s">
        <v>1820</v>
      </c>
      <c r="F13" s="5138" t="s">
        <v>2436</v>
      </c>
      <c r="G13" s="50">
        <f>YEAR($G$7)</f>
        <v>1900</v>
      </c>
      <c r="H13" s="51">
        <f>G13-1</f>
        <v>1899</v>
      </c>
    </row>
    <row r="14" spans="1:8" ht="15">
      <c r="A14" s="2323" t="s">
        <v>474</v>
      </c>
      <c r="B14" s="2324"/>
      <c r="C14" s="2325" t="s">
        <v>136</v>
      </c>
      <c r="D14" s="2326" t="s">
        <v>137</v>
      </c>
      <c r="E14" s="2325" t="s">
        <v>138</v>
      </c>
      <c r="F14" s="2325" t="s">
        <v>139</v>
      </c>
      <c r="G14" s="2325" t="s">
        <v>140</v>
      </c>
      <c r="H14" s="2327" t="s">
        <v>141</v>
      </c>
    </row>
    <row r="15" spans="1:8" ht="14.25">
      <c r="A15" s="2561" t="s">
        <v>744</v>
      </c>
      <c r="B15" s="2328"/>
      <c r="C15" s="12"/>
      <c r="D15" s="2514"/>
      <c r="E15" s="2514"/>
      <c r="F15" s="5129"/>
      <c r="G15" s="2515">
        <f>SUM(C15:F15)</f>
        <v>0</v>
      </c>
      <c r="H15" s="2516"/>
    </row>
    <row r="16" spans="1:8" ht="14.25">
      <c r="A16" s="2557" t="s">
        <v>745</v>
      </c>
      <c r="B16" s="406"/>
      <c r="C16" s="2517"/>
      <c r="D16" s="2517"/>
      <c r="E16" s="2517"/>
      <c r="F16" s="5139"/>
      <c r="G16" s="2515">
        <f>SUM(C16:F16)</f>
        <v>0</v>
      </c>
      <c r="H16" s="2518"/>
    </row>
    <row r="17" spans="1:8" ht="15">
      <c r="A17" s="2562" t="s">
        <v>746</v>
      </c>
      <c r="B17" s="2329"/>
      <c r="C17" s="2330">
        <f t="shared" ref="C17:H17" si="0">SUM(C15:C16)</f>
        <v>0</v>
      </c>
      <c r="D17" s="2330">
        <f t="shared" si="0"/>
        <v>0</v>
      </c>
      <c r="E17" s="2330">
        <f t="shared" si="0"/>
        <v>0</v>
      </c>
      <c r="F17" s="2330">
        <f t="shared" si="0"/>
        <v>0</v>
      </c>
      <c r="G17" s="2330">
        <f t="shared" si="0"/>
        <v>0</v>
      </c>
      <c r="H17" s="2330">
        <f t="shared" si="0"/>
        <v>0</v>
      </c>
    </row>
    <row r="18" spans="1:8" ht="15">
      <c r="A18" s="330" t="s">
        <v>747</v>
      </c>
      <c r="B18" s="2508"/>
      <c r="C18" s="2510"/>
      <c r="D18" s="2332"/>
      <c r="E18" s="2332"/>
      <c r="F18" s="5126"/>
      <c r="G18" s="2333"/>
      <c r="H18" s="2334"/>
    </row>
    <row r="19" spans="1:8" ht="20.25" customHeight="1">
      <c r="A19" s="2507" t="s">
        <v>748</v>
      </c>
      <c r="B19" s="2429"/>
      <c r="C19" s="12"/>
      <c r="D19" s="2519"/>
      <c r="E19" s="2519"/>
      <c r="F19" s="5129"/>
      <c r="G19" s="2515">
        <f>SUM(C19:F19)</f>
        <v>0</v>
      </c>
      <c r="H19" s="2520"/>
    </row>
    <row r="20" spans="1:8" ht="26.25" customHeight="1">
      <c r="A20" s="2553" t="s">
        <v>749</v>
      </c>
      <c r="B20" s="2429"/>
      <c r="C20" s="2521"/>
      <c r="D20" s="2521"/>
      <c r="E20" s="2521"/>
      <c r="F20" s="5139"/>
      <c r="G20" s="2515">
        <f>SUM(C20:F20)</f>
        <v>0</v>
      </c>
      <c r="H20" s="2523"/>
    </row>
    <row r="21" spans="1:8" ht="14.25">
      <c r="A21" s="2507" t="s">
        <v>750</v>
      </c>
      <c r="B21" s="2429"/>
      <c r="C21" s="12"/>
      <c r="D21" s="2522"/>
      <c r="E21" s="2522"/>
      <c r="F21" s="5129"/>
      <c r="G21" s="2515">
        <f>SUM(C21:F21)</f>
        <v>0</v>
      </c>
      <c r="H21" s="2523"/>
    </row>
    <row r="22" spans="1:8" ht="14.25">
      <c r="A22" s="2373"/>
      <c r="B22" s="2509"/>
      <c r="C22" s="2336"/>
      <c r="D22" s="2337"/>
      <c r="E22" s="2337"/>
      <c r="F22" s="5140"/>
      <c r="G22" s="2338"/>
      <c r="H22" s="2339"/>
    </row>
    <row r="23" spans="1:8" ht="15">
      <c r="A23" s="2562" t="s">
        <v>751</v>
      </c>
      <c r="B23" s="2340"/>
      <c r="C23" s="2330">
        <f t="shared" ref="C23:H23" si="1">SUM(C19:C22)</f>
        <v>0</v>
      </c>
      <c r="D23" s="2330">
        <f t="shared" si="1"/>
        <v>0</v>
      </c>
      <c r="E23" s="2330">
        <f t="shared" si="1"/>
        <v>0</v>
      </c>
      <c r="F23" s="2330">
        <f t="shared" si="1"/>
        <v>0</v>
      </c>
      <c r="G23" s="2330">
        <f>SUM(G19:G22)</f>
        <v>0</v>
      </c>
      <c r="H23" s="2330">
        <f t="shared" si="1"/>
        <v>0</v>
      </c>
    </row>
    <row r="24" spans="1:8" ht="14.25">
      <c r="A24" s="2557"/>
      <c r="B24" s="2341"/>
      <c r="C24" s="2332"/>
      <c r="D24" s="2332"/>
      <c r="E24" s="2332"/>
      <c r="F24" s="5126"/>
      <c r="G24" s="2333"/>
      <c r="H24" s="2334"/>
    </row>
    <row r="25" spans="1:8" ht="15">
      <c r="A25" s="2563" t="s">
        <v>752</v>
      </c>
      <c r="B25" s="2341"/>
      <c r="C25" s="546"/>
      <c r="D25" s="2342"/>
      <c r="E25" s="546"/>
      <c r="F25" s="5130"/>
      <c r="G25" s="2343"/>
      <c r="H25" s="2344"/>
    </row>
    <row r="26" spans="1:8" ht="26.25" customHeight="1">
      <c r="A26" s="2564" t="s">
        <v>753</v>
      </c>
      <c r="B26" s="2345"/>
      <c r="C26" s="2524"/>
      <c r="D26" s="2524"/>
      <c r="E26" s="2524"/>
      <c r="F26" s="5141"/>
      <c r="G26" s="2515">
        <f>SUM(C26:F26)</f>
        <v>0</v>
      </c>
      <c r="H26" s="2523"/>
    </row>
    <row r="27" spans="1:8" ht="14.25">
      <c r="A27" s="2380" t="s">
        <v>754</v>
      </c>
      <c r="B27" s="2346"/>
      <c r="C27" s="2526"/>
      <c r="D27" s="2526"/>
      <c r="E27" s="2526"/>
      <c r="F27" s="5142"/>
      <c r="G27" s="2515">
        <f>SUM(C27:F27)</f>
        <v>0</v>
      </c>
      <c r="H27" s="2523"/>
    </row>
    <row r="28" spans="1:8" ht="14.25">
      <c r="A28" s="2373"/>
      <c r="B28" s="2347"/>
      <c r="C28" s="2342"/>
      <c r="D28" s="2337"/>
      <c r="E28" s="2337"/>
      <c r="F28" s="5140"/>
      <c r="G28" s="2338"/>
      <c r="H28" s="2339"/>
    </row>
    <row r="29" spans="1:8" ht="15">
      <c r="A29" s="2565" t="s">
        <v>755</v>
      </c>
      <c r="B29" s="2340"/>
      <c r="C29" s="2330">
        <f t="shared" ref="C29:H29" si="2">SUM(C26:C27)</f>
        <v>0</v>
      </c>
      <c r="D29" s="2330">
        <f t="shared" si="2"/>
        <v>0</v>
      </c>
      <c r="E29" s="2330">
        <f t="shared" si="2"/>
        <v>0</v>
      </c>
      <c r="F29" s="2330">
        <f t="shared" si="2"/>
        <v>0</v>
      </c>
      <c r="G29" s="2330">
        <f>SUM(G26:G27)</f>
        <v>0</v>
      </c>
      <c r="H29" s="2330">
        <f t="shared" si="2"/>
        <v>0</v>
      </c>
    </row>
    <row r="30" spans="1:8" ht="14.25">
      <c r="A30" s="670"/>
      <c r="B30" s="2347"/>
      <c r="C30" s="544"/>
      <c r="D30" s="2332"/>
      <c r="E30" s="2332"/>
      <c r="F30" s="5126"/>
      <c r="G30" s="2333"/>
      <c r="H30" s="2334"/>
    </row>
    <row r="31" spans="1:8" ht="15">
      <c r="A31" s="2559" t="s">
        <v>756</v>
      </c>
      <c r="B31" s="2341"/>
      <c r="C31" s="546"/>
      <c r="D31" s="2342"/>
      <c r="E31" s="2342"/>
      <c r="F31" s="5126"/>
      <c r="G31" s="2343"/>
      <c r="H31" s="2344"/>
    </row>
    <row r="32" spans="1:8" ht="14.25">
      <c r="A32" s="2507" t="s">
        <v>757</v>
      </c>
      <c r="B32" s="2341"/>
      <c r="C32" s="12"/>
      <c r="D32" s="12"/>
      <c r="E32" s="12"/>
      <c r="F32" s="2796"/>
      <c r="G32" s="2515">
        <f>SUM(C32:F32)</f>
        <v>0</v>
      </c>
      <c r="H32" s="2354"/>
    </row>
    <row r="33" spans="1:8" ht="14.25">
      <c r="A33" s="2507" t="s">
        <v>758</v>
      </c>
      <c r="B33" s="2341"/>
      <c r="C33" s="12"/>
      <c r="D33" s="12"/>
      <c r="E33" s="12"/>
      <c r="F33" s="2796"/>
      <c r="G33" s="2515">
        <f t="shared" ref="G33:G39" si="3">SUM(C33:F33)</f>
        <v>0</v>
      </c>
      <c r="H33" s="2354"/>
    </row>
    <row r="34" spans="1:8" ht="14.25">
      <c r="A34" s="2507" t="s">
        <v>759</v>
      </c>
      <c r="B34" s="2341"/>
      <c r="C34" s="12"/>
      <c r="D34" s="12"/>
      <c r="E34" s="12"/>
      <c r="F34" s="2796"/>
      <c r="G34" s="2515">
        <f t="shared" si="3"/>
        <v>0</v>
      </c>
      <c r="H34" s="2354"/>
    </row>
    <row r="35" spans="1:8" ht="14.25">
      <c r="A35" s="2507" t="s">
        <v>760</v>
      </c>
      <c r="B35" s="2341"/>
      <c r="C35" s="12"/>
      <c r="D35" s="12"/>
      <c r="E35" s="12"/>
      <c r="F35" s="2796"/>
      <c r="G35" s="2515">
        <f t="shared" si="3"/>
        <v>0</v>
      </c>
      <c r="H35" s="2354"/>
    </row>
    <row r="36" spans="1:8" ht="14.25">
      <c r="A36" s="2507" t="s">
        <v>761</v>
      </c>
      <c r="B36" s="2341"/>
      <c r="C36" s="12"/>
      <c r="D36" s="12"/>
      <c r="E36" s="12"/>
      <c r="F36" s="2796"/>
      <c r="G36" s="2515">
        <f t="shared" si="3"/>
        <v>0</v>
      </c>
      <c r="H36" s="2354"/>
    </row>
    <row r="37" spans="1:8" ht="14.25">
      <c r="A37" s="2507" t="s">
        <v>762</v>
      </c>
      <c r="B37" s="2341"/>
      <c r="C37" s="12"/>
      <c r="D37" s="12"/>
      <c r="E37" s="12"/>
      <c r="F37" s="2796"/>
      <c r="G37" s="2515">
        <f t="shared" si="3"/>
        <v>0</v>
      </c>
      <c r="H37" s="2354"/>
    </row>
    <row r="38" spans="1:8" ht="14.25">
      <c r="A38" s="2507" t="s">
        <v>763</v>
      </c>
      <c r="B38" s="2341"/>
      <c r="C38" s="12"/>
      <c r="D38" s="12"/>
      <c r="E38" s="12"/>
      <c r="F38" s="2796"/>
      <c r="G38" s="2515">
        <f t="shared" si="3"/>
        <v>0</v>
      </c>
      <c r="H38" s="2354"/>
    </row>
    <row r="39" spans="1:8" ht="14.25">
      <c r="A39" s="2507" t="s">
        <v>764</v>
      </c>
      <c r="B39" s="2341"/>
      <c r="C39" s="12"/>
      <c r="D39" s="12"/>
      <c r="E39" s="12"/>
      <c r="F39" s="2796"/>
      <c r="G39" s="2515">
        <f t="shared" si="3"/>
        <v>0</v>
      </c>
      <c r="H39" s="2528"/>
    </row>
    <row r="40" spans="1:8" ht="30">
      <c r="A40" s="2560" t="s">
        <v>765</v>
      </c>
      <c r="B40" s="2341"/>
      <c r="C40" s="2330">
        <f t="shared" ref="C40:H40" si="4">SUM(C32:C39)</f>
        <v>0</v>
      </c>
      <c r="D40" s="2330">
        <f t="shared" si="4"/>
        <v>0</v>
      </c>
      <c r="E40" s="2330">
        <f t="shared" si="4"/>
        <v>0</v>
      </c>
      <c r="F40" s="2330">
        <f t="shared" si="4"/>
        <v>0</v>
      </c>
      <c r="G40" s="2330">
        <f t="shared" si="4"/>
        <v>0</v>
      </c>
      <c r="H40" s="2330">
        <f t="shared" si="4"/>
        <v>0</v>
      </c>
    </row>
    <row r="41" spans="1:8" ht="14.25">
      <c r="A41" s="2507"/>
      <c r="B41" s="2341"/>
      <c r="C41" s="2332"/>
      <c r="D41" s="2332"/>
      <c r="E41" s="2332"/>
      <c r="F41" s="5126"/>
      <c r="G41" s="2333"/>
      <c r="H41" s="2334"/>
    </row>
    <row r="42" spans="1:8" ht="15">
      <c r="A42" s="2559" t="s">
        <v>766</v>
      </c>
      <c r="B42" s="2341"/>
      <c r="C42" s="546"/>
      <c r="D42" s="2342"/>
      <c r="E42" s="2342"/>
      <c r="F42" s="5126"/>
      <c r="G42" s="2343"/>
      <c r="H42" s="2344"/>
    </row>
    <row r="43" spans="1:8" ht="14.25">
      <c r="A43" s="2507" t="s">
        <v>767</v>
      </c>
      <c r="B43" s="2341"/>
      <c r="C43" s="12"/>
      <c r="D43" s="12"/>
      <c r="E43" s="12"/>
      <c r="F43" s="2796"/>
      <c r="G43" s="2515">
        <f>SUM(C43:F43)</f>
        <v>0</v>
      </c>
      <c r="H43" s="2354"/>
    </row>
    <row r="44" spans="1:8" ht="14.25">
      <c r="A44" s="2507" t="s">
        <v>768</v>
      </c>
      <c r="B44" s="2341"/>
      <c r="C44" s="12"/>
      <c r="D44" s="12"/>
      <c r="E44" s="12"/>
      <c r="F44" s="2796"/>
      <c r="G44" s="2515">
        <f t="shared" ref="G44:G52" si="5">SUM(C44:F44)</f>
        <v>0</v>
      </c>
      <c r="H44" s="2354"/>
    </row>
    <row r="45" spans="1:8" ht="14.25">
      <c r="A45" s="2507" t="s">
        <v>769</v>
      </c>
      <c r="B45" s="2341"/>
      <c r="C45" s="12"/>
      <c r="D45" s="12"/>
      <c r="E45" s="12"/>
      <c r="F45" s="2796"/>
      <c r="G45" s="2515">
        <f t="shared" si="5"/>
        <v>0</v>
      </c>
      <c r="H45" s="2354"/>
    </row>
    <row r="46" spans="1:8" ht="14.25">
      <c r="A46" s="2507" t="s">
        <v>771</v>
      </c>
      <c r="B46" s="2335"/>
      <c r="C46" s="12"/>
      <c r="D46" s="12"/>
      <c r="E46" s="12"/>
      <c r="F46" s="2796"/>
      <c r="G46" s="2515">
        <f t="shared" si="5"/>
        <v>0</v>
      </c>
      <c r="H46" s="2354"/>
    </row>
    <row r="47" spans="1:8" ht="14.25">
      <c r="A47" s="2507" t="s">
        <v>1517</v>
      </c>
      <c r="B47" s="2335"/>
      <c r="C47" s="12"/>
      <c r="D47" s="12"/>
      <c r="E47" s="12"/>
      <c r="F47" s="2796"/>
      <c r="G47" s="2515">
        <f t="shared" si="5"/>
        <v>0</v>
      </c>
      <c r="H47" s="2354"/>
    </row>
    <row r="48" spans="1:8" ht="14.25">
      <c r="A48" s="2552" t="s">
        <v>1516</v>
      </c>
      <c r="B48" s="2335"/>
      <c r="C48" s="12"/>
      <c r="D48" s="12"/>
      <c r="E48" s="12"/>
      <c r="F48" s="2796"/>
      <c r="G48" s="2515">
        <f t="shared" si="5"/>
        <v>0</v>
      </c>
      <c r="H48" s="2354"/>
    </row>
    <row r="49" spans="1:8" ht="14.25">
      <c r="A49" s="2507" t="s">
        <v>770</v>
      </c>
      <c r="B49" s="2341"/>
      <c r="C49" s="12"/>
      <c r="D49" s="12"/>
      <c r="E49" s="12"/>
      <c r="F49" s="2796"/>
      <c r="G49" s="2515">
        <f t="shared" si="5"/>
        <v>0</v>
      </c>
      <c r="H49" s="2354"/>
    </row>
    <row r="50" spans="1:8" ht="14.25">
      <c r="A50" s="2386" t="s">
        <v>1821</v>
      </c>
      <c r="B50" s="2345"/>
      <c r="C50" s="12"/>
      <c r="D50" s="12"/>
      <c r="E50" s="12"/>
      <c r="F50" s="2796"/>
      <c r="G50" s="2515">
        <f t="shared" si="5"/>
        <v>0</v>
      </c>
      <c r="H50" s="2354"/>
    </row>
    <row r="51" spans="1:8" ht="14.25">
      <c r="A51" s="2553" t="s">
        <v>1518</v>
      </c>
      <c r="B51" s="2348"/>
      <c r="C51" s="12"/>
      <c r="D51" s="12"/>
      <c r="E51" s="12"/>
      <c r="F51" s="2796"/>
      <c r="G51" s="2515">
        <f t="shared" si="5"/>
        <v>0</v>
      </c>
      <c r="H51" s="2354"/>
    </row>
    <row r="52" spans="1:8" ht="14.25">
      <c r="A52" s="2507" t="s">
        <v>1515</v>
      </c>
      <c r="B52" s="2348"/>
      <c r="C52" s="12"/>
      <c r="D52" s="12"/>
      <c r="E52" s="12"/>
      <c r="F52" s="2796"/>
      <c r="G52" s="2515">
        <f t="shared" si="5"/>
        <v>0</v>
      </c>
      <c r="H52" s="2353"/>
    </row>
    <row r="53" spans="1:8" ht="14.25">
      <c r="A53" s="2507"/>
      <c r="B53" s="2348"/>
      <c r="C53" s="546"/>
      <c r="D53" s="544"/>
      <c r="E53" s="544"/>
      <c r="F53" s="3700"/>
      <c r="G53" s="2349"/>
      <c r="H53" s="2350"/>
    </row>
    <row r="54" spans="1:8" ht="15">
      <c r="A54" s="330" t="s">
        <v>1061</v>
      </c>
      <c r="B54" s="2348"/>
      <c r="C54" s="2351">
        <f t="shared" ref="C54:H54" si="6">SUM(C55:C70)</f>
        <v>0</v>
      </c>
      <c r="D54" s="2351">
        <f t="shared" si="6"/>
        <v>0</v>
      </c>
      <c r="E54" s="2351">
        <f t="shared" si="6"/>
        <v>0</v>
      </c>
      <c r="F54" s="2351">
        <f t="shared" si="6"/>
        <v>0</v>
      </c>
      <c r="G54" s="2351">
        <f>SUM(G55:G70)</f>
        <v>0</v>
      </c>
      <c r="H54" s="2351">
        <f t="shared" si="6"/>
        <v>0</v>
      </c>
    </row>
    <row r="55" spans="1:8" ht="14.25">
      <c r="A55" s="2507" t="s">
        <v>2588</v>
      </c>
      <c r="B55" s="5137"/>
      <c r="C55" s="12"/>
      <c r="D55" s="12"/>
      <c r="E55" s="12"/>
      <c r="F55" s="12"/>
      <c r="G55" s="2515">
        <f>SUM(C55:F55)</f>
        <v>0</v>
      </c>
      <c r="H55" s="2353"/>
    </row>
    <row r="56" spans="1:8" ht="14.25">
      <c r="A56" s="2507" t="s">
        <v>2589</v>
      </c>
      <c r="B56" s="5137"/>
      <c r="C56" s="12"/>
      <c r="D56" s="12"/>
      <c r="E56" s="12"/>
      <c r="F56" s="12"/>
      <c r="G56" s="2515">
        <f t="shared" ref="G56:G70" si="7">SUM(C56:F56)</f>
        <v>0</v>
      </c>
      <c r="H56" s="2353"/>
    </row>
    <row r="57" spans="1:8" ht="14.25">
      <c r="A57" s="2507" t="s">
        <v>2590</v>
      </c>
      <c r="B57" s="5137"/>
      <c r="C57" s="12"/>
      <c r="D57" s="12"/>
      <c r="E57" s="12"/>
      <c r="F57" s="12"/>
      <c r="G57" s="2515">
        <f t="shared" si="7"/>
        <v>0</v>
      </c>
      <c r="H57" s="2353"/>
    </row>
    <row r="58" spans="1:8" ht="14.25">
      <c r="A58" s="5136" t="s">
        <v>2591</v>
      </c>
      <c r="B58" s="5137"/>
      <c r="C58" s="12"/>
      <c r="D58" s="12"/>
      <c r="E58" s="12"/>
      <c r="F58" s="12"/>
      <c r="G58" s="2515">
        <f t="shared" si="7"/>
        <v>0</v>
      </c>
      <c r="H58" s="2353"/>
    </row>
    <row r="59" spans="1:8" ht="14.25">
      <c r="A59" s="3671" t="s">
        <v>1818</v>
      </c>
      <c r="B59" s="2348"/>
      <c r="C59" s="12"/>
      <c r="D59" s="12"/>
      <c r="E59" s="12"/>
      <c r="F59" s="12"/>
      <c r="G59" s="2515">
        <f t="shared" si="7"/>
        <v>0</v>
      </c>
      <c r="H59" s="2353"/>
    </row>
    <row r="60" spans="1:8" ht="14.25">
      <c r="A60" s="2381"/>
      <c r="B60" s="2348"/>
      <c r="C60" s="12"/>
      <c r="D60" s="12"/>
      <c r="E60" s="12"/>
      <c r="F60" s="2796"/>
      <c r="G60" s="2515">
        <f t="shared" si="7"/>
        <v>0</v>
      </c>
      <c r="H60" s="2353"/>
    </row>
    <row r="61" spans="1:8" ht="14.25">
      <c r="A61" s="2381"/>
      <c r="B61" s="418"/>
      <c r="C61" s="12"/>
      <c r="D61" s="12"/>
      <c r="E61" s="12"/>
      <c r="F61" s="2796"/>
      <c r="G61" s="2515">
        <f t="shared" si="7"/>
        <v>0</v>
      </c>
      <c r="H61" s="2353"/>
    </row>
    <row r="62" spans="1:8" ht="14.25">
      <c r="A62" s="2382"/>
      <c r="B62" s="418"/>
      <c r="C62" s="12"/>
      <c r="D62" s="12"/>
      <c r="E62" s="12"/>
      <c r="F62" s="2796"/>
      <c r="G62" s="2515">
        <f t="shared" si="7"/>
        <v>0</v>
      </c>
      <c r="H62" s="2353"/>
    </row>
    <row r="63" spans="1:8" ht="14.25">
      <c r="A63" s="2381"/>
      <c r="B63" s="418"/>
      <c r="C63" s="12"/>
      <c r="D63" s="12"/>
      <c r="E63" s="12"/>
      <c r="F63" s="2796"/>
      <c r="G63" s="2515">
        <f t="shared" si="7"/>
        <v>0</v>
      </c>
      <c r="H63" s="2353"/>
    </row>
    <row r="64" spans="1:8" ht="14.25">
      <c r="A64" s="2382"/>
      <c r="B64" s="418"/>
      <c r="C64" s="12"/>
      <c r="D64" s="12"/>
      <c r="E64" s="12"/>
      <c r="F64" s="5127"/>
      <c r="G64" s="2515">
        <f t="shared" si="7"/>
        <v>0</v>
      </c>
      <c r="H64" s="2354"/>
    </row>
    <row r="65" spans="1:8" ht="14.25">
      <c r="A65" s="2382"/>
      <c r="B65" s="418"/>
      <c r="C65" s="12"/>
      <c r="D65" s="12"/>
      <c r="E65" s="12"/>
      <c r="F65" s="5127"/>
      <c r="G65" s="2515">
        <f t="shared" si="7"/>
        <v>0</v>
      </c>
      <c r="H65" s="2354"/>
    </row>
    <row r="66" spans="1:8" ht="14.25">
      <c r="A66" s="2381"/>
      <c r="B66" s="418"/>
      <c r="C66" s="12"/>
      <c r="D66" s="12"/>
      <c r="E66" s="12"/>
      <c r="F66" s="5127"/>
      <c r="G66" s="2515">
        <f t="shared" si="7"/>
        <v>0</v>
      </c>
      <c r="H66" s="2354"/>
    </row>
    <row r="67" spans="1:8" ht="14.25">
      <c r="A67" s="2382"/>
      <c r="B67" s="418"/>
      <c r="C67" s="12"/>
      <c r="D67" s="12"/>
      <c r="E67" s="12"/>
      <c r="F67" s="5127"/>
      <c r="G67" s="2515">
        <f t="shared" si="7"/>
        <v>0</v>
      </c>
      <c r="H67" s="2354"/>
    </row>
    <row r="68" spans="1:8" ht="14.25">
      <c r="A68" s="2382"/>
      <c r="B68" s="418"/>
      <c r="C68" s="12"/>
      <c r="D68" s="12"/>
      <c r="E68" s="12"/>
      <c r="F68" s="5127"/>
      <c r="G68" s="2515">
        <f t="shared" si="7"/>
        <v>0</v>
      </c>
      <c r="H68" s="2354"/>
    </row>
    <row r="69" spans="1:8" ht="14.25">
      <c r="A69" s="2382"/>
      <c r="B69" s="418"/>
      <c r="C69" s="12"/>
      <c r="D69" s="12"/>
      <c r="E69" s="12"/>
      <c r="F69" s="5127"/>
      <c r="G69" s="2515">
        <f t="shared" si="7"/>
        <v>0</v>
      </c>
      <c r="H69" s="2354"/>
    </row>
    <row r="70" spans="1:8" ht="14.25">
      <c r="A70" s="2558"/>
      <c r="B70" s="418"/>
      <c r="C70" s="1513"/>
      <c r="D70" s="1513"/>
      <c r="E70" s="1513"/>
      <c r="F70" s="5143"/>
      <c r="G70" s="2515">
        <f t="shared" si="7"/>
        <v>0</v>
      </c>
      <c r="H70" s="2355"/>
    </row>
    <row r="71" spans="1:8" ht="14.25">
      <c r="A71" s="2356"/>
      <c r="B71" s="418"/>
      <c r="C71" s="2357"/>
      <c r="D71" s="2357"/>
      <c r="E71" s="2357"/>
      <c r="F71" s="5131"/>
      <c r="G71" s="2358"/>
      <c r="H71" s="2359"/>
    </row>
    <row r="72" spans="1:8" ht="14.25">
      <c r="A72" s="23" t="s">
        <v>781</v>
      </c>
      <c r="B72" s="418"/>
      <c r="C72" s="509">
        <f t="shared" ref="C72:H72" si="8">SUM(C43:C54)</f>
        <v>0</v>
      </c>
      <c r="D72" s="509">
        <f t="shared" si="8"/>
        <v>0</v>
      </c>
      <c r="E72" s="509">
        <f t="shared" si="8"/>
        <v>0</v>
      </c>
      <c r="F72" s="509">
        <f t="shared" si="8"/>
        <v>0</v>
      </c>
      <c r="G72" s="509">
        <f t="shared" si="8"/>
        <v>0</v>
      </c>
      <c r="H72" s="509">
        <f t="shared" si="8"/>
        <v>0</v>
      </c>
    </row>
    <row r="73" spans="1:8" ht="14.25">
      <c r="A73" s="22"/>
      <c r="B73" s="418"/>
      <c r="C73" s="2332"/>
      <c r="D73" s="2332"/>
      <c r="E73" s="2332"/>
      <c r="F73" s="5126"/>
      <c r="G73" s="2333"/>
      <c r="H73" s="2334"/>
    </row>
    <row r="74" spans="1:8" ht="14.25">
      <c r="A74" s="21" t="s">
        <v>774</v>
      </c>
      <c r="B74" s="418"/>
      <c r="C74" s="546"/>
      <c r="D74" s="546"/>
      <c r="E74" s="546"/>
      <c r="F74" s="5130"/>
      <c r="G74" s="2343"/>
      <c r="H74" s="2360"/>
    </row>
    <row r="75" spans="1:8" ht="14.25">
      <c r="A75" s="2557" t="s">
        <v>775</v>
      </c>
      <c r="B75" s="418"/>
      <c r="C75" s="12"/>
      <c r="D75" s="12"/>
      <c r="E75" s="12"/>
      <c r="F75" s="5127"/>
      <c r="G75" s="2527">
        <f>SUM(C75:F75)</f>
        <v>0</v>
      </c>
      <c r="H75" s="2354"/>
    </row>
    <row r="76" spans="1:8" ht="14.25">
      <c r="A76" s="2557" t="s">
        <v>776</v>
      </c>
      <c r="B76" s="418"/>
      <c r="C76" s="2361">
        <f t="shared" ref="C76:H76" si="9">SUM(C77:C82)</f>
        <v>0</v>
      </c>
      <c r="D76" s="2361">
        <f t="shared" si="9"/>
        <v>0</v>
      </c>
      <c r="E76" s="2361">
        <f t="shared" si="9"/>
        <v>0</v>
      </c>
      <c r="F76" s="2361">
        <f t="shared" si="9"/>
        <v>0</v>
      </c>
      <c r="G76" s="2361">
        <f t="shared" si="9"/>
        <v>0</v>
      </c>
      <c r="H76" s="2361">
        <f t="shared" si="9"/>
        <v>0</v>
      </c>
    </row>
    <row r="77" spans="1:8" ht="14.25">
      <c r="A77" s="3673"/>
      <c r="B77" s="418"/>
      <c r="C77" s="288"/>
      <c r="D77" s="288"/>
      <c r="E77" s="288"/>
      <c r="F77" s="2796"/>
      <c r="G77" s="2515">
        <f t="shared" ref="G77:G82" si="10">SUM(C77:F77)</f>
        <v>0</v>
      </c>
      <c r="H77" s="24"/>
    </row>
    <row r="78" spans="1:8" ht="14.25">
      <c r="A78" s="2382"/>
      <c r="B78" s="418"/>
      <c r="C78" s="12"/>
      <c r="D78" s="12"/>
      <c r="E78" s="12"/>
      <c r="F78" s="2796"/>
      <c r="G78" s="2515">
        <f t="shared" si="10"/>
        <v>0</v>
      </c>
      <c r="H78" s="24"/>
    </row>
    <row r="79" spans="1:8" ht="14.25">
      <c r="A79" s="2352"/>
      <c r="B79" s="418"/>
      <c r="C79" s="288"/>
      <c r="D79" s="288"/>
      <c r="E79" s="288"/>
      <c r="F79" s="2796"/>
      <c r="G79" s="2515">
        <f t="shared" si="10"/>
        <v>0</v>
      </c>
      <c r="H79" s="24"/>
    </row>
    <row r="80" spans="1:8" ht="14.25">
      <c r="A80" s="2352"/>
      <c r="B80" s="418"/>
      <c r="C80" s="288"/>
      <c r="D80" s="288"/>
      <c r="E80" s="288"/>
      <c r="F80" s="2796"/>
      <c r="G80" s="2515">
        <f t="shared" si="10"/>
        <v>0</v>
      </c>
      <c r="H80" s="24"/>
    </row>
    <row r="81" spans="1:8" ht="14.25">
      <c r="A81" s="2352"/>
      <c r="B81" s="418"/>
      <c r="C81" s="288"/>
      <c r="D81" s="288"/>
      <c r="E81" s="288"/>
      <c r="F81" s="2796"/>
      <c r="G81" s="2515">
        <f t="shared" si="10"/>
        <v>0</v>
      </c>
      <c r="H81" s="24"/>
    </row>
    <row r="82" spans="1:8" ht="14.25">
      <c r="A82" s="2352"/>
      <c r="B82" s="418"/>
      <c r="C82" s="288"/>
      <c r="D82" s="288"/>
      <c r="E82" s="288"/>
      <c r="F82" s="2796"/>
      <c r="G82" s="2515">
        <f t="shared" si="10"/>
        <v>0</v>
      </c>
      <c r="H82" s="24"/>
    </row>
    <row r="83" spans="1:8" ht="14.25">
      <c r="A83" s="22"/>
      <c r="B83" s="418"/>
      <c r="C83" s="2357"/>
      <c r="D83" s="2357"/>
      <c r="E83" s="2357"/>
      <c r="F83" s="5131"/>
      <c r="G83" s="2357"/>
      <c r="H83" s="2362"/>
    </row>
    <row r="84" spans="1:8" ht="14.25">
      <c r="A84" s="23" t="s">
        <v>777</v>
      </c>
      <c r="B84" s="418"/>
      <c r="C84" s="509">
        <f>SUM(C75:C76)</f>
        <v>0</v>
      </c>
      <c r="D84" s="509">
        <f>SUM(D75:D76)</f>
        <v>0</v>
      </c>
      <c r="E84" s="509">
        <f>SUM(E75:E76)</f>
        <v>0</v>
      </c>
      <c r="F84" s="509">
        <f>SUM(F75:F76)</f>
        <v>0</v>
      </c>
      <c r="G84" s="509">
        <f>SUM(G75:G76)</f>
        <v>0</v>
      </c>
      <c r="H84" s="509">
        <f t="shared" ref="H84" si="11">SUM(H75:H76)</f>
        <v>0</v>
      </c>
    </row>
    <row r="85" spans="1:8" ht="14.25">
      <c r="A85" s="22"/>
      <c r="B85" s="2363"/>
      <c r="C85" s="2261"/>
      <c r="D85" s="2261"/>
      <c r="E85" s="2364"/>
      <c r="F85" s="5144"/>
      <c r="G85" s="2261"/>
      <c r="H85" s="2365"/>
    </row>
    <row r="86" spans="1:8" ht="14.25">
      <c r="A86" s="52" t="s">
        <v>782</v>
      </c>
      <c r="B86" s="365"/>
      <c r="C86" s="509">
        <f t="shared" ref="C86:H86" si="12">SUM(C84,C72,C40,C29,C23,C17)</f>
        <v>0</v>
      </c>
      <c r="D86" s="509">
        <f t="shared" si="12"/>
        <v>0</v>
      </c>
      <c r="E86" s="509">
        <f t="shared" si="12"/>
        <v>0</v>
      </c>
      <c r="F86" s="509">
        <f t="shared" si="12"/>
        <v>0</v>
      </c>
      <c r="G86" s="509">
        <f>SUM(G84,G72,G40,G29,G23,G17)</f>
        <v>0</v>
      </c>
      <c r="H86" s="509">
        <f t="shared" si="12"/>
        <v>0</v>
      </c>
    </row>
    <row r="87" spans="1:8">
      <c r="A87" s="2649" t="s">
        <v>1063</v>
      </c>
      <c r="B87" s="342"/>
      <c r="C87" s="342"/>
      <c r="D87" s="342"/>
      <c r="E87" s="342"/>
      <c r="F87" s="342"/>
      <c r="G87" s="342"/>
      <c r="H87" s="342"/>
    </row>
    <row r="88" spans="1:8">
      <c r="A88" s="2649" t="s">
        <v>1529</v>
      </c>
      <c r="B88" s="342"/>
      <c r="C88" s="342"/>
      <c r="D88" s="342"/>
      <c r="E88" s="342"/>
      <c r="F88" s="342"/>
      <c r="G88" s="342"/>
      <c r="H88" s="342"/>
    </row>
    <row r="89" spans="1:8">
      <c r="A89" s="342"/>
      <c r="B89" s="342"/>
      <c r="C89" s="342"/>
      <c r="D89" s="342"/>
      <c r="E89" s="342"/>
      <c r="F89" s="342"/>
      <c r="G89" s="342"/>
      <c r="H89" s="342"/>
    </row>
    <row r="90" spans="1:8" ht="14.25">
      <c r="A90" s="342"/>
      <c r="B90" s="342"/>
      <c r="C90" s="344"/>
      <c r="D90" s="344"/>
      <c r="E90" s="344"/>
      <c r="F90" s="344"/>
      <c r="G90" s="340"/>
      <c r="H90" s="3460" t="str">
        <f>+ToC!E117</f>
        <v xml:space="preserve">GENERAL Annual Return </v>
      </c>
    </row>
    <row r="91" spans="1:8" ht="14.25">
      <c r="A91" s="342"/>
      <c r="B91" s="342"/>
      <c r="C91" s="344"/>
      <c r="D91" s="344"/>
      <c r="E91" s="344"/>
      <c r="F91" s="344"/>
      <c r="G91" s="344"/>
      <c r="H91" s="353" t="s">
        <v>2186</v>
      </c>
    </row>
    <row r="92" spans="1:8" hidden="1"/>
    <row r="93" spans="1:8" hidden="1"/>
    <row r="94" spans="1:8" hidden="1"/>
    <row r="95" spans="1:8" hidden="1"/>
    <row r="96" spans="1:8" hidden="1"/>
    <row r="97" hidden="1"/>
    <row r="98" hidden="1"/>
    <row r="99" hidden="1"/>
  </sheetData>
  <sheetProtection algorithmName="SHA-512" hashValue="59Q/jYqMmnNLB+1iypSCfUfUcDsSw/J3HWVKqzWTaNEV+QEDpY0Zo9MeDG4VVsn3wVNyYtLoA+XKDDafT3/xCA==" saltValue="X0Lb4/g5d0D4PTZpDQTvMQ==" spinCount="100000" sheet="1" objects="1" scenarios="1"/>
  <customSheetViews>
    <customSheetView guid="{54084986-DBD9-467D-BB87-84DFF604BE53}">
      <selection activeCell="J13" sqref="J13"/>
      <pageMargins left="0.7" right="0.7" top="0.75" bottom="0.75" header="0.3" footer="0.3"/>
      <pageSetup paperSize="5" scale="60" orientation="portrait" r:id="rId1"/>
    </customSheetView>
  </customSheetViews>
  <mergeCells count="3">
    <mergeCell ref="A1:H1"/>
    <mergeCell ref="A9:H9"/>
    <mergeCell ref="A11:H1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17:C19 G83:G86 C15 D17:H18 D22:H25 D53:F75 G53:G54 D28:H31 C21:C25 C28:C37 D40:H42 D76:G76 C39:C86 G71:G74 D77:F86 H53:H86">
      <formula1>50000000000</formula1>
    </dataValidation>
  </dataValidations>
  <hyperlinks>
    <hyperlink ref="A1:H1" location="ToC!A1" display="60.12"/>
  </hyperlinks>
  <pageMargins left="0.70866141732283472" right="0.70866141732283472" top="0.74803149606299213" bottom="0.74803149606299213" header="0.31496062992125984" footer="0.31496062992125984"/>
  <pageSetup scale="52" orientation="portrait" r:id="rId2"/>
  <headerFooter>
    <oddHeader>&amp;L&amp;A&amp;C&amp;"Times New Roman,Bold" DRAFT 
INTERNAL USE ONLY&amp;RPage &amp;P</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pageSetUpPr fitToPage="1"/>
  </sheetPr>
  <dimension ref="A1:J164"/>
  <sheetViews>
    <sheetView topLeftCell="A63" zoomScale="60" zoomScaleNormal="60" workbookViewId="0">
      <selection activeCell="B80" sqref="B80"/>
    </sheetView>
  </sheetViews>
  <sheetFormatPr defaultColWidth="0" defaultRowHeight="12.75" zeroHeight="1"/>
  <cols>
    <col min="1" max="1" width="10.6640625" style="14" customWidth="1"/>
    <col min="2" max="2" width="100.83203125" style="14" customWidth="1"/>
    <col min="3" max="3" width="6.83203125" style="14" customWidth="1"/>
    <col min="4" max="4" width="9.5" style="14" bestFit="1" customWidth="1"/>
    <col min="5" max="5" width="20.5" style="14" customWidth="1"/>
    <col min="6" max="6" width="1.6640625" style="14" bestFit="1" customWidth="1"/>
    <col min="7" max="7" width="11.33203125" style="14" customWidth="1"/>
    <col min="8" max="8" width="20.5" style="14" customWidth="1"/>
    <col min="9" max="9" width="20.33203125" style="14" customWidth="1"/>
    <col min="10" max="16384" width="9.33203125" style="14" hidden="1"/>
  </cols>
  <sheetData>
    <row r="1" spans="1:9">
      <c r="A1" s="6909" t="s">
        <v>57</v>
      </c>
      <c r="B1" s="6910"/>
      <c r="C1" s="6910"/>
      <c r="D1" s="6910"/>
      <c r="E1" s="6910"/>
      <c r="F1" s="6910"/>
      <c r="G1" s="6910"/>
      <c r="H1" s="6910"/>
      <c r="I1" s="6910"/>
    </row>
    <row r="2" spans="1:9" ht="15">
      <c r="A2" s="6911"/>
      <c r="B2" s="6911"/>
      <c r="C2" s="227"/>
      <c r="D2" s="228"/>
      <c r="E2" s="229"/>
      <c r="F2" s="230"/>
      <c r="G2" s="228"/>
      <c r="H2" s="229"/>
      <c r="I2" s="229"/>
    </row>
    <row r="3" spans="1:9" ht="15">
      <c r="A3" s="1503" t="str">
        <f>+Cover!A14</f>
        <v>Select Name of Insurer/ Financial Holding Company</v>
      </c>
      <c r="B3" s="1504"/>
      <c r="C3" s="229"/>
      <c r="D3" s="228"/>
      <c r="E3" s="229"/>
      <c r="F3" s="230"/>
      <c r="G3" s="228"/>
      <c r="H3" s="229"/>
      <c r="I3" s="229"/>
    </row>
    <row r="4" spans="1:9" ht="15">
      <c r="A4" s="1502" t="str">
        <f>+ToC!A3</f>
        <v>Insurer/Financial Holding Company</v>
      </c>
      <c r="B4" s="272"/>
      <c r="C4" s="229"/>
      <c r="D4" s="228"/>
      <c r="E4" s="229"/>
      <c r="F4" s="230"/>
      <c r="G4" s="228"/>
      <c r="H4" s="229"/>
      <c r="I4" s="229"/>
    </row>
    <row r="5" spans="1:9" ht="15">
      <c r="A5" s="232"/>
      <c r="B5" s="233"/>
      <c r="C5" s="233"/>
      <c r="D5" s="228"/>
      <c r="E5" s="233"/>
      <c r="F5" s="229"/>
      <c r="G5" s="228"/>
      <c r="H5" s="229"/>
      <c r="I5" s="234"/>
    </row>
    <row r="6" spans="1:9" ht="15">
      <c r="A6" s="235" t="str">
        <f>+ToC!A5</f>
        <v>General Insurers Annual Return</v>
      </c>
      <c r="B6" s="229"/>
      <c r="C6" s="229"/>
      <c r="D6" s="228"/>
      <c r="E6" s="229"/>
      <c r="F6" s="229"/>
      <c r="G6" s="228"/>
      <c r="H6" s="60"/>
      <c r="I6" s="237"/>
    </row>
    <row r="7" spans="1:9" ht="15">
      <c r="A7" s="235" t="str">
        <f>+ToC!A6</f>
        <v>For Year Ended:</v>
      </c>
      <c r="B7" s="229"/>
      <c r="C7" s="229"/>
      <c r="D7" s="228"/>
      <c r="E7" s="229"/>
      <c r="F7" s="229"/>
      <c r="G7" s="228"/>
      <c r="H7" s="236">
        <f>+Cover!A22</f>
        <v>0</v>
      </c>
      <c r="I7" s="237"/>
    </row>
    <row r="8" spans="1:9" ht="15">
      <c r="A8" s="235"/>
      <c r="B8" s="237" t="s">
        <v>56</v>
      </c>
      <c r="C8" s="229"/>
      <c r="D8" s="228"/>
      <c r="E8" s="229"/>
      <c r="F8" s="229"/>
      <c r="G8" s="228"/>
      <c r="H8" s="237"/>
      <c r="I8" s="237"/>
    </row>
    <row r="9" spans="1:9" ht="15">
      <c r="A9" s="238"/>
      <c r="B9" s="239"/>
      <c r="C9" s="229"/>
      <c r="D9" s="228" t="s">
        <v>783</v>
      </c>
      <c r="E9" s="237" t="s">
        <v>784</v>
      </c>
      <c r="F9" s="240"/>
      <c r="G9" s="228" t="s">
        <v>783</v>
      </c>
      <c r="H9" s="237" t="s">
        <v>784</v>
      </c>
      <c r="I9" s="237" t="s">
        <v>785</v>
      </c>
    </row>
    <row r="10" spans="1:9" ht="15">
      <c r="A10" s="241"/>
      <c r="B10" s="60"/>
      <c r="C10" s="229"/>
      <c r="D10" s="243"/>
      <c r="E10" s="248"/>
      <c r="F10" s="229"/>
      <c r="G10" s="245"/>
      <c r="H10" s="248"/>
      <c r="I10" s="248" t="s">
        <v>109</v>
      </c>
    </row>
    <row r="11" spans="1:9" ht="15">
      <c r="A11" s="249" t="s">
        <v>26</v>
      </c>
      <c r="B11" s="242" t="s">
        <v>786</v>
      </c>
      <c r="C11" s="229"/>
      <c r="D11" s="243"/>
      <c r="E11" s="244"/>
      <c r="F11" s="229"/>
      <c r="G11" s="245"/>
      <c r="H11" s="246"/>
      <c r="I11" s="247"/>
    </row>
    <row r="12" spans="1:9" ht="15">
      <c r="A12" s="249"/>
      <c r="B12" s="260" t="s">
        <v>1470</v>
      </c>
      <c r="C12" s="264"/>
      <c r="D12" s="252" t="s">
        <v>26</v>
      </c>
      <c r="E12" s="5205">
        <f>+'20.10'!E15</f>
        <v>0</v>
      </c>
      <c r="F12" s="264"/>
      <c r="G12" s="253" t="s">
        <v>33</v>
      </c>
      <c r="H12" s="3678">
        <f>+'21.12'!T16</f>
        <v>0</v>
      </c>
      <c r="I12" s="3693">
        <f t="shared" ref="I12:I36" si="0">E12-H12</f>
        <v>0</v>
      </c>
    </row>
    <row r="13" spans="1:9" ht="15">
      <c r="A13" s="249"/>
      <c r="B13" s="260" t="s">
        <v>1471</v>
      </c>
      <c r="C13" s="2303"/>
      <c r="D13" s="252" t="s">
        <v>26</v>
      </c>
      <c r="E13" s="5205">
        <f>+'20.10'!F15</f>
        <v>0</v>
      </c>
      <c r="F13" s="2303"/>
      <c r="G13" s="253" t="s">
        <v>33</v>
      </c>
      <c r="H13" s="3679">
        <f>+'21.12'!U16</f>
        <v>0</v>
      </c>
      <c r="I13" s="3693">
        <f t="shared" si="0"/>
        <v>0</v>
      </c>
    </row>
    <row r="14" spans="1:9" ht="15">
      <c r="A14" s="249"/>
      <c r="B14" s="2302" t="s">
        <v>1472</v>
      </c>
      <c r="C14" s="2303"/>
      <c r="D14" s="252" t="s">
        <v>26</v>
      </c>
      <c r="E14" s="5205">
        <f>+'20.10'!E17</f>
        <v>0</v>
      </c>
      <c r="F14" s="2303"/>
      <c r="G14" s="253" t="s">
        <v>33</v>
      </c>
      <c r="H14" s="3679">
        <f>+'21.12'!T29</f>
        <v>0</v>
      </c>
      <c r="I14" s="3693">
        <f t="shared" si="0"/>
        <v>0</v>
      </c>
    </row>
    <row r="15" spans="1:9" ht="15">
      <c r="A15" s="249"/>
      <c r="B15" s="2302" t="s">
        <v>1473</v>
      </c>
      <c r="C15" s="2303"/>
      <c r="D15" s="252" t="s">
        <v>26</v>
      </c>
      <c r="E15" s="5205">
        <f>+'20.10'!F17</f>
        <v>0</v>
      </c>
      <c r="F15" s="2303"/>
      <c r="G15" s="253" t="s">
        <v>33</v>
      </c>
      <c r="H15" s="3679">
        <f>+'21.12'!U29</f>
        <v>0</v>
      </c>
      <c r="I15" s="3693">
        <f t="shared" si="0"/>
        <v>0</v>
      </c>
    </row>
    <row r="16" spans="1:9" ht="15">
      <c r="A16" s="249"/>
      <c r="B16" s="2302" t="s">
        <v>1474</v>
      </c>
      <c r="C16" s="2303"/>
      <c r="D16" s="252" t="s">
        <v>26</v>
      </c>
      <c r="E16" s="5205">
        <f>+'20.10'!E18</f>
        <v>0</v>
      </c>
      <c r="F16" s="2303"/>
      <c r="G16" s="253" t="s">
        <v>33</v>
      </c>
      <c r="H16" s="3679">
        <f>+'21.12'!T31</f>
        <v>0</v>
      </c>
      <c r="I16" s="3693">
        <f t="shared" si="0"/>
        <v>0</v>
      </c>
    </row>
    <row r="17" spans="1:9" ht="15">
      <c r="A17" s="249"/>
      <c r="B17" s="2302" t="s">
        <v>1476</v>
      </c>
      <c r="C17" s="2303"/>
      <c r="D17" s="252" t="s">
        <v>26</v>
      </c>
      <c r="E17" s="5205">
        <f>+'20.10'!F18</f>
        <v>0</v>
      </c>
      <c r="F17" s="2303"/>
      <c r="G17" s="253" t="s">
        <v>33</v>
      </c>
      <c r="H17" s="3679">
        <f>+'21.12'!U31</f>
        <v>0</v>
      </c>
      <c r="I17" s="3693">
        <f t="shared" si="0"/>
        <v>0</v>
      </c>
    </row>
    <row r="18" spans="1:9" ht="15">
      <c r="A18" s="249"/>
      <c r="B18" s="2302" t="s">
        <v>1475</v>
      </c>
      <c r="C18" s="2303"/>
      <c r="D18" s="252" t="s">
        <v>26</v>
      </c>
      <c r="E18" s="5205">
        <f>+'20.10'!E19</f>
        <v>0</v>
      </c>
      <c r="F18" s="2303"/>
      <c r="G18" s="253" t="s">
        <v>33</v>
      </c>
      <c r="H18" s="3679">
        <f>+'21.12'!T41</f>
        <v>0</v>
      </c>
      <c r="I18" s="3693">
        <f t="shared" si="0"/>
        <v>0</v>
      </c>
    </row>
    <row r="19" spans="1:9" ht="15">
      <c r="A19" s="249"/>
      <c r="B19" s="2302" t="s">
        <v>1477</v>
      </c>
      <c r="C19" s="2303"/>
      <c r="D19" s="252" t="s">
        <v>26</v>
      </c>
      <c r="E19" s="5205">
        <f>+'20.10'!F19</f>
        <v>0</v>
      </c>
      <c r="F19" s="2303"/>
      <c r="G19" s="253" t="s">
        <v>33</v>
      </c>
      <c r="H19" s="3679">
        <f>+'21.12'!U41</f>
        <v>0</v>
      </c>
      <c r="I19" s="3693">
        <f t="shared" si="0"/>
        <v>0</v>
      </c>
    </row>
    <row r="20" spans="1:9" ht="15">
      <c r="A20" s="249"/>
      <c r="B20" s="2302" t="s">
        <v>1478</v>
      </c>
      <c r="C20" s="2303"/>
      <c r="D20" s="252" t="s">
        <v>26</v>
      </c>
      <c r="E20" s="5205">
        <f>+'20.10'!E21</f>
        <v>0</v>
      </c>
      <c r="F20" s="2303"/>
      <c r="G20" s="253" t="s">
        <v>33</v>
      </c>
      <c r="H20" s="3679">
        <f>+'21.12'!T49</f>
        <v>0</v>
      </c>
      <c r="I20" s="3693">
        <f t="shared" si="0"/>
        <v>0</v>
      </c>
    </row>
    <row r="21" spans="1:9" ht="15">
      <c r="A21" s="249"/>
      <c r="B21" s="2302" t="s">
        <v>1479</v>
      </c>
      <c r="C21" s="2303"/>
      <c r="D21" s="252" t="s">
        <v>26</v>
      </c>
      <c r="E21" s="5205">
        <f>+'20.10'!F21</f>
        <v>0</v>
      </c>
      <c r="F21" s="2303"/>
      <c r="G21" s="253" t="s">
        <v>33</v>
      </c>
      <c r="H21" s="3679">
        <f>+'21.12'!U49</f>
        <v>0</v>
      </c>
      <c r="I21" s="3693">
        <f t="shared" si="0"/>
        <v>0</v>
      </c>
    </row>
    <row r="22" spans="1:9" ht="15">
      <c r="A22" s="249"/>
      <c r="B22" s="2302" t="s">
        <v>1480</v>
      </c>
      <c r="C22" s="2303"/>
      <c r="D22" s="252" t="s">
        <v>26</v>
      </c>
      <c r="E22" s="5205">
        <f>+'20.10'!E22</f>
        <v>0</v>
      </c>
      <c r="F22" s="2303"/>
      <c r="G22" s="253" t="s">
        <v>33</v>
      </c>
      <c r="H22" s="3679">
        <f>+'21.12'!T50</f>
        <v>0</v>
      </c>
      <c r="I22" s="3693">
        <f t="shared" si="0"/>
        <v>0</v>
      </c>
    </row>
    <row r="23" spans="1:9" ht="15">
      <c r="A23" s="249"/>
      <c r="B23" s="2302" t="s">
        <v>1482</v>
      </c>
      <c r="C23" s="2303"/>
      <c r="D23" s="252" t="s">
        <v>26</v>
      </c>
      <c r="E23" s="5205">
        <f>+'20.10'!F22</f>
        <v>0</v>
      </c>
      <c r="F23" s="2303"/>
      <c r="G23" s="253" t="s">
        <v>33</v>
      </c>
      <c r="H23" s="3679">
        <f>+'21.12'!U50</f>
        <v>0</v>
      </c>
      <c r="I23" s="3693">
        <f t="shared" si="0"/>
        <v>0</v>
      </c>
    </row>
    <row r="24" spans="1:9" ht="15">
      <c r="A24" s="249"/>
      <c r="B24" s="2302" t="s">
        <v>1481</v>
      </c>
      <c r="C24" s="2303"/>
      <c r="D24" s="252" t="s">
        <v>26</v>
      </c>
      <c r="E24" s="5205">
        <f>+'20.10'!E23</f>
        <v>0</v>
      </c>
      <c r="F24" s="2303"/>
      <c r="G24" s="253" t="s">
        <v>33</v>
      </c>
      <c r="H24" s="3679">
        <f>+'21.12'!T48</f>
        <v>0</v>
      </c>
      <c r="I24" s="3693">
        <f t="shared" si="0"/>
        <v>0</v>
      </c>
    </row>
    <row r="25" spans="1:9" ht="15">
      <c r="A25" s="249"/>
      <c r="B25" s="2302" t="s">
        <v>1483</v>
      </c>
      <c r="C25" s="2303"/>
      <c r="D25" s="252" t="s">
        <v>26</v>
      </c>
      <c r="E25" s="5205">
        <f>+'20.10'!F23</f>
        <v>0</v>
      </c>
      <c r="F25" s="2303"/>
      <c r="G25" s="253" t="s">
        <v>33</v>
      </c>
      <c r="H25" s="3679">
        <f>+'21.12'!U48</f>
        <v>0</v>
      </c>
      <c r="I25" s="3693">
        <f t="shared" si="0"/>
        <v>0</v>
      </c>
    </row>
    <row r="26" spans="1:9" ht="15">
      <c r="A26" s="249"/>
      <c r="B26" s="260" t="s">
        <v>1469</v>
      </c>
      <c r="C26" s="251"/>
      <c r="D26" s="252" t="s">
        <v>26</v>
      </c>
      <c r="E26" s="5205">
        <f>+'20.10'!F69</f>
        <v>0</v>
      </c>
      <c r="F26" s="251"/>
      <c r="G26" s="253" t="s">
        <v>1137</v>
      </c>
      <c r="H26" s="3680">
        <f>'20.30'!D44</f>
        <v>0</v>
      </c>
      <c r="I26" s="3693">
        <f>E26-H26</f>
        <v>0</v>
      </c>
    </row>
    <row r="27" spans="1:9" ht="15">
      <c r="A27" s="249"/>
      <c r="B27" s="260" t="s">
        <v>1488</v>
      </c>
      <c r="C27" s="251"/>
      <c r="D27" s="252" t="s">
        <v>26</v>
      </c>
      <c r="E27" s="5205">
        <f>'20.10'!E69</f>
        <v>0</v>
      </c>
      <c r="F27" s="251"/>
      <c r="G27" s="253" t="s">
        <v>1137</v>
      </c>
      <c r="H27" s="3680">
        <f>'20.30'!D29</f>
        <v>0</v>
      </c>
      <c r="I27" s="3693">
        <f>E27-H27</f>
        <v>0</v>
      </c>
    </row>
    <row r="28" spans="1:9" ht="15">
      <c r="A28" s="249"/>
      <c r="B28" s="2302" t="s">
        <v>1494</v>
      </c>
      <c r="C28" s="2303"/>
      <c r="D28" s="252" t="s">
        <v>26</v>
      </c>
      <c r="E28" s="5205">
        <f>+'20.10'!E71</f>
        <v>0</v>
      </c>
      <c r="F28" s="2303"/>
      <c r="G28" s="253" t="s">
        <v>1137</v>
      </c>
      <c r="H28" s="3679">
        <f>+'20.30'!E44</f>
        <v>0</v>
      </c>
      <c r="I28" s="3693">
        <f>E28-H28</f>
        <v>0</v>
      </c>
    </row>
    <row r="29" spans="1:9" ht="15">
      <c r="A29" s="249"/>
      <c r="B29" s="2302" t="s">
        <v>1495</v>
      </c>
      <c r="C29" s="2303"/>
      <c r="D29" s="252" t="s">
        <v>26</v>
      </c>
      <c r="E29" s="5205">
        <f>+'20.10'!F71</f>
        <v>0</v>
      </c>
      <c r="F29" s="2303"/>
      <c r="G29" s="253" t="s">
        <v>1137</v>
      </c>
      <c r="H29" s="3679">
        <f>+'20.30'!E29</f>
        <v>0</v>
      </c>
      <c r="I29" s="3693">
        <f>E29-H29</f>
        <v>0</v>
      </c>
    </row>
    <row r="30" spans="1:9" ht="15">
      <c r="A30" s="249"/>
      <c r="B30" s="2302"/>
      <c r="C30" s="2303"/>
      <c r="D30" s="2304"/>
      <c r="E30" s="5205"/>
      <c r="F30" s="2303"/>
      <c r="G30" s="2305"/>
      <c r="H30" s="3679"/>
      <c r="I30" s="3694"/>
    </row>
    <row r="31" spans="1:9" ht="15">
      <c r="A31" s="249"/>
      <c r="B31" s="260" t="s">
        <v>1489</v>
      </c>
      <c r="C31" s="251"/>
      <c r="D31" s="252" t="s">
        <v>26</v>
      </c>
      <c r="E31" s="5206">
        <f>'20.10'!E72</f>
        <v>0</v>
      </c>
      <c r="F31" s="251"/>
      <c r="G31" s="253" t="s">
        <v>1137</v>
      </c>
      <c r="H31" s="3681">
        <f>+'20.30'!F29</f>
        <v>0</v>
      </c>
      <c r="I31" s="3693">
        <f>E31-H31</f>
        <v>0</v>
      </c>
    </row>
    <row r="32" spans="1:9" ht="15">
      <c r="A32" s="249"/>
      <c r="B32" s="260" t="s">
        <v>1490</v>
      </c>
      <c r="C32" s="251"/>
      <c r="D32" s="252" t="s">
        <v>26</v>
      </c>
      <c r="E32" s="5206">
        <f>'20.10'!F72</f>
        <v>0</v>
      </c>
      <c r="F32" s="251"/>
      <c r="G32" s="253" t="s">
        <v>1137</v>
      </c>
      <c r="H32" s="3681">
        <f>'20.30'!F44</f>
        <v>0</v>
      </c>
      <c r="I32" s="3693">
        <f>E32-H32</f>
        <v>0</v>
      </c>
    </row>
    <row r="33" spans="1:9" ht="15">
      <c r="A33" s="241"/>
      <c r="B33" s="260" t="s">
        <v>1484</v>
      </c>
      <c r="C33" s="264"/>
      <c r="D33" s="252" t="s">
        <v>26</v>
      </c>
      <c r="E33" s="5205">
        <f>+'20.10'!E73</f>
        <v>0</v>
      </c>
      <c r="F33" s="264"/>
      <c r="G33" s="253" t="s">
        <v>1137</v>
      </c>
      <c r="H33" s="3678">
        <f>+'20.30'!D60</f>
        <v>0</v>
      </c>
      <c r="I33" s="3693">
        <f t="shared" si="0"/>
        <v>0</v>
      </c>
    </row>
    <row r="34" spans="1:9" ht="15">
      <c r="A34" s="241"/>
      <c r="B34" s="260" t="s">
        <v>1485</v>
      </c>
      <c r="C34" s="264"/>
      <c r="D34" s="252" t="s">
        <v>26</v>
      </c>
      <c r="E34" s="5205">
        <f>+'20.10'!F73</f>
        <v>0</v>
      </c>
      <c r="F34" s="264"/>
      <c r="G34" s="265" t="s">
        <v>30</v>
      </c>
      <c r="H34" s="3678">
        <f>+'20.30'!E60</f>
        <v>0</v>
      </c>
      <c r="I34" s="3693">
        <f t="shared" si="0"/>
        <v>0</v>
      </c>
    </row>
    <row r="35" spans="1:9" ht="15">
      <c r="A35" s="241"/>
      <c r="B35" s="250" t="s">
        <v>1486</v>
      </c>
      <c r="C35" s="251"/>
      <c r="D35" s="252" t="s">
        <v>26</v>
      </c>
      <c r="E35" s="5205">
        <f>'20.10'!E74</f>
        <v>0</v>
      </c>
      <c r="F35" s="251"/>
      <c r="G35" s="253" t="s">
        <v>28</v>
      </c>
      <c r="H35" s="3680">
        <f>'20.22'!E93</f>
        <v>0</v>
      </c>
      <c r="I35" s="3693">
        <f t="shared" si="0"/>
        <v>0</v>
      </c>
    </row>
    <row r="36" spans="1:9" ht="15">
      <c r="A36" s="241"/>
      <c r="B36" s="250" t="s">
        <v>1487</v>
      </c>
      <c r="C36" s="251"/>
      <c r="D36" s="252" t="s">
        <v>26</v>
      </c>
      <c r="E36" s="5205">
        <f>'20.10'!F74</f>
        <v>0</v>
      </c>
      <c r="F36" s="251"/>
      <c r="G36" s="253" t="s">
        <v>28</v>
      </c>
      <c r="H36" s="3680">
        <f>'20.22'!F93</f>
        <v>0</v>
      </c>
      <c r="I36" s="3693">
        <f t="shared" si="0"/>
        <v>0</v>
      </c>
    </row>
    <row r="37" spans="1:9" ht="15">
      <c r="A37" s="241"/>
      <c r="B37" s="260" t="s">
        <v>1491</v>
      </c>
      <c r="C37" s="251"/>
      <c r="D37" s="252" t="s">
        <v>26</v>
      </c>
      <c r="E37" s="5206">
        <f>+'20.10'!E75</f>
        <v>0</v>
      </c>
      <c r="F37" s="251"/>
      <c r="G37" s="253" t="s">
        <v>1137</v>
      </c>
      <c r="H37" s="3681">
        <f>+'20.30'!P29</f>
        <v>0</v>
      </c>
      <c r="I37" s="3693">
        <f>E37-H37</f>
        <v>0</v>
      </c>
    </row>
    <row r="38" spans="1:9" ht="15">
      <c r="A38" s="241"/>
      <c r="B38" s="800" t="s">
        <v>1492</v>
      </c>
      <c r="C38" s="251"/>
      <c r="D38" s="252" t="s">
        <v>26</v>
      </c>
      <c r="E38" s="5206">
        <f>+'20.10'!F75</f>
        <v>0</v>
      </c>
      <c r="F38" s="251"/>
      <c r="G38" s="253" t="s">
        <v>1137</v>
      </c>
      <c r="H38" s="3681">
        <f>+'20.30'!P44</f>
        <v>0</v>
      </c>
      <c r="I38" s="3693">
        <f>E38-H38</f>
        <v>0</v>
      </c>
    </row>
    <row r="39" spans="1:9" ht="15">
      <c r="A39" s="241"/>
      <c r="B39" s="254"/>
      <c r="C39" s="255"/>
      <c r="D39" s="256"/>
      <c r="E39" s="3682"/>
      <c r="F39" s="255"/>
      <c r="G39" s="257"/>
      <c r="H39" s="3682"/>
      <c r="I39" s="3682"/>
    </row>
    <row r="40" spans="1:9" ht="15">
      <c r="A40" s="241"/>
      <c r="B40" s="254"/>
      <c r="C40" s="255"/>
      <c r="D40" s="256"/>
      <c r="E40" s="3682"/>
      <c r="F40" s="255"/>
      <c r="G40" s="257"/>
      <c r="H40" s="3682"/>
      <c r="I40" s="3682"/>
    </row>
    <row r="41" spans="1:9" ht="15">
      <c r="A41" s="5145" t="s">
        <v>2577</v>
      </c>
      <c r="B41" s="242" t="s">
        <v>787</v>
      </c>
      <c r="C41" s="231"/>
      <c r="D41" s="228"/>
      <c r="E41" s="3683"/>
      <c r="F41" s="231"/>
      <c r="G41" s="245"/>
      <c r="H41" s="3683"/>
      <c r="I41" s="3684"/>
    </row>
    <row r="42" spans="1:9" ht="15">
      <c r="A42" s="3611"/>
      <c r="B42" s="258" t="s">
        <v>1543</v>
      </c>
      <c r="C42" s="259"/>
      <c r="D42" s="5123" t="s">
        <v>2577</v>
      </c>
      <c r="E42" s="3681">
        <f>'20.19'!C50</f>
        <v>0</v>
      </c>
      <c r="F42" s="259"/>
      <c r="G42" s="253" t="s">
        <v>929</v>
      </c>
      <c r="H42" s="3681">
        <f>+'20.22'!E16</f>
        <v>0</v>
      </c>
      <c r="I42" s="3693">
        <f>E42-H42</f>
        <v>0</v>
      </c>
    </row>
    <row r="43" spans="1:9" ht="15">
      <c r="A43" s="3611"/>
      <c r="B43" s="258" t="s">
        <v>1544</v>
      </c>
      <c r="C43" s="259"/>
      <c r="D43" s="5123" t="s">
        <v>2577</v>
      </c>
      <c r="E43" s="3681">
        <f>'20.19'!D50</f>
        <v>0</v>
      </c>
      <c r="F43" s="259"/>
      <c r="G43" s="253" t="s">
        <v>929</v>
      </c>
      <c r="H43" s="3681">
        <f>+'20.22'!F16</f>
        <v>0</v>
      </c>
      <c r="I43" s="3693">
        <f>E43-H43</f>
        <v>0</v>
      </c>
    </row>
    <row r="44" spans="1:9" ht="15">
      <c r="A44" s="241"/>
      <c r="B44" s="242"/>
      <c r="C44" s="229"/>
      <c r="D44" s="243"/>
      <c r="E44" s="3683"/>
      <c r="F44" s="229"/>
      <c r="G44" s="245"/>
      <c r="H44" s="3683"/>
      <c r="I44" s="3684"/>
    </row>
    <row r="45" spans="1:9" ht="15">
      <c r="A45" s="241"/>
      <c r="B45" s="242"/>
      <c r="C45" s="229"/>
      <c r="D45" s="243"/>
      <c r="E45" s="3683"/>
      <c r="F45" s="229"/>
      <c r="G45" s="245"/>
      <c r="H45" s="3683"/>
      <c r="I45" s="3684"/>
    </row>
    <row r="46" spans="1:9" ht="15">
      <c r="A46" s="3612" t="s">
        <v>32</v>
      </c>
      <c r="B46" s="813" t="s">
        <v>1098</v>
      </c>
      <c r="C46" s="814"/>
      <c r="D46" s="252" t="s">
        <v>32</v>
      </c>
      <c r="E46" s="3681">
        <f>+'21.10'!G50</f>
        <v>0</v>
      </c>
      <c r="F46" s="251"/>
      <c r="G46" s="253" t="s">
        <v>33</v>
      </c>
      <c r="H46" s="3681">
        <f>+'21.12'!E52</f>
        <v>0</v>
      </c>
      <c r="I46" s="3693">
        <f>E46-H46</f>
        <v>0</v>
      </c>
    </row>
    <row r="47" spans="1:9" ht="15">
      <c r="A47" s="3613"/>
      <c r="B47" s="813" t="s">
        <v>1468</v>
      </c>
      <c r="C47" s="814"/>
      <c r="D47" s="252" t="s">
        <v>32</v>
      </c>
      <c r="E47" s="3681">
        <f>+'21.10'!G54</f>
        <v>0</v>
      </c>
      <c r="F47" s="251"/>
      <c r="G47" s="253" t="s">
        <v>33</v>
      </c>
      <c r="H47" s="3681">
        <f>+'21.12'!T52</f>
        <v>0</v>
      </c>
      <c r="I47" s="3693">
        <f>E47-H47</f>
        <v>0</v>
      </c>
    </row>
    <row r="48" spans="1:9" ht="15">
      <c r="A48" s="241"/>
      <c r="B48" s="242"/>
      <c r="C48" s="229"/>
      <c r="D48" s="243"/>
      <c r="E48" s="3683"/>
      <c r="F48" s="229"/>
      <c r="G48" s="245"/>
      <c r="H48" s="3683"/>
      <c r="I48" s="3684"/>
    </row>
    <row r="49" spans="1:10" ht="15">
      <c r="A49" s="249" t="s">
        <v>35</v>
      </c>
      <c r="B49" s="242" t="s">
        <v>788</v>
      </c>
      <c r="C49" s="229"/>
      <c r="D49" s="243"/>
      <c r="E49" s="3684"/>
      <c r="F49" s="229"/>
      <c r="G49" s="245"/>
      <c r="H49" s="3684"/>
      <c r="I49" s="3684" t="s">
        <v>109</v>
      </c>
    </row>
    <row r="50" spans="1:10" ht="15">
      <c r="A50" s="249"/>
      <c r="B50" s="801" t="s">
        <v>1103</v>
      </c>
      <c r="C50" s="266"/>
      <c r="D50" s="802" t="s">
        <v>35</v>
      </c>
      <c r="E50" s="3680">
        <f>'30.10'!E32</f>
        <v>0</v>
      </c>
      <c r="F50" s="266"/>
      <c r="G50" s="803" t="s">
        <v>1094</v>
      </c>
      <c r="H50" s="3680">
        <f>'35.10'!D111</f>
        <v>0</v>
      </c>
      <c r="I50" s="3695">
        <f>E50-H50</f>
        <v>0</v>
      </c>
    </row>
    <row r="51" spans="1:10" ht="15">
      <c r="A51" s="249"/>
      <c r="B51" s="801" t="s">
        <v>1104</v>
      </c>
      <c r="C51" s="266"/>
      <c r="D51" s="802" t="s">
        <v>35</v>
      </c>
      <c r="E51" s="3680">
        <f>'30.10'!F32</f>
        <v>0</v>
      </c>
      <c r="F51" s="266"/>
      <c r="G51" s="803" t="s">
        <v>1094</v>
      </c>
      <c r="H51" s="3680">
        <f>'35.10'!E111</f>
        <v>0</v>
      </c>
      <c r="I51" s="3695">
        <f>E51-H51</f>
        <v>0</v>
      </c>
    </row>
    <row r="52" spans="1:10" ht="15">
      <c r="A52" s="241"/>
      <c r="B52" s="801" t="s">
        <v>1105</v>
      </c>
      <c r="C52" s="266"/>
      <c r="D52" s="802" t="s">
        <v>35</v>
      </c>
      <c r="E52" s="3680">
        <f>'30.10'!G32</f>
        <v>0</v>
      </c>
      <c r="F52" s="266"/>
      <c r="G52" s="803" t="s">
        <v>1094</v>
      </c>
      <c r="H52" s="3680">
        <f>'35.10'!F111</f>
        <v>0</v>
      </c>
      <c r="I52" s="3695">
        <f>E52-H52</f>
        <v>0</v>
      </c>
    </row>
    <row r="53" spans="1:10" ht="15">
      <c r="A53" s="241"/>
      <c r="B53" s="801" t="s">
        <v>1106</v>
      </c>
      <c r="C53" s="266"/>
      <c r="D53" s="802" t="s">
        <v>35</v>
      </c>
      <c r="E53" s="3680">
        <f>'30.10'!H32</f>
        <v>0</v>
      </c>
      <c r="F53" s="266"/>
      <c r="G53" s="803" t="s">
        <v>1094</v>
      </c>
      <c r="H53" s="3680">
        <f>'35.10'!G111</f>
        <v>0</v>
      </c>
      <c r="I53" s="3695">
        <f>E53-H53</f>
        <v>0</v>
      </c>
    </row>
    <row r="54" spans="1:10" ht="15">
      <c r="A54" s="241"/>
      <c r="B54" s="800" t="s">
        <v>1708</v>
      </c>
      <c r="C54" s="251"/>
      <c r="D54" s="252" t="s">
        <v>35</v>
      </c>
      <c r="E54" s="3680">
        <f>+'30.10'!E40</f>
        <v>0</v>
      </c>
      <c r="F54" s="251"/>
      <c r="G54" s="253" t="s">
        <v>50</v>
      </c>
      <c r="H54" s="3680">
        <f>-'50.10'!J22</f>
        <v>0</v>
      </c>
      <c r="I54" s="3693">
        <f t="shared" ref="I54:I62" si="1">E54-H54</f>
        <v>0</v>
      </c>
    </row>
    <row r="55" spans="1:10" ht="15">
      <c r="A55" s="241"/>
      <c r="B55" s="800" t="s">
        <v>1709</v>
      </c>
      <c r="C55" s="251"/>
      <c r="D55" s="252" t="s">
        <v>35</v>
      </c>
      <c r="E55" s="3680">
        <f>'30.10'!F40</f>
        <v>0</v>
      </c>
      <c r="F55" s="251"/>
      <c r="G55" s="253" t="s">
        <v>51</v>
      </c>
      <c r="H55" s="3680">
        <f>-'50.11'!J22</f>
        <v>0</v>
      </c>
      <c r="I55" s="3693">
        <f>E55-H55</f>
        <v>0</v>
      </c>
    </row>
    <row r="56" spans="1:10" ht="15">
      <c r="A56" s="241"/>
      <c r="B56" s="800" t="s">
        <v>1710</v>
      </c>
      <c r="C56" s="264"/>
      <c r="D56" s="252" t="s">
        <v>35</v>
      </c>
      <c r="E56" s="3678">
        <f>+'30.10'!E41</f>
        <v>0</v>
      </c>
      <c r="F56" s="264"/>
      <c r="G56" s="253" t="s">
        <v>50</v>
      </c>
      <c r="H56" s="3678">
        <f>+'50.10'!J39</f>
        <v>0</v>
      </c>
      <c r="I56" s="3693">
        <f t="shared" si="1"/>
        <v>0</v>
      </c>
    </row>
    <row r="57" spans="1:10" ht="15">
      <c r="A57" s="241"/>
      <c r="B57" s="800" t="s">
        <v>1711</v>
      </c>
      <c r="C57" s="264"/>
      <c r="D57" s="252" t="s">
        <v>35</v>
      </c>
      <c r="E57" s="3678">
        <f>+'30.10'!F41</f>
        <v>0</v>
      </c>
      <c r="F57" s="264"/>
      <c r="G57" s="253" t="s">
        <v>51</v>
      </c>
      <c r="H57" s="3678">
        <f>+'50.11'!J39</f>
        <v>0</v>
      </c>
      <c r="I57" s="3693">
        <f t="shared" si="1"/>
        <v>0</v>
      </c>
    </row>
    <row r="58" spans="1:10" ht="15">
      <c r="A58" s="241"/>
      <c r="B58" s="260" t="s">
        <v>1713</v>
      </c>
      <c r="C58" s="251"/>
      <c r="D58" s="252" t="s">
        <v>35</v>
      </c>
      <c r="E58" s="3680">
        <f>'30.10'!E42</f>
        <v>0</v>
      </c>
      <c r="F58" s="251"/>
      <c r="G58" s="253" t="s">
        <v>50</v>
      </c>
      <c r="H58" s="3680">
        <f>'50.10'!J37</f>
        <v>0</v>
      </c>
      <c r="I58" s="3693">
        <f t="shared" si="1"/>
        <v>0</v>
      </c>
    </row>
    <row r="59" spans="1:10" ht="30">
      <c r="A59" s="241"/>
      <c r="B59" s="260" t="s">
        <v>1712</v>
      </c>
      <c r="C59" s="251"/>
      <c r="D59" s="252" t="s">
        <v>35</v>
      </c>
      <c r="E59" s="3680">
        <f>+'30.10'!F42</f>
        <v>0</v>
      </c>
      <c r="F59" s="251"/>
      <c r="G59" s="253" t="s">
        <v>36</v>
      </c>
      <c r="H59" s="3680">
        <f>'50.11'!J37</f>
        <v>0</v>
      </c>
      <c r="I59" s="3693">
        <f t="shared" si="1"/>
        <v>0</v>
      </c>
    </row>
    <row r="60" spans="1:10" ht="15">
      <c r="A60" s="241"/>
      <c r="B60" s="250" t="s">
        <v>1107</v>
      </c>
      <c r="C60" s="251"/>
      <c r="D60" s="252" t="s">
        <v>35</v>
      </c>
      <c r="E60" s="3680">
        <f>'30.10'!G28</f>
        <v>0</v>
      </c>
      <c r="F60" s="251"/>
      <c r="G60" s="253" t="s">
        <v>1094</v>
      </c>
      <c r="H60" s="3680">
        <f>'35.10'!F17</f>
        <v>0</v>
      </c>
      <c r="I60" s="3693">
        <f>E60-H60</f>
        <v>0</v>
      </c>
    </row>
    <row r="61" spans="1:10" ht="15">
      <c r="A61" s="241"/>
      <c r="B61" s="250" t="s">
        <v>1108</v>
      </c>
      <c r="C61" s="251"/>
      <c r="D61" s="252" t="s">
        <v>35</v>
      </c>
      <c r="E61" s="3680">
        <f>'30.10'!G16</f>
        <v>0</v>
      </c>
      <c r="F61" s="251"/>
      <c r="G61" s="253" t="s">
        <v>1094</v>
      </c>
      <c r="H61" s="3680">
        <f>+'35.10'!F62</f>
        <v>0</v>
      </c>
      <c r="I61" s="3693">
        <f t="shared" si="1"/>
        <v>0</v>
      </c>
    </row>
    <row r="62" spans="1:10" ht="15">
      <c r="A62" s="241"/>
      <c r="B62" s="250" t="s">
        <v>1109</v>
      </c>
      <c r="C62" s="251"/>
      <c r="D62" s="252" t="s">
        <v>35</v>
      </c>
      <c r="E62" s="3680">
        <f>'30.10'!G14</f>
        <v>0</v>
      </c>
      <c r="F62" s="251"/>
      <c r="G62" s="253" t="s">
        <v>1094</v>
      </c>
      <c r="H62" s="3680">
        <f>'35.10'!F74</f>
        <v>0</v>
      </c>
      <c r="I62" s="3693">
        <f t="shared" si="1"/>
        <v>0</v>
      </c>
    </row>
    <row r="63" spans="1:10" ht="15">
      <c r="A63" s="241"/>
      <c r="B63" s="807"/>
      <c r="C63" s="808"/>
      <c r="D63" s="809"/>
      <c r="E63" s="3685"/>
      <c r="F63" s="808"/>
      <c r="G63" s="810"/>
      <c r="H63" s="3685"/>
      <c r="I63" s="3696"/>
    </row>
    <row r="64" spans="1:10" ht="15">
      <c r="A64" s="241"/>
      <c r="B64" s="242"/>
      <c r="C64" s="255"/>
      <c r="D64" s="256"/>
      <c r="E64" s="3686"/>
      <c r="F64" s="229"/>
      <c r="G64" s="245"/>
      <c r="H64" s="3683"/>
      <c r="I64" s="3682"/>
      <c r="J64" s="1"/>
    </row>
    <row r="65" spans="1:10" ht="15">
      <c r="A65" s="249" t="s">
        <v>36</v>
      </c>
      <c r="B65" s="242" t="s">
        <v>789</v>
      </c>
      <c r="C65" s="231"/>
      <c r="D65" s="228"/>
      <c r="E65" s="3683"/>
      <c r="F65" s="231"/>
      <c r="G65" s="245"/>
      <c r="H65" s="3683"/>
      <c r="I65" s="3697"/>
      <c r="J65" s="1"/>
    </row>
    <row r="66" spans="1:10" ht="15">
      <c r="A66" s="249"/>
      <c r="B66" s="261" t="s">
        <v>1616</v>
      </c>
      <c r="C66" s="259"/>
      <c r="D66" s="252" t="s">
        <v>36</v>
      </c>
      <c r="E66" s="3681">
        <f>+'30.20'!F23</f>
        <v>0</v>
      </c>
      <c r="F66" s="259"/>
      <c r="G66" s="253" t="s">
        <v>1519</v>
      </c>
      <c r="H66" s="3681">
        <f>+'50.10'!O31+'50.11'!O31</f>
        <v>0</v>
      </c>
      <c r="I66" s="3693">
        <f>E66-H66</f>
        <v>0</v>
      </c>
      <c r="J66" s="1"/>
    </row>
    <row r="67" spans="1:10" ht="15">
      <c r="A67" s="249"/>
      <c r="B67" s="261" t="s">
        <v>1617</v>
      </c>
      <c r="C67" s="2648"/>
      <c r="D67" s="252" t="s">
        <v>36</v>
      </c>
      <c r="E67" s="3687">
        <f>+'30.20'!G23</f>
        <v>0</v>
      </c>
      <c r="F67" s="2648"/>
      <c r="G67" s="253" t="s">
        <v>1519</v>
      </c>
      <c r="H67" s="3687">
        <f>+'50.10'!P31+'50.11'!P31</f>
        <v>0</v>
      </c>
      <c r="I67" s="3694"/>
      <c r="J67" s="1"/>
    </row>
    <row r="68" spans="1:10" ht="15">
      <c r="A68" s="249"/>
      <c r="B68" s="261" t="s">
        <v>1537</v>
      </c>
      <c r="C68" s="267"/>
      <c r="D68" s="252" t="s">
        <v>36</v>
      </c>
      <c r="E68" s="3688">
        <f>+'30.20'!F26</f>
        <v>0</v>
      </c>
      <c r="F68" s="267"/>
      <c r="G68" s="253" t="s">
        <v>1535</v>
      </c>
      <c r="H68" s="3688">
        <f>+'50.10'!O33+'50.11'!O33</f>
        <v>0</v>
      </c>
      <c r="I68" s="3693">
        <f>E68-H68</f>
        <v>0</v>
      </c>
      <c r="J68" s="1"/>
    </row>
    <row r="69" spans="1:10" ht="15">
      <c r="A69" s="249"/>
      <c r="B69" s="261" t="s">
        <v>1538</v>
      </c>
      <c r="C69" s="2648"/>
      <c r="D69" s="252" t="s">
        <v>36</v>
      </c>
      <c r="E69" s="3687">
        <f>+'30.20'!G26</f>
        <v>0</v>
      </c>
      <c r="F69" s="2648"/>
      <c r="G69" s="253" t="s">
        <v>1535</v>
      </c>
      <c r="H69" s="3687">
        <f>+'50.10'!P33+'50.11'!P33</f>
        <v>0</v>
      </c>
      <c r="I69" s="3694"/>
      <c r="J69" s="1"/>
    </row>
    <row r="70" spans="1:10" ht="15">
      <c r="A70" s="3611"/>
      <c r="B70" s="258" t="s">
        <v>1837</v>
      </c>
      <c r="C70" s="259"/>
      <c r="D70" s="252" t="s">
        <v>36</v>
      </c>
      <c r="E70" s="3681">
        <f>+'30.20'!D29</f>
        <v>0</v>
      </c>
      <c r="F70" s="259"/>
      <c r="G70" s="253" t="s">
        <v>50</v>
      </c>
      <c r="H70" s="3681">
        <f>'50.10'!O40</f>
        <v>0</v>
      </c>
      <c r="I70" s="3693">
        <f>E70-H70</f>
        <v>0</v>
      </c>
    </row>
    <row r="71" spans="1:10" ht="15">
      <c r="A71" s="3611"/>
      <c r="B71" s="258" t="s">
        <v>1838</v>
      </c>
      <c r="C71" s="267"/>
      <c r="D71" s="252" t="s">
        <v>36</v>
      </c>
      <c r="E71" s="3688">
        <f>+'30.20'!E29</f>
        <v>0</v>
      </c>
      <c r="F71" s="267"/>
      <c r="G71" s="253" t="s">
        <v>51</v>
      </c>
      <c r="H71" s="3688">
        <f>+'50.11'!O40</f>
        <v>0</v>
      </c>
      <c r="I71" s="3693">
        <f t="shared" ref="I71:I76" si="2">E71-H71</f>
        <v>0</v>
      </c>
    </row>
    <row r="72" spans="1:10" ht="15">
      <c r="A72" s="3611"/>
      <c r="B72" s="258" t="s">
        <v>1839</v>
      </c>
      <c r="C72" s="259"/>
      <c r="D72" s="252" t="s">
        <v>36</v>
      </c>
      <c r="E72" s="3681">
        <f>'30.20'!G29</f>
        <v>0</v>
      </c>
      <c r="F72" s="259"/>
      <c r="G72" s="253" t="s">
        <v>1519</v>
      </c>
      <c r="H72" s="3681">
        <f>+'50.10'!P40+'50.11'!P40</f>
        <v>0</v>
      </c>
      <c r="I72" s="3693">
        <f t="shared" si="2"/>
        <v>0</v>
      </c>
    </row>
    <row r="73" spans="1:10" ht="15">
      <c r="A73" s="3611"/>
      <c r="B73" s="261" t="s">
        <v>1533</v>
      </c>
      <c r="C73" s="259"/>
      <c r="D73" s="252" t="s">
        <v>36</v>
      </c>
      <c r="E73" s="3680">
        <f>'30.20'!D52</f>
        <v>0</v>
      </c>
      <c r="F73" s="259"/>
      <c r="G73" s="253" t="s">
        <v>54</v>
      </c>
      <c r="H73" s="3681">
        <f>-'60.10'!C28</f>
        <v>0</v>
      </c>
      <c r="I73" s="3693">
        <f t="shared" si="2"/>
        <v>0</v>
      </c>
    </row>
    <row r="74" spans="1:10" ht="15">
      <c r="A74" s="3611"/>
      <c r="B74" s="261" t="s">
        <v>790</v>
      </c>
      <c r="C74" s="262"/>
      <c r="D74" s="252" t="s">
        <v>36</v>
      </c>
      <c r="E74" s="3681">
        <f>'30.20'!D42</f>
        <v>0</v>
      </c>
      <c r="F74" s="262"/>
      <c r="G74" s="253" t="s">
        <v>50</v>
      </c>
      <c r="H74" s="3681">
        <f>'50.10'!O61</f>
        <v>0</v>
      </c>
      <c r="I74" s="3693">
        <f t="shared" si="2"/>
        <v>0</v>
      </c>
    </row>
    <row r="75" spans="1:10" ht="15">
      <c r="A75" s="3611"/>
      <c r="B75" s="261" t="s">
        <v>791</v>
      </c>
      <c r="C75" s="262"/>
      <c r="D75" s="252" t="s">
        <v>36</v>
      </c>
      <c r="E75" s="3681">
        <f>'30.20'!E42</f>
        <v>0</v>
      </c>
      <c r="F75" s="262"/>
      <c r="G75" s="253" t="s">
        <v>51</v>
      </c>
      <c r="H75" s="3681">
        <f>'50.11'!O61</f>
        <v>0</v>
      </c>
      <c r="I75" s="3693">
        <f t="shared" si="2"/>
        <v>0</v>
      </c>
    </row>
    <row r="76" spans="1:10" ht="15">
      <c r="A76" s="3611"/>
      <c r="B76" s="261" t="s">
        <v>1534</v>
      </c>
      <c r="C76" s="262"/>
      <c r="D76" s="252" t="s">
        <v>36</v>
      </c>
      <c r="E76" s="3681">
        <f>'30.20'!F72</f>
        <v>0</v>
      </c>
      <c r="F76" s="262"/>
      <c r="G76" s="253" t="s">
        <v>37</v>
      </c>
      <c r="H76" s="3681">
        <f>+'30.21'!G14</f>
        <v>0</v>
      </c>
      <c r="I76" s="3693">
        <f t="shared" si="2"/>
        <v>0</v>
      </c>
    </row>
    <row r="77" spans="1:10" ht="15">
      <c r="A77" s="3611"/>
      <c r="B77" s="277"/>
      <c r="C77" s="278"/>
      <c r="D77" s="271"/>
      <c r="E77" s="3689"/>
      <c r="F77" s="278"/>
      <c r="G77" s="273"/>
      <c r="H77" s="3689"/>
      <c r="I77" s="3698"/>
      <c r="J77" s="1"/>
    </row>
    <row r="78" spans="1:10" ht="15">
      <c r="A78" s="3611"/>
      <c r="B78" s="276"/>
      <c r="C78" s="272"/>
      <c r="D78" s="256"/>
      <c r="E78" s="3686"/>
      <c r="F78" s="272"/>
      <c r="G78" s="257"/>
      <c r="H78" s="3686"/>
      <c r="I78" s="3682"/>
    </row>
    <row r="79" spans="1:10" ht="15">
      <c r="A79" s="3614" t="s">
        <v>41</v>
      </c>
      <c r="B79" s="263" t="s">
        <v>792</v>
      </c>
      <c r="C79" s="231"/>
      <c r="D79" s="243"/>
      <c r="E79" s="3683"/>
      <c r="F79" s="231"/>
      <c r="G79" s="274"/>
      <c r="H79" s="3683"/>
      <c r="I79" s="3684"/>
    </row>
    <row r="80" spans="1:10" ht="15">
      <c r="A80" s="3614"/>
      <c r="B80" s="261" t="s">
        <v>793</v>
      </c>
      <c r="C80" s="262"/>
      <c r="D80" s="252" t="s">
        <v>41</v>
      </c>
      <c r="E80" s="3681">
        <f>'30.31'!C19</f>
        <v>0</v>
      </c>
      <c r="F80" s="262"/>
      <c r="G80" s="253" t="s">
        <v>35</v>
      </c>
      <c r="H80" s="3681">
        <f>+'30.10'!E36</f>
        <v>0</v>
      </c>
      <c r="I80" s="3693">
        <f>E80-H80</f>
        <v>0</v>
      </c>
    </row>
    <row r="81" spans="1:10" ht="15">
      <c r="A81" s="3614"/>
      <c r="B81" s="261" t="s">
        <v>794</v>
      </c>
      <c r="C81" s="262"/>
      <c r="D81" s="252" t="s">
        <v>41</v>
      </c>
      <c r="E81" s="3681">
        <f>'30.31'!C20</f>
        <v>0</v>
      </c>
      <c r="F81" s="262"/>
      <c r="G81" s="253" t="s">
        <v>35</v>
      </c>
      <c r="H81" s="3681">
        <f>+'30.10'!E40</f>
        <v>0</v>
      </c>
      <c r="I81" s="3693">
        <f>E81-H81</f>
        <v>0</v>
      </c>
    </row>
    <row r="82" spans="1:10" ht="15">
      <c r="A82" s="3614"/>
      <c r="B82" s="261" t="s">
        <v>1531</v>
      </c>
      <c r="C82" s="262"/>
      <c r="D82" s="252" t="s">
        <v>41</v>
      </c>
      <c r="E82" s="3681">
        <f>+'30.31'!C21</f>
        <v>0</v>
      </c>
      <c r="F82" s="262"/>
      <c r="G82" s="253" t="s">
        <v>35</v>
      </c>
      <c r="H82" s="3681">
        <f>+'30.10'!E41</f>
        <v>0</v>
      </c>
      <c r="I82" s="3693">
        <f>E82-H82</f>
        <v>0</v>
      </c>
    </row>
    <row r="83" spans="1:10" ht="15">
      <c r="A83" s="3611"/>
      <c r="B83" s="2650" t="s">
        <v>1532</v>
      </c>
      <c r="C83" s="2651"/>
      <c r="D83" s="252" t="s">
        <v>41</v>
      </c>
      <c r="E83" s="3687">
        <f>+'30.31'!C22</f>
        <v>0</v>
      </c>
      <c r="F83" s="2651"/>
      <c r="G83" s="253" t="s">
        <v>35</v>
      </c>
      <c r="H83" s="3687">
        <f>+'30.10'!E42</f>
        <v>0</v>
      </c>
      <c r="I83" s="3693">
        <f>E83-H83</f>
        <v>0</v>
      </c>
      <c r="J83" s="1"/>
    </row>
    <row r="84" spans="1:10" ht="15">
      <c r="A84" s="3611"/>
      <c r="B84" s="263"/>
      <c r="C84" s="272"/>
      <c r="D84" s="256"/>
      <c r="E84" s="3683"/>
      <c r="F84" s="272"/>
      <c r="G84" s="257"/>
      <c r="H84" s="3686"/>
      <c r="I84" s="3682"/>
    </row>
    <row r="85" spans="1:10" ht="30">
      <c r="A85" s="4401" t="s">
        <v>2183</v>
      </c>
      <c r="B85" s="263" t="s">
        <v>2184</v>
      </c>
      <c r="C85" s="231"/>
      <c r="D85" s="243"/>
      <c r="E85" s="3683"/>
      <c r="F85" s="231"/>
      <c r="G85" s="245"/>
      <c r="H85" s="3683"/>
      <c r="I85" s="3684"/>
    </row>
    <row r="86" spans="1:10" ht="45">
      <c r="A86" s="3611"/>
      <c r="B86" s="4402" t="s">
        <v>2190</v>
      </c>
      <c r="C86" s="2645"/>
      <c r="D86" s="4403" t="s">
        <v>2185</v>
      </c>
      <c r="E86" s="3690">
        <f>'40.20'!C137+'40.21'!C51+'40.11'!D30+'40.11'!D90+'40.11'!D25+'40.11'!D26</f>
        <v>0</v>
      </c>
      <c r="F86" s="2645"/>
      <c r="G86" s="4403" t="s">
        <v>35</v>
      </c>
      <c r="H86" s="3690">
        <f>'30.10'!G32</f>
        <v>0</v>
      </c>
      <c r="I86" s="3693">
        <f>E86-H86</f>
        <v>0</v>
      </c>
    </row>
    <row r="87" spans="1:10" ht="30">
      <c r="A87" s="3611"/>
      <c r="B87" s="2644" t="s">
        <v>2187</v>
      </c>
      <c r="C87" s="2648"/>
      <c r="D87" s="2647" t="s">
        <v>1677</v>
      </c>
      <c r="E87" s="3690">
        <f>'40.40'!B23</f>
        <v>0</v>
      </c>
      <c r="F87" s="2648"/>
      <c r="G87" s="4403" t="s">
        <v>2189</v>
      </c>
      <c r="H87" s="3687">
        <f>'50.10'!J19+'50.11'!J19</f>
        <v>0</v>
      </c>
      <c r="I87" s="3693">
        <f>E87-H87</f>
        <v>0</v>
      </c>
    </row>
    <row r="88" spans="1:10" ht="15">
      <c r="A88" s="3611"/>
      <c r="B88" s="2644" t="s">
        <v>2188</v>
      </c>
      <c r="C88" s="2648"/>
      <c r="D88" s="2647" t="s">
        <v>1678</v>
      </c>
      <c r="E88" s="3690">
        <f>'40.41'!B23</f>
        <v>0</v>
      </c>
      <c r="F88" s="2648"/>
      <c r="G88" s="2647" t="s">
        <v>1027</v>
      </c>
      <c r="H88" s="3687">
        <f>'50.38'!F41</f>
        <v>0</v>
      </c>
      <c r="I88" s="3693">
        <f>E88-H88</f>
        <v>0</v>
      </c>
    </row>
    <row r="89" spans="1:10" ht="15">
      <c r="A89" s="3611"/>
      <c r="B89" s="263"/>
      <c r="C89" s="272"/>
      <c r="D89" s="256"/>
      <c r="E89" s="3683"/>
      <c r="F89" s="272"/>
      <c r="G89" s="257"/>
      <c r="H89" s="3686"/>
      <c r="I89" s="3682"/>
    </row>
    <row r="90" spans="1:10" ht="15">
      <c r="A90" s="3614" t="s">
        <v>52</v>
      </c>
      <c r="B90" s="263" t="s">
        <v>1536</v>
      </c>
      <c r="C90" s="231"/>
      <c r="D90" s="243"/>
      <c r="E90" s="3683"/>
      <c r="F90" s="231"/>
      <c r="G90" s="245"/>
      <c r="H90" s="3683"/>
      <c r="I90" s="3684"/>
    </row>
    <row r="91" spans="1:10" ht="15">
      <c r="A91" s="3611"/>
      <c r="B91" s="2644" t="s">
        <v>1527</v>
      </c>
      <c r="C91" s="2645"/>
      <c r="D91" s="2646" t="s">
        <v>52</v>
      </c>
      <c r="E91" s="3690"/>
      <c r="F91" s="2645"/>
      <c r="G91" s="2647" t="s">
        <v>51</v>
      </c>
      <c r="H91" s="3690">
        <f>+'50.11'!O61</f>
        <v>0</v>
      </c>
      <c r="I91" s="3693">
        <f>E91-H91</f>
        <v>0</v>
      </c>
    </row>
    <row r="92" spans="1:10" ht="15">
      <c r="A92" s="3611"/>
      <c r="B92" s="2644" t="s">
        <v>1528</v>
      </c>
      <c r="C92" s="2648"/>
      <c r="D92" s="2304" t="s">
        <v>52</v>
      </c>
      <c r="E92" s="3690"/>
      <c r="F92" s="2648"/>
      <c r="G92" s="2647" t="s">
        <v>51</v>
      </c>
      <c r="H92" s="3687">
        <f>+'50.11'!P61</f>
        <v>0</v>
      </c>
      <c r="I92" s="3693">
        <f>E92-H92</f>
        <v>0</v>
      </c>
    </row>
    <row r="93" spans="1:10" ht="15">
      <c r="A93" s="3611"/>
      <c r="B93" s="2652"/>
      <c r="C93" s="272"/>
      <c r="D93" s="256"/>
      <c r="E93" s="3686"/>
      <c r="F93" s="272"/>
      <c r="G93" s="257"/>
      <c r="H93" s="3686"/>
      <c r="I93" s="3699"/>
    </row>
    <row r="94" spans="1:10" ht="15">
      <c r="A94" s="3611"/>
      <c r="B94" s="2652"/>
      <c r="C94" s="272"/>
      <c r="D94" s="256"/>
      <c r="E94" s="3686"/>
      <c r="F94" s="272"/>
      <c r="G94" s="257"/>
      <c r="H94" s="3686"/>
      <c r="I94" s="3699"/>
    </row>
    <row r="95" spans="1:10" ht="19.5" customHeight="1">
      <c r="A95" s="3614" t="s">
        <v>1027</v>
      </c>
      <c r="B95" s="433" t="s">
        <v>1539</v>
      </c>
      <c r="C95" s="231"/>
      <c r="D95" s="243"/>
      <c r="E95" s="3683"/>
      <c r="F95" s="231"/>
      <c r="G95" s="245"/>
      <c r="H95" s="3683"/>
      <c r="I95" s="3684"/>
    </row>
    <row r="96" spans="1:10" ht="15">
      <c r="A96" s="3611"/>
      <c r="B96" s="258" t="s">
        <v>1032</v>
      </c>
      <c r="C96" s="259"/>
      <c r="D96" s="252" t="s">
        <v>1027</v>
      </c>
      <c r="E96" s="3681">
        <f>+'50.38'!D25</f>
        <v>0</v>
      </c>
      <c r="F96" s="259"/>
      <c r="G96" s="253" t="s">
        <v>50</v>
      </c>
      <c r="H96" s="3681">
        <f>+'50.10'!J37</f>
        <v>0</v>
      </c>
      <c r="I96" s="3693">
        <f>E96-H96</f>
        <v>0</v>
      </c>
    </row>
    <row r="97" spans="1:10" ht="15">
      <c r="A97" s="3611"/>
      <c r="B97" s="258" t="s">
        <v>1033</v>
      </c>
      <c r="C97" s="259"/>
      <c r="D97" s="252" t="s">
        <v>1027</v>
      </c>
      <c r="E97" s="3681">
        <f>+'50.38'!E25</f>
        <v>0</v>
      </c>
      <c r="F97" s="259"/>
      <c r="G97" s="253" t="s">
        <v>51</v>
      </c>
      <c r="H97" s="3681">
        <f>+'50.11'!J37</f>
        <v>0</v>
      </c>
      <c r="I97" s="3693">
        <f>E97-H97</f>
        <v>0</v>
      </c>
    </row>
    <row r="98" spans="1:10" ht="15">
      <c r="A98" s="3611"/>
      <c r="B98" s="2390"/>
      <c r="C98" s="2389"/>
      <c r="D98" s="2391"/>
      <c r="E98" s="3691"/>
      <c r="F98" s="2389"/>
      <c r="G98" s="2392"/>
      <c r="H98" s="3691"/>
      <c r="I98" s="3696"/>
    </row>
    <row r="99" spans="1:10" ht="15">
      <c r="A99" s="3611"/>
      <c r="B99" s="276"/>
      <c r="C99" s="272"/>
      <c r="D99" s="256"/>
      <c r="E99" s="3686"/>
      <c r="F99" s="272"/>
      <c r="G99" s="257"/>
      <c r="H99" s="3686"/>
      <c r="I99" s="3682"/>
    </row>
    <row r="100" spans="1:10" ht="15">
      <c r="A100" s="249" t="s">
        <v>55</v>
      </c>
      <c r="B100" s="242" t="s">
        <v>1545</v>
      </c>
      <c r="C100" s="229"/>
      <c r="D100" s="243"/>
      <c r="E100" s="3684"/>
      <c r="F100" s="229"/>
      <c r="G100" s="245"/>
      <c r="H100" s="3684"/>
      <c r="I100" s="3684"/>
    </row>
    <row r="101" spans="1:10" ht="15">
      <c r="A101" s="238"/>
      <c r="B101" s="280" t="s">
        <v>1034</v>
      </c>
      <c r="C101" s="259"/>
      <c r="D101" s="252" t="s">
        <v>55</v>
      </c>
      <c r="E101" s="3681">
        <f>+'60.11'!D92</f>
        <v>0</v>
      </c>
      <c r="F101" s="259"/>
      <c r="G101" s="253" t="s">
        <v>36</v>
      </c>
      <c r="H101" s="3681">
        <f>-'30.20'!D48</f>
        <v>0</v>
      </c>
      <c r="I101" s="3693">
        <f>E101-H101</f>
        <v>0</v>
      </c>
    </row>
    <row r="102" spans="1:10" ht="15">
      <c r="A102" s="238"/>
      <c r="B102" s="281" t="s">
        <v>1035</v>
      </c>
      <c r="C102" s="259"/>
      <c r="D102" s="252" t="s">
        <v>55</v>
      </c>
      <c r="E102" s="3681">
        <f>+'60.11'!C92</f>
        <v>0</v>
      </c>
      <c r="F102" s="259"/>
      <c r="G102" s="253" t="s">
        <v>36</v>
      </c>
      <c r="H102" s="3681">
        <f>+'30.20'!D54</f>
        <v>0</v>
      </c>
      <c r="I102" s="3693">
        <f>E102-H102</f>
        <v>0</v>
      </c>
    </row>
    <row r="103" spans="1:10" ht="15">
      <c r="A103" s="238"/>
      <c r="B103" s="282" t="s">
        <v>1540</v>
      </c>
      <c r="C103" s="298"/>
      <c r="D103" s="296">
        <v>60.11</v>
      </c>
      <c r="E103" s="3692">
        <f>+'60.11'!E92</f>
        <v>0</v>
      </c>
      <c r="F103" s="298"/>
      <c r="G103" s="297" t="s">
        <v>50</v>
      </c>
      <c r="H103" s="3692">
        <f>+'50.10'!O56</f>
        <v>0</v>
      </c>
      <c r="I103" s="3693">
        <f>E103-H103</f>
        <v>0</v>
      </c>
      <c r="J103" s="1"/>
    </row>
    <row r="104" spans="1:10" ht="15">
      <c r="A104" s="238"/>
      <c r="B104" s="299"/>
      <c r="C104" s="255"/>
      <c r="D104" s="256"/>
      <c r="E104" s="3682"/>
      <c r="F104" s="255"/>
      <c r="G104" s="257"/>
      <c r="H104" s="3682"/>
      <c r="I104" s="3682"/>
      <c r="J104" s="1"/>
    </row>
    <row r="105" spans="1:10" ht="15">
      <c r="A105" s="249" t="s">
        <v>1143</v>
      </c>
      <c r="B105" s="242" t="s">
        <v>1541</v>
      </c>
      <c r="C105" s="229"/>
      <c r="D105" s="243"/>
      <c r="E105" s="3684"/>
      <c r="F105" s="229"/>
      <c r="G105" s="245"/>
      <c r="H105" s="3684"/>
      <c r="I105" s="3684"/>
      <c r="J105" s="1"/>
    </row>
    <row r="106" spans="1:10" ht="15">
      <c r="A106" s="238"/>
      <c r="B106" s="280" t="s">
        <v>1042</v>
      </c>
      <c r="C106" s="259"/>
      <c r="D106" s="252" t="s">
        <v>1143</v>
      </c>
      <c r="E106" s="3681">
        <f>+'60.12'!D86</f>
        <v>0</v>
      </c>
      <c r="F106" s="259"/>
      <c r="G106" s="253" t="s">
        <v>36</v>
      </c>
      <c r="H106" s="3681">
        <f>-'30.20'!E48</f>
        <v>0</v>
      </c>
      <c r="I106" s="3693">
        <f>E106-H106</f>
        <v>0</v>
      </c>
      <c r="J106" s="1"/>
    </row>
    <row r="107" spans="1:10" ht="15">
      <c r="A107" s="238"/>
      <c r="B107" s="281" t="s">
        <v>1043</v>
      </c>
      <c r="C107" s="259"/>
      <c r="D107" s="252" t="s">
        <v>1143</v>
      </c>
      <c r="E107" s="3681">
        <f>+'60.12'!C86</f>
        <v>0</v>
      </c>
      <c r="F107" s="259"/>
      <c r="G107" s="253" t="s">
        <v>36</v>
      </c>
      <c r="H107" s="3681">
        <f>'30.20'!E54</f>
        <v>0</v>
      </c>
      <c r="I107" s="3693">
        <f>E107-H107</f>
        <v>0</v>
      </c>
      <c r="J107" s="1"/>
    </row>
    <row r="108" spans="1:10" ht="15">
      <c r="A108" s="238"/>
      <c r="B108" s="282" t="s">
        <v>1542</v>
      </c>
      <c r="C108" s="298"/>
      <c r="D108" s="296">
        <v>60.12</v>
      </c>
      <c r="E108" s="3692">
        <f>+'60.12'!E86</f>
        <v>0</v>
      </c>
      <c r="F108" s="298"/>
      <c r="G108" s="297" t="s">
        <v>51</v>
      </c>
      <c r="H108" s="3692">
        <f>+'50.11'!O56</f>
        <v>0</v>
      </c>
      <c r="I108" s="3693">
        <f>E108-H108</f>
        <v>0</v>
      </c>
      <c r="J108" s="1"/>
    </row>
    <row r="109" spans="1:10" ht="15">
      <c r="A109" s="300"/>
      <c r="B109" s="301"/>
      <c r="C109" s="302"/>
      <c r="D109" s="303"/>
      <c r="E109" s="304"/>
      <c r="F109" s="302"/>
      <c r="G109" s="305"/>
      <c r="H109" s="275"/>
      <c r="I109" s="279"/>
      <c r="J109" s="1"/>
    </row>
    <row r="110" spans="1:10" ht="15">
      <c r="A110" s="300"/>
      <c r="B110" s="301"/>
      <c r="C110" s="302"/>
      <c r="D110" s="303"/>
      <c r="E110" s="304"/>
      <c r="F110" s="302"/>
      <c r="G110" s="305"/>
      <c r="H110" s="75"/>
      <c r="I110" s="89" t="s">
        <v>1687</v>
      </c>
      <c r="J110" s="1"/>
    </row>
    <row r="111" spans="1:10" ht="15" hidden="1">
      <c r="A111" s="300"/>
      <c r="B111" s="301"/>
      <c r="C111" s="302"/>
      <c r="D111" s="303"/>
      <c r="E111" s="304"/>
      <c r="F111" s="302"/>
      <c r="G111" s="305"/>
      <c r="H111" s="275"/>
      <c r="I111" s="279"/>
      <c r="J111" s="1"/>
    </row>
    <row r="112" spans="1:10" ht="14.25" hidden="1">
      <c r="A112" s="75"/>
      <c r="B112" s="86"/>
      <c r="C112" s="75"/>
      <c r="D112" s="75"/>
      <c r="E112" s="86"/>
      <c r="F112" s="75"/>
      <c r="G112" s="86"/>
      <c r="H112" s="75"/>
      <c r="I112" s="75"/>
      <c r="J112" s="1"/>
    </row>
    <row r="113" spans="1:10" ht="14.25" hidden="1">
      <c r="A113" s="75"/>
      <c r="B113" s="75"/>
      <c r="C113" s="75"/>
      <c r="D113" s="75"/>
      <c r="E113" s="75"/>
      <c r="F113" s="75"/>
      <c r="G113" s="75"/>
      <c r="H113" s="60"/>
      <c r="I113" s="60"/>
      <c r="J113" s="1"/>
    </row>
    <row r="114" spans="1:10" ht="14.25" hidden="1">
      <c r="A114" s="75"/>
      <c r="B114" s="75"/>
      <c r="C114" s="75"/>
      <c r="D114" s="75"/>
      <c r="E114" s="75"/>
      <c r="F114" s="75"/>
      <c r="G114" s="75"/>
      <c r="H114" s="75"/>
      <c r="I114" s="75"/>
    </row>
    <row r="115" spans="1:10" hidden="1">
      <c r="A115" s="60"/>
      <c r="B115" s="60"/>
      <c r="C115" s="60"/>
      <c r="D115" s="60"/>
      <c r="E115" s="60"/>
      <c r="F115" s="60"/>
      <c r="G115" s="60"/>
      <c r="H115" s="60"/>
      <c r="I115" s="60"/>
    </row>
    <row r="116" spans="1:10" hidden="1">
      <c r="A116" s="60"/>
      <c r="B116" s="60"/>
      <c r="C116" s="60"/>
      <c r="D116" s="60"/>
      <c r="E116" s="60"/>
      <c r="F116" s="60"/>
      <c r="G116" s="60"/>
      <c r="H116" s="60"/>
      <c r="I116" s="60"/>
    </row>
    <row r="117" spans="1:10" hidden="1">
      <c r="A117" s="60"/>
      <c r="B117" s="60"/>
      <c r="C117" s="60"/>
      <c r="D117" s="60"/>
      <c r="E117" s="60"/>
      <c r="F117" s="60"/>
      <c r="G117" s="60"/>
      <c r="H117" s="60"/>
      <c r="I117" s="60"/>
    </row>
    <row r="118" spans="1:10" hidden="1">
      <c r="A118" s="60"/>
      <c r="B118" s="60"/>
      <c r="C118" s="60"/>
      <c r="D118" s="60"/>
      <c r="E118" s="60"/>
      <c r="F118" s="60"/>
      <c r="G118" s="60"/>
      <c r="H118" s="60"/>
      <c r="I118" s="60"/>
    </row>
    <row r="119" spans="1:10" hidden="1">
      <c r="A119" s="60"/>
      <c r="B119" s="60"/>
      <c r="C119" s="60"/>
      <c r="D119" s="60"/>
      <c r="E119" s="60"/>
      <c r="F119" s="60"/>
      <c r="G119" s="60"/>
      <c r="H119" s="60"/>
      <c r="I119" s="60"/>
    </row>
    <row r="120" spans="1:10" hidden="1">
      <c r="A120" s="60"/>
      <c r="B120" s="60"/>
      <c r="C120" s="60"/>
      <c r="D120" s="60"/>
      <c r="E120" s="60"/>
      <c r="F120" s="60"/>
      <c r="G120" s="60"/>
      <c r="H120" s="60"/>
      <c r="I120" s="60"/>
    </row>
    <row r="121" spans="1:10" hidden="1">
      <c r="A121" s="60"/>
      <c r="B121" s="60"/>
      <c r="C121" s="60"/>
      <c r="D121" s="60"/>
      <c r="E121" s="60"/>
      <c r="F121" s="60"/>
      <c r="G121" s="60"/>
      <c r="H121" s="60"/>
      <c r="I121" s="60"/>
    </row>
    <row r="122" spans="1:10" hidden="1">
      <c r="A122" s="60"/>
      <c r="B122" s="60"/>
      <c r="C122" s="60"/>
      <c r="D122" s="60"/>
      <c r="E122" s="60"/>
      <c r="F122" s="60"/>
      <c r="G122" s="60"/>
      <c r="H122" s="60"/>
      <c r="I122" s="60"/>
    </row>
    <row r="123" spans="1:10" hidden="1">
      <c r="A123" s="60"/>
      <c r="B123" s="60"/>
      <c r="C123" s="60"/>
      <c r="D123" s="60"/>
      <c r="E123" s="60"/>
      <c r="F123" s="60"/>
      <c r="G123" s="60"/>
      <c r="H123" s="60"/>
      <c r="I123" s="60"/>
    </row>
    <row r="124" spans="1:10" hidden="1">
      <c r="A124" s="60"/>
      <c r="B124" s="60"/>
      <c r="C124" s="60"/>
      <c r="D124" s="60"/>
      <c r="E124" s="60"/>
      <c r="F124" s="60"/>
      <c r="G124" s="60"/>
      <c r="H124" s="60"/>
      <c r="I124" s="60"/>
    </row>
    <row r="125" spans="1:10" hidden="1">
      <c r="A125" s="60"/>
      <c r="B125" s="60"/>
      <c r="C125" s="60"/>
      <c r="D125" s="60"/>
      <c r="E125" s="60"/>
      <c r="F125" s="60"/>
      <c r="G125" s="60"/>
      <c r="H125" s="60"/>
      <c r="I125" s="60"/>
    </row>
    <row r="126" spans="1:10" hidden="1">
      <c r="A126" s="60"/>
      <c r="B126" s="60"/>
      <c r="C126" s="60"/>
      <c r="D126" s="60"/>
      <c r="E126" s="60"/>
      <c r="F126" s="60"/>
      <c r="G126" s="60"/>
      <c r="H126" s="60"/>
      <c r="I126" s="60"/>
    </row>
    <row r="127" spans="1:10" hidden="1">
      <c r="A127" s="60"/>
      <c r="B127" s="60"/>
      <c r="C127" s="60"/>
      <c r="D127" s="60"/>
      <c r="E127" s="60"/>
      <c r="F127" s="60"/>
      <c r="G127" s="60"/>
      <c r="H127" s="60"/>
      <c r="I127" s="60"/>
    </row>
    <row r="128" spans="1:10" hidden="1">
      <c r="A128" s="60"/>
      <c r="B128" s="60"/>
      <c r="C128" s="60"/>
      <c r="D128" s="60"/>
      <c r="E128" s="60"/>
      <c r="F128" s="60"/>
      <c r="G128" s="60"/>
      <c r="H128" s="60"/>
      <c r="I128" s="60"/>
    </row>
    <row r="129" spans="1:9" hidden="1">
      <c r="A129" s="60"/>
      <c r="B129" s="60"/>
      <c r="C129" s="60"/>
      <c r="D129" s="60"/>
      <c r="E129" s="60"/>
      <c r="F129" s="60"/>
      <c r="G129" s="60"/>
      <c r="H129" s="60"/>
      <c r="I129" s="60"/>
    </row>
    <row r="130" spans="1:9" hidden="1">
      <c r="A130" s="60"/>
      <c r="B130" s="60"/>
      <c r="C130" s="60"/>
      <c r="D130" s="60"/>
      <c r="E130" s="60"/>
      <c r="F130" s="60"/>
      <c r="G130" s="60"/>
      <c r="H130" s="60"/>
      <c r="I130" s="60"/>
    </row>
    <row r="131" spans="1:9" hidden="1">
      <c r="A131" s="60"/>
      <c r="B131" s="60"/>
      <c r="C131" s="60"/>
      <c r="D131" s="60"/>
      <c r="E131" s="60"/>
      <c r="F131" s="60"/>
      <c r="G131" s="60"/>
      <c r="H131" s="60"/>
      <c r="I131" s="60"/>
    </row>
    <row r="132" spans="1:9" hidden="1">
      <c r="A132" s="60"/>
      <c r="B132" s="60"/>
      <c r="C132" s="60"/>
      <c r="D132" s="60"/>
      <c r="E132" s="60"/>
      <c r="F132" s="60"/>
      <c r="G132" s="60"/>
      <c r="H132" s="60"/>
      <c r="I132" s="60"/>
    </row>
    <row r="133" spans="1:9" hidden="1">
      <c r="A133" s="60"/>
      <c r="B133" s="60"/>
      <c r="C133" s="60"/>
      <c r="D133" s="60"/>
      <c r="E133" s="60"/>
      <c r="F133" s="60"/>
      <c r="G133" s="60"/>
      <c r="H133" s="60"/>
      <c r="I133" s="60"/>
    </row>
    <row r="134" spans="1:9" hidden="1">
      <c r="A134" s="60"/>
      <c r="B134" s="60"/>
      <c r="C134" s="60"/>
      <c r="D134" s="60"/>
      <c r="E134" s="60"/>
      <c r="F134" s="60"/>
      <c r="G134" s="60"/>
      <c r="H134" s="60"/>
      <c r="I134" s="60"/>
    </row>
    <row r="135" spans="1:9" hidden="1">
      <c r="A135" s="60"/>
      <c r="B135" s="60"/>
      <c r="C135" s="60"/>
      <c r="D135" s="60"/>
      <c r="E135" s="60"/>
      <c r="F135" s="60"/>
      <c r="G135" s="60"/>
      <c r="H135" s="60"/>
      <c r="I135" s="60"/>
    </row>
    <row r="136" spans="1:9" hidden="1">
      <c r="A136" s="60"/>
      <c r="B136" s="60"/>
      <c r="C136" s="60"/>
      <c r="D136" s="60"/>
      <c r="E136" s="60"/>
      <c r="F136" s="60"/>
      <c r="G136" s="60"/>
      <c r="H136" s="60"/>
      <c r="I136" s="60"/>
    </row>
    <row r="137" spans="1:9" hidden="1">
      <c r="A137" s="60"/>
      <c r="B137" s="60"/>
      <c r="C137" s="60"/>
      <c r="D137" s="60"/>
      <c r="E137" s="60"/>
      <c r="F137" s="60"/>
      <c r="G137" s="60"/>
      <c r="H137" s="60"/>
      <c r="I137" s="60"/>
    </row>
    <row r="138" spans="1:9" hidden="1">
      <c r="A138" s="60"/>
      <c r="B138" s="60"/>
      <c r="C138" s="60"/>
      <c r="D138" s="60"/>
      <c r="E138" s="60"/>
      <c r="F138" s="60"/>
      <c r="G138" s="60"/>
      <c r="H138" s="60"/>
      <c r="I138" s="60"/>
    </row>
    <row r="139" spans="1:9" hidden="1">
      <c r="A139" s="60"/>
      <c r="B139" s="60"/>
      <c r="C139" s="60"/>
      <c r="D139" s="60"/>
      <c r="E139" s="60"/>
      <c r="F139" s="60"/>
      <c r="G139" s="60"/>
      <c r="H139" s="60"/>
      <c r="I139" s="60"/>
    </row>
    <row r="140" spans="1:9" hidden="1">
      <c r="A140" s="60"/>
      <c r="B140" s="60"/>
      <c r="C140" s="60"/>
      <c r="D140" s="60"/>
      <c r="E140" s="60"/>
      <c r="F140" s="60"/>
      <c r="G140" s="60"/>
      <c r="H140" s="60"/>
      <c r="I140" s="60"/>
    </row>
    <row r="141" spans="1:9" hidden="1">
      <c r="A141" s="60"/>
      <c r="B141" s="60"/>
      <c r="C141" s="60"/>
      <c r="D141" s="60"/>
      <c r="E141" s="60"/>
      <c r="F141" s="60"/>
      <c r="G141" s="60"/>
      <c r="H141" s="60"/>
      <c r="I141" s="60"/>
    </row>
    <row r="142" spans="1:9" hidden="1">
      <c r="A142" s="60"/>
      <c r="B142" s="60"/>
      <c r="C142" s="60"/>
      <c r="D142" s="60"/>
      <c r="E142" s="60"/>
      <c r="F142" s="60"/>
      <c r="G142" s="60"/>
      <c r="H142" s="60"/>
      <c r="I142" s="60"/>
    </row>
    <row r="143" spans="1:9" hidden="1">
      <c r="A143" s="60"/>
      <c r="B143" s="60"/>
      <c r="C143" s="60"/>
      <c r="D143" s="60"/>
      <c r="E143" s="60"/>
      <c r="F143" s="60"/>
      <c r="G143" s="60"/>
      <c r="H143" s="60"/>
      <c r="I143" s="60"/>
    </row>
    <row r="144" spans="1:9" hidden="1">
      <c r="A144" s="60"/>
      <c r="B144" s="60"/>
      <c r="C144" s="60"/>
      <c r="D144" s="60"/>
      <c r="E144" s="60"/>
      <c r="F144" s="60"/>
      <c r="G144" s="60"/>
      <c r="H144" s="60"/>
      <c r="I144" s="60"/>
    </row>
    <row r="145" spans="1:9" hidden="1">
      <c r="A145" s="60"/>
      <c r="B145" s="60"/>
      <c r="C145" s="60"/>
      <c r="D145" s="60"/>
      <c r="E145" s="60"/>
      <c r="F145" s="60"/>
      <c r="G145" s="60"/>
      <c r="H145" s="60"/>
      <c r="I145" s="60"/>
    </row>
    <row r="146" spans="1:9" hidden="1">
      <c r="A146" s="60"/>
      <c r="B146" s="60"/>
      <c r="C146" s="60"/>
      <c r="D146" s="60"/>
      <c r="E146" s="60"/>
      <c r="F146" s="60"/>
      <c r="G146" s="60"/>
      <c r="H146" s="60"/>
      <c r="I146" s="60"/>
    </row>
    <row r="147" spans="1:9" hidden="1">
      <c r="A147" s="60"/>
      <c r="B147" s="60"/>
      <c r="C147" s="60"/>
      <c r="D147" s="60"/>
      <c r="E147" s="60"/>
      <c r="F147" s="60"/>
      <c r="G147" s="60"/>
      <c r="H147" s="60"/>
      <c r="I147" s="60"/>
    </row>
    <row r="148" spans="1:9" hidden="1">
      <c r="A148" s="60"/>
      <c r="B148" s="60"/>
      <c r="C148" s="60"/>
      <c r="D148" s="60"/>
      <c r="E148" s="60"/>
      <c r="F148" s="60"/>
      <c r="G148" s="60"/>
      <c r="H148" s="60"/>
      <c r="I148" s="60"/>
    </row>
    <row r="149" spans="1:9" hidden="1">
      <c r="A149" s="60"/>
      <c r="B149" s="60"/>
      <c r="C149" s="60"/>
      <c r="D149" s="60"/>
      <c r="E149" s="60"/>
      <c r="F149" s="60"/>
      <c r="G149" s="60"/>
      <c r="H149" s="60"/>
      <c r="I149" s="60"/>
    </row>
    <row r="150" spans="1:9" hidden="1">
      <c r="A150" s="60"/>
      <c r="B150" s="60"/>
      <c r="C150" s="60"/>
      <c r="D150" s="60"/>
      <c r="E150" s="60"/>
      <c r="F150" s="60"/>
      <c r="G150" s="60"/>
      <c r="H150" s="60"/>
      <c r="I150" s="60"/>
    </row>
    <row r="151" spans="1:9" hidden="1">
      <c r="A151" s="60"/>
      <c r="B151" s="60"/>
      <c r="C151" s="60"/>
      <c r="D151" s="60"/>
      <c r="E151" s="60"/>
      <c r="F151" s="60"/>
      <c r="G151" s="60"/>
      <c r="H151" s="60"/>
      <c r="I151" s="60"/>
    </row>
    <row r="152" spans="1:9" hidden="1">
      <c r="A152" s="60"/>
      <c r="B152" s="60"/>
      <c r="C152" s="60"/>
      <c r="D152" s="60"/>
      <c r="E152" s="60"/>
      <c r="F152" s="60"/>
      <c r="G152" s="60"/>
      <c r="H152" s="60"/>
      <c r="I152" s="60"/>
    </row>
    <row r="153" spans="1:9" hidden="1">
      <c r="A153" s="60"/>
      <c r="B153" s="60"/>
      <c r="C153" s="60"/>
      <c r="D153" s="60"/>
      <c r="E153" s="60"/>
      <c r="F153" s="60"/>
      <c r="G153" s="60"/>
      <c r="H153" s="60"/>
      <c r="I153" s="60"/>
    </row>
    <row r="154" spans="1:9" hidden="1">
      <c r="A154" s="60"/>
      <c r="B154" s="60"/>
      <c r="C154" s="60"/>
      <c r="D154" s="60"/>
      <c r="E154" s="60"/>
      <c r="F154" s="60"/>
      <c r="G154" s="60"/>
      <c r="H154" s="60"/>
      <c r="I154" s="60"/>
    </row>
    <row r="155" spans="1:9" ht="15">
      <c r="A155" s="60"/>
      <c r="B155" s="1483"/>
      <c r="C155" s="60"/>
      <c r="D155" s="60"/>
      <c r="E155" s="60"/>
      <c r="F155" s="60"/>
      <c r="G155" s="60"/>
      <c r="H155" s="60"/>
      <c r="I155" s="60"/>
    </row>
    <row r="156" spans="1:9" hidden="1"/>
    <row r="157" spans="1:9" hidden="1"/>
    <row r="158" spans="1:9" hidden="1"/>
    <row r="159" spans="1:9" hidden="1"/>
    <row r="160" spans="1:9" hidden="1"/>
    <row r="161" hidden="1"/>
    <row r="162" hidden="1"/>
    <row r="163" hidden="1"/>
    <row r="164" hidden="1"/>
  </sheetData>
  <sheetProtection algorithmName="SHA-512" hashValue="uwg9FSeSDji/TNA19UfGt9YCdrovfIbV/AzeoX7v9L2fhLsnaHQLbOT6hU8mZyYyyJGjW5qKAAHmCQUBCwiKJw==" saltValue="h6fhoAjgvpJ846CLs9nqrQ==" spinCount="100000" sheet="1" objects="1" scenarios="1"/>
  <customSheetViews>
    <customSheetView guid="{54084986-DBD9-467D-BB87-84DFF604BE53}">
      <selection activeCell="C23" sqref="C23"/>
      <pageMargins left="0.7" right="0.7" top="0.75" bottom="0.75" header="0.3" footer="0.3"/>
      <pageSetup paperSize="5" scale="50" orientation="portrait" r:id="rId1"/>
    </customSheetView>
  </customSheetViews>
  <mergeCells count="2">
    <mergeCell ref="A1:I1"/>
    <mergeCell ref="A2:B2"/>
  </mergeCells>
  <hyperlinks>
    <hyperlink ref="A1:I1" location="ToC!A1" display="75.10"/>
  </hyperlinks>
  <pageMargins left="0.70866141732283472" right="0.70866141732283472" top="0.74803149606299213" bottom="0.74803149606299213" header="0.31496062992125984" footer="0.31496062992125984"/>
  <pageSetup scale="43" orientation="portrait" r:id="rId2"/>
  <headerFooter>
    <oddHeader>&amp;L&amp;A&amp;C&amp;"Times New Roman,Bold" DRAFT 
INTERNAL USE ONLY&amp;RPage &amp;P</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K665"/>
  <sheetViews>
    <sheetView zoomScaleNormal="100" workbookViewId="0">
      <selection sqref="A1:J1"/>
    </sheetView>
  </sheetViews>
  <sheetFormatPr defaultColWidth="0" defaultRowHeight="12.75"/>
  <cols>
    <col min="1" max="1" width="49" customWidth="1"/>
    <col min="2" max="2" width="33.83203125" customWidth="1"/>
    <col min="3" max="3" width="21.83203125" customWidth="1"/>
    <col min="4" max="5" width="20.83203125" customWidth="1"/>
    <col min="6" max="6" width="8.83203125" customWidth="1"/>
    <col min="7" max="9" width="20.83203125" customWidth="1"/>
    <col min="10" max="10" width="11.83203125" customWidth="1"/>
    <col min="11" max="11" width="0" hidden="1" customWidth="1"/>
    <col min="12" max="16384" width="9.33203125" hidden="1"/>
  </cols>
  <sheetData>
    <row r="1" spans="1:11">
      <c r="A1" s="6509" t="s">
        <v>1145</v>
      </c>
      <c r="B1" s="6644"/>
      <c r="C1" s="6644"/>
      <c r="D1" s="6644"/>
      <c r="E1" s="6644"/>
      <c r="F1" s="6644"/>
      <c r="G1" s="6644"/>
      <c r="H1" s="6644"/>
      <c r="I1" s="6644"/>
      <c r="J1" s="6644"/>
      <c r="K1" s="340"/>
    </row>
    <row r="2" spans="1:11" ht="15.75">
      <c r="A2" s="340"/>
      <c r="B2" s="340"/>
      <c r="C2" s="340"/>
      <c r="D2" s="340"/>
      <c r="E2" s="340"/>
      <c r="F2" s="340"/>
      <c r="G2" s="426" t="s">
        <v>828</v>
      </c>
      <c r="H2" s="340"/>
      <c r="I2" s="340"/>
      <c r="J2" s="340"/>
      <c r="K2" s="340"/>
    </row>
    <row r="3" spans="1:11" ht="15">
      <c r="A3" s="1443" t="str">
        <f>+Cover!A14</f>
        <v>Select Name of Insurer/ Financial Holding Company</v>
      </c>
      <c r="B3" s="1444"/>
      <c r="C3" s="344"/>
      <c r="D3" s="344"/>
      <c r="E3" s="344"/>
      <c r="F3" s="344"/>
      <c r="G3" s="342"/>
      <c r="H3" s="340"/>
      <c r="I3" s="340"/>
      <c r="J3" s="340"/>
      <c r="K3" s="340"/>
    </row>
    <row r="4" spans="1:11" ht="15">
      <c r="A4" s="427" t="str">
        <f>+ToC!A3</f>
        <v>Insurer/Financial Holding Company</v>
      </c>
      <c r="B4" s="344"/>
      <c r="C4" s="344"/>
      <c r="D4" s="344"/>
      <c r="E4" s="344"/>
      <c r="F4" s="344"/>
      <c r="G4" s="342"/>
      <c r="H4" s="340"/>
      <c r="I4" s="340"/>
      <c r="J4" s="340"/>
      <c r="K4" s="340"/>
    </row>
    <row r="5" spans="1:11" ht="15">
      <c r="A5" s="427"/>
      <c r="B5" s="344"/>
      <c r="C5" s="344"/>
      <c r="D5" s="344"/>
      <c r="E5" s="344"/>
      <c r="F5" s="344"/>
      <c r="G5" s="1175"/>
      <c r="H5" s="340"/>
      <c r="I5" s="340"/>
      <c r="J5" s="340"/>
      <c r="K5" s="340"/>
    </row>
    <row r="6" spans="1:11" ht="15">
      <c r="A6" s="433" t="str">
        <f>+ToC!A5</f>
        <v>General Insurers Annual Return</v>
      </c>
      <c r="B6" s="351"/>
      <c r="C6" s="342"/>
      <c r="D6" s="344"/>
      <c r="E6" s="344"/>
      <c r="F6" s="342"/>
      <c r="G6" s="1175"/>
      <c r="H6" s="340"/>
      <c r="I6" s="340"/>
      <c r="J6" s="340"/>
      <c r="K6" s="340"/>
    </row>
    <row r="7" spans="1:11" ht="15">
      <c r="A7" s="427" t="str">
        <f>+ToC!A6</f>
        <v>For Year Ended:</v>
      </c>
      <c r="B7" s="344"/>
      <c r="C7" s="344"/>
      <c r="D7" s="344"/>
      <c r="E7" s="344"/>
      <c r="F7" s="340"/>
      <c r="G7" s="344"/>
      <c r="H7" s="340"/>
      <c r="I7" s="4440">
        <f>+Cover!A22</f>
        <v>0</v>
      </c>
      <c r="J7" s="340"/>
      <c r="K7" s="340"/>
    </row>
    <row r="8" spans="1:11" ht="15">
      <c r="A8" s="427"/>
      <c r="B8" s="344"/>
      <c r="C8" s="344"/>
      <c r="D8" s="344"/>
      <c r="E8" s="344"/>
      <c r="F8" s="1491"/>
      <c r="G8" s="344"/>
      <c r="H8" s="340"/>
      <c r="I8" s="340"/>
      <c r="J8" s="340"/>
      <c r="K8" s="340"/>
    </row>
    <row r="9" spans="1:11" ht="14.25">
      <c r="A9" s="6508" t="s">
        <v>505</v>
      </c>
      <c r="B9" s="6508"/>
      <c r="C9" s="6508"/>
      <c r="D9" s="6508"/>
      <c r="E9" s="6508"/>
      <c r="F9" s="6508"/>
      <c r="G9" s="6508"/>
      <c r="H9" s="6912"/>
      <c r="I9" s="6912"/>
      <c r="J9" s="6912"/>
      <c r="K9" s="340"/>
    </row>
    <row r="10" spans="1:11">
      <c r="A10" s="340"/>
      <c r="B10" s="340"/>
      <c r="C10" s="340"/>
      <c r="D10" s="340"/>
      <c r="E10" s="340"/>
      <c r="F10" s="340"/>
      <c r="G10" s="340"/>
      <c r="H10" s="340"/>
      <c r="I10" s="340"/>
      <c r="J10" s="340"/>
      <c r="K10" s="340"/>
    </row>
    <row r="11" spans="1:11">
      <c r="A11" s="340"/>
      <c r="B11" s="340"/>
      <c r="C11" s="340"/>
      <c r="D11" s="340"/>
      <c r="E11" s="340"/>
      <c r="F11" s="340"/>
      <c r="G11" s="340"/>
      <c r="H11" s="340"/>
      <c r="I11" s="340"/>
      <c r="J11" s="340"/>
      <c r="K11" s="340"/>
    </row>
    <row r="12" spans="1:11" ht="15">
      <c r="A12" s="6230" t="s">
        <v>1144</v>
      </c>
      <c r="B12" s="6231"/>
      <c r="C12" s="6231"/>
      <c r="D12" s="6231"/>
      <c r="E12" s="6231"/>
      <c r="F12" s="6231"/>
      <c r="G12" s="6231"/>
      <c r="H12" s="6231"/>
      <c r="I12" s="6231"/>
      <c r="J12" s="6231"/>
      <c r="K12" s="340"/>
    </row>
    <row r="13" spans="1:11">
      <c r="A13" s="340"/>
      <c r="B13" s="340"/>
      <c r="C13" s="340"/>
      <c r="D13" s="340"/>
      <c r="E13" s="340"/>
      <c r="F13" s="340"/>
      <c r="G13" s="340"/>
      <c r="H13" s="340"/>
      <c r="I13" s="340"/>
      <c r="J13" s="340"/>
      <c r="K13" s="340"/>
    </row>
    <row r="14" spans="1:11" ht="14.25">
      <c r="A14" s="4099"/>
      <c r="B14" s="4098"/>
      <c r="C14" s="4098"/>
      <c r="D14" s="4098"/>
      <c r="E14" s="4098"/>
      <c r="F14" s="4098"/>
      <c r="G14" s="4098"/>
      <c r="H14" s="4098"/>
      <c r="I14" s="4098"/>
      <c r="J14" s="4098"/>
      <c r="K14" s="60"/>
    </row>
    <row r="15" spans="1:11">
      <c r="A15" s="339"/>
      <c r="B15" s="339"/>
      <c r="C15" s="339"/>
      <c r="D15" s="339"/>
      <c r="E15" s="339"/>
      <c r="F15" s="339"/>
      <c r="G15" s="339"/>
      <c r="H15" s="339"/>
      <c r="I15" s="339"/>
      <c r="J15" s="339"/>
      <c r="K15" s="60"/>
    </row>
    <row r="16" spans="1:11">
      <c r="A16" s="339"/>
      <c r="B16" s="339"/>
      <c r="C16" s="339"/>
      <c r="D16" s="339"/>
      <c r="E16" s="339"/>
      <c r="F16" s="339"/>
      <c r="G16" s="339"/>
      <c r="H16" s="339"/>
      <c r="I16" s="339"/>
      <c r="J16" s="339"/>
      <c r="K16" s="60"/>
    </row>
    <row r="17" spans="1:11">
      <c r="A17" s="339"/>
      <c r="B17" s="339"/>
      <c r="C17" s="339"/>
      <c r="D17" s="339"/>
      <c r="E17" s="339"/>
      <c r="F17" s="339"/>
      <c r="G17" s="339"/>
      <c r="H17" s="339"/>
      <c r="I17" s="339"/>
      <c r="J17" s="339"/>
      <c r="K17" s="60"/>
    </row>
    <row r="18" spans="1:11">
      <c r="A18" s="339"/>
      <c r="B18" s="339"/>
      <c r="C18" s="339"/>
      <c r="D18" s="339"/>
      <c r="E18" s="339"/>
      <c r="F18" s="339"/>
      <c r="G18" s="339"/>
      <c r="H18" s="339"/>
      <c r="I18" s="339"/>
      <c r="J18" s="339"/>
      <c r="K18" s="60"/>
    </row>
    <row r="19" spans="1:11">
      <c r="A19" s="339"/>
      <c r="B19" s="339"/>
      <c r="C19" s="339"/>
      <c r="D19" s="339"/>
      <c r="E19" s="339"/>
      <c r="F19" s="339"/>
      <c r="G19" s="339"/>
      <c r="H19" s="339"/>
      <c r="I19" s="1495"/>
      <c r="J19" s="339"/>
      <c r="K19" s="60"/>
    </row>
    <row r="20" spans="1:11">
      <c r="A20" s="339"/>
      <c r="B20" s="339"/>
      <c r="C20" s="339"/>
      <c r="D20" s="339"/>
      <c r="E20" s="339"/>
      <c r="F20" s="339"/>
      <c r="G20" s="339"/>
      <c r="H20" s="339"/>
      <c r="I20" s="339"/>
      <c r="J20" s="339"/>
      <c r="K20" s="60"/>
    </row>
    <row r="21" spans="1:11">
      <c r="A21" s="339"/>
      <c r="B21" s="339"/>
      <c r="C21" s="339"/>
      <c r="D21" s="339"/>
      <c r="E21" s="339"/>
      <c r="F21" s="339"/>
      <c r="G21" s="339"/>
      <c r="H21" s="339"/>
      <c r="I21" s="339"/>
      <c r="J21" s="339"/>
      <c r="K21" s="60"/>
    </row>
    <row r="22" spans="1:11">
      <c r="A22" s="339"/>
      <c r="B22" s="339"/>
      <c r="C22" s="339"/>
      <c r="D22" s="339"/>
      <c r="E22" s="339"/>
      <c r="F22" s="339"/>
      <c r="G22" s="339"/>
      <c r="H22" s="339"/>
      <c r="I22" s="339"/>
      <c r="J22" s="339"/>
      <c r="K22" s="60"/>
    </row>
    <row r="23" spans="1:11">
      <c r="A23" s="339"/>
      <c r="B23" s="339"/>
      <c r="C23" s="339"/>
      <c r="D23" s="339"/>
      <c r="E23" s="339"/>
      <c r="F23" s="339"/>
      <c r="G23" s="339"/>
      <c r="H23" s="339"/>
      <c r="I23" s="339"/>
      <c r="J23" s="339"/>
      <c r="K23" s="60"/>
    </row>
    <row r="24" spans="1:11">
      <c r="A24" s="339"/>
      <c r="B24" s="339"/>
      <c r="C24" s="339"/>
      <c r="D24" s="339"/>
      <c r="E24" s="339"/>
      <c r="F24" s="339"/>
      <c r="G24" s="339"/>
      <c r="H24" s="339"/>
      <c r="I24" s="339"/>
      <c r="J24" s="339"/>
      <c r="K24" s="60"/>
    </row>
    <row r="25" spans="1:11">
      <c r="A25" s="339"/>
      <c r="B25" s="339"/>
      <c r="C25" s="339"/>
      <c r="D25" s="339"/>
      <c r="E25" s="339"/>
      <c r="F25" s="339"/>
      <c r="G25" s="339"/>
      <c r="H25" s="339"/>
      <c r="I25" s="339"/>
      <c r="J25" s="339"/>
      <c r="K25" s="60"/>
    </row>
    <row r="26" spans="1:11">
      <c r="A26" s="339"/>
      <c r="B26" s="339"/>
      <c r="C26" s="339"/>
      <c r="D26" s="339"/>
      <c r="E26" s="339"/>
      <c r="F26" s="339"/>
      <c r="G26" s="339"/>
      <c r="H26" s="339"/>
      <c r="I26" s="339"/>
      <c r="J26" s="339"/>
      <c r="K26" s="60"/>
    </row>
    <row r="27" spans="1:11">
      <c r="A27" s="339"/>
      <c r="B27" s="339"/>
      <c r="C27" s="339"/>
      <c r="D27" s="339"/>
      <c r="E27" s="339"/>
      <c r="F27" s="339"/>
      <c r="G27" s="339"/>
      <c r="H27" s="339"/>
      <c r="I27" s="339"/>
      <c r="J27" s="339"/>
      <c r="K27" s="60"/>
    </row>
    <row r="28" spans="1:11">
      <c r="A28" s="339"/>
      <c r="B28" s="339"/>
      <c r="C28" s="339"/>
      <c r="D28" s="339"/>
      <c r="E28" s="339"/>
      <c r="F28" s="339"/>
      <c r="G28" s="339"/>
      <c r="H28" s="339"/>
      <c r="I28" s="339"/>
      <c r="J28" s="339"/>
      <c r="K28" s="60"/>
    </row>
    <row r="29" spans="1:11">
      <c r="A29" s="339"/>
      <c r="B29" s="339"/>
      <c r="C29" s="339"/>
      <c r="D29" s="339"/>
      <c r="E29" s="339"/>
      <c r="F29" s="339"/>
      <c r="G29" s="339"/>
      <c r="H29" s="339"/>
      <c r="I29" s="339"/>
      <c r="J29" s="339"/>
      <c r="K29" s="60"/>
    </row>
    <row r="30" spans="1:11">
      <c r="A30" s="339"/>
      <c r="B30" s="339"/>
      <c r="C30" s="339"/>
      <c r="D30" s="339"/>
      <c r="E30" s="339"/>
      <c r="F30" s="339"/>
      <c r="G30" s="339"/>
      <c r="H30" s="339"/>
      <c r="I30" s="339"/>
      <c r="J30" s="339"/>
      <c r="K30" s="60"/>
    </row>
    <row r="31" spans="1:11">
      <c r="A31" s="339"/>
      <c r="B31" s="339"/>
      <c r="C31" s="339"/>
      <c r="D31" s="339"/>
      <c r="E31" s="339"/>
      <c r="F31" s="339"/>
      <c r="G31" s="339"/>
      <c r="H31" s="339"/>
      <c r="I31" s="339"/>
      <c r="J31" s="339"/>
      <c r="K31" s="60"/>
    </row>
    <row r="32" spans="1:11">
      <c r="A32" s="339"/>
      <c r="B32" s="339"/>
      <c r="C32" s="339"/>
      <c r="D32" s="339"/>
      <c r="E32" s="339"/>
      <c r="F32" s="339"/>
      <c r="G32" s="339"/>
      <c r="H32" s="339"/>
      <c r="I32" s="339"/>
      <c r="J32" s="339"/>
      <c r="K32" s="60"/>
    </row>
    <row r="33" spans="1:11">
      <c r="A33" s="339"/>
      <c r="B33" s="339"/>
      <c r="C33" s="339"/>
      <c r="D33" s="339"/>
      <c r="E33" s="339"/>
      <c r="F33" s="339"/>
      <c r="G33" s="339"/>
      <c r="H33" s="339"/>
      <c r="I33" s="339"/>
      <c r="J33" s="339"/>
      <c r="K33" s="60"/>
    </row>
    <row r="34" spans="1:11">
      <c r="A34" s="339"/>
      <c r="B34" s="339"/>
      <c r="C34" s="339"/>
      <c r="D34" s="339"/>
      <c r="E34" s="339"/>
      <c r="F34" s="339"/>
      <c r="G34" s="339"/>
      <c r="H34" s="339"/>
      <c r="I34" s="339"/>
      <c r="J34" s="339"/>
      <c r="K34" s="60"/>
    </row>
    <row r="35" spans="1:11">
      <c r="A35" s="339"/>
      <c r="B35" s="339"/>
      <c r="C35" s="339"/>
      <c r="D35" s="339"/>
      <c r="E35" s="339"/>
      <c r="F35" s="339"/>
      <c r="G35" s="339"/>
      <c r="H35" s="339"/>
      <c r="I35" s="339"/>
      <c r="J35" s="339"/>
      <c r="K35" s="60"/>
    </row>
    <row r="36" spans="1:11">
      <c r="A36" s="339"/>
      <c r="B36" s="339"/>
      <c r="C36" s="339"/>
      <c r="D36" s="339"/>
      <c r="E36" s="339"/>
      <c r="F36" s="339"/>
      <c r="G36" s="339"/>
      <c r="H36" s="339"/>
      <c r="I36" s="339"/>
      <c r="J36" s="339"/>
      <c r="K36" s="60"/>
    </row>
    <row r="37" spans="1:11">
      <c r="A37" s="339"/>
      <c r="B37" s="339"/>
      <c r="C37" s="339"/>
      <c r="D37" s="339"/>
      <c r="E37" s="339"/>
      <c r="F37" s="339"/>
      <c r="G37" s="339"/>
      <c r="H37" s="339"/>
      <c r="I37" s="339"/>
      <c r="J37" s="339"/>
      <c r="K37" s="60"/>
    </row>
    <row r="38" spans="1:11">
      <c r="A38" s="339"/>
      <c r="B38" s="339"/>
      <c r="C38" s="339"/>
      <c r="D38" s="339"/>
      <c r="E38" s="339"/>
      <c r="F38" s="339"/>
      <c r="G38" s="339"/>
      <c r="H38" s="339"/>
      <c r="I38" s="339"/>
      <c r="J38" s="339"/>
      <c r="K38" s="60"/>
    </row>
    <row r="39" spans="1:11">
      <c r="A39" s="339"/>
      <c r="B39" s="339"/>
      <c r="C39" s="339"/>
      <c r="D39" s="339"/>
      <c r="E39" s="339"/>
      <c r="F39" s="339"/>
      <c r="G39" s="339"/>
      <c r="H39" s="339"/>
      <c r="I39" s="339"/>
      <c r="J39" s="339"/>
      <c r="K39" s="60"/>
    </row>
    <row r="40" spans="1:11">
      <c r="A40" s="339"/>
      <c r="B40" s="339"/>
      <c r="C40" s="339"/>
      <c r="D40" s="339"/>
      <c r="E40" s="339"/>
      <c r="F40" s="339"/>
      <c r="G40" s="339"/>
      <c r="H40" s="339"/>
      <c r="I40" s="339"/>
      <c r="J40" s="339"/>
      <c r="K40" s="60"/>
    </row>
    <row r="41" spans="1:11">
      <c r="A41" s="339"/>
      <c r="B41" s="339"/>
      <c r="C41" s="339"/>
      <c r="D41" s="339"/>
      <c r="E41" s="339"/>
      <c r="F41" s="339"/>
      <c r="G41" s="339"/>
      <c r="H41" s="339"/>
      <c r="I41" s="339"/>
      <c r="J41" s="339"/>
      <c r="K41" s="60"/>
    </row>
    <row r="42" spans="1:11">
      <c r="A42" s="339"/>
      <c r="B42" s="339"/>
      <c r="C42" s="339"/>
      <c r="D42" s="339"/>
      <c r="E42" s="339"/>
      <c r="F42" s="339"/>
      <c r="G42" s="339"/>
      <c r="H42" s="339"/>
      <c r="I42" s="339"/>
      <c r="J42" s="339"/>
      <c r="K42" s="60"/>
    </row>
    <row r="43" spans="1:11">
      <c r="A43" s="339"/>
      <c r="B43" s="339"/>
      <c r="C43" s="339"/>
      <c r="D43" s="339"/>
      <c r="E43" s="339"/>
      <c r="F43" s="339"/>
      <c r="G43" s="339"/>
      <c r="H43" s="339"/>
      <c r="I43" s="339"/>
      <c r="J43" s="339"/>
      <c r="K43" s="60"/>
    </row>
    <row r="44" spans="1:11">
      <c r="A44" s="339"/>
      <c r="B44" s="339"/>
      <c r="C44" s="339"/>
      <c r="D44" s="339"/>
      <c r="E44" s="339"/>
      <c r="F44" s="339"/>
      <c r="G44" s="339"/>
      <c r="H44" s="339"/>
      <c r="I44" s="339"/>
      <c r="J44" s="339"/>
      <c r="K44" s="60"/>
    </row>
    <row r="45" spans="1:11">
      <c r="A45" s="339"/>
      <c r="B45" s="339"/>
      <c r="C45" s="339"/>
      <c r="D45" s="339"/>
      <c r="E45" s="339"/>
      <c r="F45" s="339"/>
      <c r="G45" s="339"/>
      <c r="H45" s="339"/>
      <c r="I45" s="339"/>
      <c r="J45" s="339"/>
      <c r="K45" s="60"/>
    </row>
    <row r="46" spans="1:11">
      <c r="A46" s="339"/>
      <c r="B46" s="339"/>
      <c r="C46" s="339"/>
      <c r="D46" s="339"/>
      <c r="E46" s="339"/>
      <c r="F46" s="339"/>
      <c r="G46" s="339"/>
      <c r="H46" s="339"/>
      <c r="I46" s="339"/>
      <c r="J46" s="339"/>
      <c r="K46" s="60"/>
    </row>
    <row r="47" spans="1:11">
      <c r="A47" s="339"/>
      <c r="B47" s="339"/>
      <c r="C47" s="339"/>
      <c r="D47" s="339"/>
      <c r="E47" s="339"/>
      <c r="F47" s="339"/>
      <c r="G47" s="339"/>
      <c r="H47" s="339"/>
      <c r="I47" s="339"/>
      <c r="J47" s="339"/>
      <c r="K47" s="60"/>
    </row>
    <row r="48" spans="1:11">
      <c r="A48" s="339"/>
      <c r="B48" s="339"/>
      <c r="C48" s="339"/>
      <c r="D48" s="339"/>
      <c r="E48" s="339"/>
      <c r="F48" s="339"/>
      <c r="G48" s="339"/>
      <c r="H48" s="339"/>
      <c r="I48" s="339"/>
      <c r="J48" s="339"/>
      <c r="K48" s="60"/>
    </row>
    <row r="49" spans="1:11">
      <c r="A49" s="339"/>
      <c r="B49" s="339"/>
      <c r="C49" s="339"/>
      <c r="D49" s="339"/>
      <c r="E49" s="339"/>
      <c r="F49" s="339"/>
      <c r="G49" s="339"/>
      <c r="H49" s="339"/>
      <c r="I49" s="339"/>
      <c r="J49" s="339"/>
      <c r="K49" s="60"/>
    </row>
    <row r="50" spans="1:11">
      <c r="A50" s="339"/>
      <c r="B50" s="339"/>
      <c r="C50" s="339"/>
      <c r="D50" s="339"/>
      <c r="E50" s="339"/>
      <c r="F50" s="339"/>
      <c r="G50" s="339"/>
      <c r="H50" s="339"/>
      <c r="I50" s="339"/>
      <c r="J50" s="339"/>
      <c r="K50" s="60"/>
    </row>
    <row r="51" spans="1:11">
      <c r="A51" s="339"/>
      <c r="B51" s="339"/>
      <c r="C51" s="339"/>
      <c r="D51" s="339"/>
      <c r="E51" s="339"/>
      <c r="F51" s="339"/>
      <c r="G51" s="339"/>
      <c r="H51" s="339"/>
      <c r="I51" s="339"/>
      <c r="J51" s="339"/>
      <c r="K51" s="60"/>
    </row>
    <row r="52" spans="1:11">
      <c r="A52" s="339"/>
      <c r="B52" s="339"/>
      <c r="C52" s="339"/>
      <c r="D52" s="339"/>
      <c r="E52" s="339"/>
      <c r="F52" s="339"/>
      <c r="G52" s="339"/>
      <c r="H52" s="339"/>
      <c r="I52" s="339"/>
      <c r="J52" s="339"/>
      <c r="K52" s="60"/>
    </row>
    <row r="53" spans="1:11">
      <c r="A53" s="339"/>
      <c r="B53" s="339"/>
      <c r="C53" s="339"/>
      <c r="D53" s="339"/>
      <c r="E53" s="339"/>
      <c r="F53" s="339"/>
      <c r="G53" s="339"/>
      <c r="H53" s="339"/>
      <c r="I53" s="339"/>
      <c r="J53" s="339"/>
      <c r="K53" s="60"/>
    </row>
    <row r="54" spans="1:11">
      <c r="A54" s="339"/>
      <c r="B54" s="339"/>
      <c r="C54" s="339"/>
      <c r="D54" s="339"/>
      <c r="E54" s="339"/>
      <c r="F54" s="339"/>
      <c r="G54" s="339"/>
      <c r="H54" s="339"/>
      <c r="I54" s="339"/>
      <c r="J54" s="339"/>
      <c r="K54" s="60"/>
    </row>
    <row r="55" spans="1:11">
      <c r="A55" s="339"/>
      <c r="B55" s="339"/>
      <c r="C55" s="339"/>
      <c r="D55" s="339"/>
      <c r="E55" s="339"/>
      <c r="F55" s="339"/>
      <c r="G55" s="339"/>
      <c r="H55" s="339"/>
      <c r="I55" s="339"/>
      <c r="J55" s="339"/>
      <c r="K55" s="60"/>
    </row>
    <row r="56" spans="1:11">
      <c r="A56" s="339"/>
      <c r="B56" s="339"/>
      <c r="C56" s="339"/>
      <c r="D56" s="339"/>
      <c r="E56" s="339"/>
      <c r="F56" s="339"/>
      <c r="G56" s="339"/>
      <c r="H56" s="339"/>
      <c r="I56" s="339"/>
      <c r="J56" s="339"/>
      <c r="K56" s="60"/>
    </row>
    <row r="57" spans="1:11">
      <c r="A57" s="339"/>
      <c r="B57" s="339"/>
      <c r="C57" s="339"/>
      <c r="D57" s="339"/>
      <c r="E57" s="339"/>
      <c r="F57" s="339"/>
      <c r="G57" s="339"/>
      <c r="H57" s="339"/>
      <c r="I57" s="339"/>
      <c r="J57" s="339"/>
      <c r="K57" s="60"/>
    </row>
    <row r="58" spans="1:11">
      <c r="A58" s="339"/>
      <c r="B58" s="339"/>
      <c r="C58" s="339"/>
      <c r="D58" s="339"/>
      <c r="E58" s="339"/>
      <c r="F58" s="339"/>
      <c r="G58" s="339"/>
      <c r="H58" s="339"/>
      <c r="I58" s="339"/>
      <c r="J58" s="339"/>
      <c r="K58" s="60"/>
    </row>
    <row r="59" spans="1:11">
      <c r="A59" s="339"/>
      <c r="B59" s="339"/>
      <c r="C59" s="339"/>
      <c r="D59" s="339"/>
      <c r="E59" s="339"/>
      <c r="F59" s="339"/>
      <c r="G59" s="339"/>
      <c r="H59" s="339"/>
      <c r="I59" s="339"/>
      <c r="J59" s="339"/>
      <c r="K59" s="60"/>
    </row>
    <row r="60" spans="1:11">
      <c r="A60" s="339"/>
      <c r="B60" s="339"/>
      <c r="C60" s="339"/>
      <c r="D60" s="339"/>
      <c r="E60" s="339"/>
      <c r="F60" s="339"/>
      <c r="G60" s="339"/>
      <c r="H60" s="339"/>
      <c r="I60" s="339"/>
      <c r="J60" s="339"/>
      <c r="K60" s="60"/>
    </row>
    <row r="61" spans="1:11">
      <c r="A61" s="339"/>
      <c r="B61" s="339"/>
      <c r="C61" s="339"/>
      <c r="D61" s="339"/>
      <c r="E61" s="339"/>
      <c r="F61" s="339"/>
      <c r="G61" s="339"/>
      <c r="H61" s="339"/>
      <c r="I61" s="339"/>
      <c r="J61" s="339"/>
      <c r="K61" s="60"/>
    </row>
    <row r="62" spans="1:11">
      <c r="A62" s="339"/>
      <c r="B62" s="339"/>
      <c r="C62" s="339"/>
      <c r="D62" s="339"/>
      <c r="E62" s="339"/>
      <c r="F62" s="339"/>
      <c r="G62" s="339"/>
      <c r="H62" s="339"/>
      <c r="I62" s="339"/>
      <c r="J62" s="339"/>
      <c r="K62" s="60"/>
    </row>
    <row r="63" spans="1:11">
      <c r="A63" s="339"/>
      <c r="B63" s="339"/>
      <c r="C63" s="339"/>
      <c r="D63" s="339"/>
      <c r="E63" s="339"/>
      <c r="F63" s="339"/>
      <c r="G63" s="339"/>
      <c r="H63" s="339"/>
      <c r="I63" s="339"/>
      <c r="J63" s="339"/>
      <c r="K63" s="60"/>
    </row>
    <row r="64" spans="1:11">
      <c r="A64" s="339"/>
      <c r="B64" s="339"/>
      <c r="C64" s="339"/>
      <c r="D64" s="339"/>
      <c r="E64" s="339"/>
      <c r="F64" s="339"/>
      <c r="G64" s="339"/>
      <c r="H64" s="339"/>
      <c r="I64" s="339"/>
      <c r="J64" s="339"/>
      <c r="K64" s="60"/>
    </row>
    <row r="65" spans="1:11">
      <c r="A65" s="339"/>
      <c r="B65" s="339"/>
      <c r="C65" s="339"/>
      <c r="D65" s="339"/>
      <c r="E65" s="339"/>
      <c r="F65" s="339"/>
      <c r="G65" s="339"/>
      <c r="H65" s="339"/>
      <c r="I65" s="339"/>
      <c r="J65" s="339"/>
      <c r="K65" s="60"/>
    </row>
    <row r="66" spans="1:11">
      <c r="A66" s="339"/>
      <c r="B66" s="339"/>
      <c r="C66" s="339"/>
      <c r="D66" s="339"/>
      <c r="E66" s="339"/>
      <c r="F66" s="339"/>
      <c r="G66" s="339"/>
      <c r="H66" s="339"/>
      <c r="I66" s="339"/>
      <c r="J66" s="339"/>
      <c r="K66" s="60"/>
    </row>
    <row r="67" spans="1:11">
      <c r="A67" s="339"/>
      <c r="B67" s="339"/>
      <c r="C67" s="339"/>
      <c r="D67" s="339"/>
      <c r="E67" s="339"/>
      <c r="F67" s="339"/>
      <c r="G67" s="339"/>
      <c r="H67" s="339"/>
      <c r="I67" s="339"/>
      <c r="J67" s="339"/>
      <c r="K67" s="60"/>
    </row>
    <row r="68" spans="1:11">
      <c r="A68" s="339"/>
      <c r="B68" s="339"/>
      <c r="C68" s="339"/>
      <c r="D68" s="339"/>
      <c r="E68" s="339"/>
      <c r="F68" s="339"/>
      <c r="G68" s="339"/>
      <c r="H68" s="339"/>
      <c r="I68" s="339"/>
      <c r="J68" s="339"/>
      <c r="K68" s="60"/>
    </row>
    <row r="69" spans="1:11">
      <c r="A69" s="339"/>
      <c r="B69" s="339"/>
      <c r="C69" s="339"/>
      <c r="D69" s="339"/>
      <c r="E69" s="339"/>
      <c r="F69" s="339"/>
      <c r="G69" s="339"/>
      <c r="H69" s="339"/>
      <c r="I69" s="339"/>
      <c r="J69" s="339"/>
      <c r="K69" s="60"/>
    </row>
    <row r="70" spans="1:11">
      <c r="A70" s="339"/>
      <c r="B70" s="339"/>
      <c r="C70" s="339"/>
      <c r="D70" s="339"/>
      <c r="E70" s="339"/>
      <c r="F70" s="339"/>
      <c r="G70" s="339"/>
      <c r="H70" s="339"/>
      <c r="I70" s="339"/>
      <c r="J70" s="339"/>
      <c r="K70" s="60"/>
    </row>
    <row r="71" spans="1:11">
      <c r="A71" s="339"/>
      <c r="B71" s="339"/>
      <c r="C71" s="339"/>
      <c r="D71" s="339"/>
      <c r="E71" s="339"/>
      <c r="F71" s="339"/>
      <c r="G71" s="339"/>
      <c r="H71" s="339"/>
      <c r="I71" s="339"/>
      <c r="J71" s="339"/>
      <c r="K71" s="60"/>
    </row>
    <row r="72" spans="1:11">
      <c r="A72" s="339"/>
      <c r="B72" s="339"/>
      <c r="C72" s="339"/>
      <c r="D72" s="339"/>
      <c r="E72" s="339"/>
      <c r="F72" s="339"/>
      <c r="G72" s="339"/>
      <c r="H72" s="339"/>
      <c r="I72" s="339"/>
      <c r="J72" s="339"/>
      <c r="K72" s="60"/>
    </row>
    <row r="73" spans="1:11">
      <c r="A73" s="339"/>
      <c r="B73" s="339"/>
      <c r="C73" s="339"/>
      <c r="D73" s="339"/>
      <c r="E73" s="339"/>
      <c r="F73" s="339"/>
      <c r="G73" s="339"/>
      <c r="H73" s="339"/>
      <c r="I73" s="339"/>
      <c r="J73" s="339"/>
      <c r="K73" s="60"/>
    </row>
    <row r="74" spans="1:11">
      <c r="A74" s="339"/>
      <c r="B74" s="339"/>
      <c r="C74" s="339"/>
      <c r="D74" s="339"/>
      <c r="E74" s="339"/>
      <c r="F74" s="339"/>
      <c r="G74" s="339"/>
      <c r="H74" s="339"/>
      <c r="I74" s="339"/>
      <c r="J74" s="339"/>
      <c r="K74" s="60"/>
    </row>
    <row r="75" spans="1:11">
      <c r="A75" s="339"/>
      <c r="B75" s="339"/>
      <c r="C75" s="339"/>
      <c r="D75" s="339"/>
      <c r="E75" s="339"/>
      <c r="F75" s="339"/>
      <c r="G75" s="339"/>
      <c r="H75" s="339"/>
      <c r="I75" s="339"/>
      <c r="J75" s="339"/>
      <c r="K75" s="60"/>
    </row>
    <row r="76" spans="1:11">
      <c r="A76" s="339"/>
      <c r="B76" s="339"/>
      <c r="C76" s="339"/>
      <c r="D76" s="339"/>
      <c r="E76" s="339"/>
      <c r="F76" s="339"/>
      <c r="G76" s="339"/>
      <c r="H76" s="339"/>
      <c r="I76" s="339"/>
      <c r="J76" s="339"/>
      <c r="K76" s="60"/>
    </row>
    <row r="77" spans="1:11">
      <c r="A77" s="339"/>
      <c r="B77" s="339"/>
      <c r="C77" s="339"/>
      <c r="D77" s="339"/>
      <c r="E77" s="339"/>
      <c r="F77" s="339"/>
      <c r="G77" s="339"/>
      <c r="H77" s="339"/>
      <c r="I77" s="339"/>
      <c r="J77" s="339"/>
      <c r="K77" s="60"/>
    </row>
    <row r="78" spans="1:11">
      <c r="A78" s="339"/>
      <c r="B78" s="339"/>
      <c r="C78" s="339"/>
      <c r="D78" s="339"/>
      <c r="E78" s="339"/>
      <c r="F78" s="339"/>
      <c r="G78" s="339"/>
      <c r="H78" s="339"/>
      <c r="I78" s="339"/>
      <c r="J78" s="339"/>
      <c r="K78" s="60"/>
    </row>
    <row r="79" spans="1:11">
      <c r="A79" s="339"/>
      <c r="B79" s="339"/>
      <c r="C79" s="339"/>
      <c r="D79" s="339"/>
      <c r="E79" s="339"/>
      <c r="F79" s="339"/>
      <c r="G79" s="339"/>
      <c r="H79" s="339"/>
      <c r="I79" s="339"/>
      <c r="J79" s="339"/>
      <c r="K79" s="60"/>
    </row>
    <row r="80" spans="1:11">
      <c r="A80" s="339"/>
      <c r="B80" s="339"/>
      <c r="C80" s="339"/>
      <c r="D80" s="339"/>
      <c r="E80" s="339"/>
      <c r="F80" s="339"/>
      <c r="G80" s="339"/>
      <c r="H80" s="339"/>
      <c r="I80" s="339"/>
      <c r="J80" s="339"/>
      <c r="K80" s="60"/>
    </row>
    <row r="81" spans="1:11">
      <c r="A81" s="339"/>
      <c r="B81" s="339"/>
      <c r="C81" s="339"/>
      <c r="D81" s="339"/>
      <c r="E81" s="339"/>
      <c r="F81" s="339"/>
      <c r="G81" s="339"/>
      <c r="H81" s="339"/>
      <c r="I81" s="339"/>
      <c r="J81" s="339"/>
      <c r="K81" s="60"/>
    </row>
    <row r="82" spans="1:11">
      <c r="A82" s="339"/>
      <c r="B82" s="339"/>
      <c r="C82" s="339"/>
      <c r="D82" s="339"/>
      <c r="E82" s="339"/>
      <c r="F82" s="339"/>
      <c r="G82" s="339"/>
      <c r="H82" s="339"/>
      <c r="I82" s="339"/>
      <c r="J82" s="339"/>
      <c r="K82" s="60"/>
    </row>
    <row r="83" spans="1:11">
      <c r="A83" s="339"/>
      <c r="B83" s="339"/>
      <c r="C83" s="339"/>
      <c r="D83" s="339"/>
      <c r="E83" s="339"/>
      <c r="F83" s="339"/>
      <c r="G83" s="339"/>
      <c r="H83" s="339"/>
      <c r="I83" s="339"/>
      <c r="J83" s="339"/>
      <c r="K83" s="60"/>
    </row>
    <row r="84" spans="1:11">
      <c r="A84" s="339"/>
      <c r="B84" s="339"/>
      <c r="C84" s="339"/>
      <c r="D84" s="339"/>
      <c r="E84" s="339"/>
      <c r="F84" s="339"/>
      <c r="G84" s="339"/>
      <c r="H84" s="339"/>
      <c r="I84" s="339"/>
      <c r="J84" s="339"/>
      <c r="K84" s="60"/>
    </row>
    <row r="85" spans="1:11">
      <c r="A85" s="339"/>
      <c r="B85" s="339"/>
      <c r="C85" s="339"/>
      <c r="D85" s="339"/>
      <c r="E85" s="339"/>
      <c r="F85" s="339"/>
      <c r="G85" s="339"/>
      <c r="H85" s="339"/>
      <c r="I85" s="339"/>
      <c r="J85" s="339"/>
      <c r="K85" s="60"/>
    </row>
    <row r="86" spans="1:11">
      <c r="A86" s="339"/>
      <c r="B86" s="339"/>
      <c r="C86" s="339"/>
      <c r="D86" s="339"/>
      <c r="E86" s="339"/>
      <c r="F86" s="339"/>
      <c r="G86" s="339"/>
      <c r="H86" s="339"/>
      <c r="I86" s="339"/>
      <c r="J86" s="339"/>
      <c r="K86" s="60"/>
    </row>
    <row r="87" spans="1:11">
      <c r="A87" s="339"/>
      <c r="B87" s="339"/>
      <c r="C87" s="339"/>
      <c r="D87" s="339"/>
      <c r="E87" s="339"/>
      <c r="F87" s="339"/>
      <c r="G87" s="339"/>
      <c r="H87" s="339"/>
      <c r="I87" s="339"/>
      <c r="J87" s="339"/>
      <c r="K87" s="60"/>
    </row>
    <row r="88" spans="1:11">
      <c r="A88" s="339"/>
      <c r="B88" s="339"/>
      <c r="C88" s="339"/>
      <c r="D88" s="339"/>
      <c r="E88" s="339"/>
      <c r="F88" s="339"/>
      <c r="G88" s="339"/>
      <c r="H88" s="339"/>
      <c r="I88" s="339"/>
      <c r="J88" s="339"/>
      <c r="K88" s="60"/>
    </row>
    <row r="89" spans="1:11">
      <c r="A89" s="339"/>
      <c r="B89" s="339"/>
      <c r="C89" s="339"/>
      <c r="D89" s="339"/>
      <c r="E89" s="339"/>
      <c r="F89" s="339"/>
      <c r="G89" s="339"/>
      <c r="H89" s="339"/>
      <c r="I89" s="339"/>
      <c r="J89" s="339"/>
      <c r="K89" s="60"/>
    </row>
    <row r="90" spans="1:11">
      <c r="A90" s="339"/>
      <c r="B90" s="339"/>
      <c r="C90" s="339"/>
      <c r="D90" s="339"/>
      <c r="E90" s="339"/>
      <c r="F90" s="339"/>
      <c r="G90" s="339"/>
      <c r="H90" s="339"/>
      <c r="I90" s="339"/>
      <c r="J90" s="339"/>
      <c r="K90" s="60"/>
    </row>
    <row r="91" spans="1:11">
      <c r="A91" s="339"/>
      <c r="B91" s="339"/>
      <c r="C91" s="339"/>
      <c r="D91" s="339"/>
      <c r="E91" s="339"/>
      <c r="F91" s="339"/>
      <c r="G91" s="339"/>
      <c r="H91" s="339"/>
      <c r="I91" s="339"/>
      <c r="J91" s="339"/>
      <c r="K91" s="60"/>
    </row>
    <row r="92" spans="1:11">
      <c r="A92" s="339"/>
      <c r="B92" s="339"/>
      <c r="C92" s="339"/>
      <c r="D92" s="339"/>
      <c r="E92" s="339"/>
      <c r="F92" s="339"/>
      <c r="G92" s="339"/>
      <c r="H92" s="339"/>
      <c r="I92" s="339"/>
      <c r="J92" s="339"/>
      <c r="K92" s="60"/>
    </row>
    <row r="93" spans="1:11">
      <c r="A93" s="339"/>
      <c r="B93" s="339"/>
      <c r="C93" s="339"/>
      <c r="D93" s="339"/>
      <c r="E93" s="339"/>
      <c r="F93" s="339"/>
      <c r="G93" s="339"/>
      <c r="H93" s="339"/>
      <c r="I93" s="339"/>
      <c r="J93" s="339"/>
      <c r="K93" s="60"/>
    </row>
    <row r="94" spans="1:11">
      <c r="A94" s="339"/>
      <c r="B94" s="339"/>
      <c r="C94" s="339"/>
      <c r="D94" s="339"/>
      <c r="E94" s="339"/>
      <c r="F94" s="339"/>
      <c r="G94" s="339"/>
      <c r="H94" s="339"/>
      <c r="I94" s="339"/>
      <c r="J94" s="339"/>
      <c r="K94" s="60"/>
    </row>
    <row r="95" spans="1:11">
      <c r="A95" s="339"/>
      <c r="B95" s="339"/>
      <c r="C95" s="339"/>
      <c r="D95" s="339"/>
      <c r="E95" s="339"/>
      <c r="F95" s="339"/>
      <c r="G95" s="339"/>
      <c r="H95" s="339"/>
      <c r="I95" s="339"/>
      <c r="J95" s="339"/>
      <c r="K95" s="60"/>
    </row>
    <row r="96" spans="1:11">
      <c r="A96" s="339"/>
      <c r="B96" s="339"/>
      <c r="C96" s="339"/>
      <c r="D96" s="339"/>
      <c r="E96" s="339"/>
      <c r="F96" s="339"/>
      <c r="G96" s="339"/>
      <c r="H96" s="339"/>
      <c r="I96" s="339"/>
      <c r="J96" s="339"/>
      <c r="K96" s="60"/>
    </row>
    <row r="97" spans="1:11">
      <c r="A97" s="339"/>
      <c r="B97" s="339"/>
      <c r="C97" s="339"/>
      <c r="D97" s="339"/>
      <c r="E97" s="339"/>
      <c r="F97" s="339"/>
      <c r="G97" s="339"/>
      <c r="H97" s="339"/>
      <c r="I97" s="339"/>
      <c r="J97" s="339"/>
      <c r="K97" s="60"/>
    </row>
    <row r="98" spans="1:11">
      <c r="A98" s="339"/>
      <c r="B98" s="339"/>
      <c r="C98" s="339"/>
      <c r="D98" s="339"/>
      <c r="E98" s="339"/>
      <c r="F98" s="339"/>
      <c r="G98" s="339"/>
      <c r="H98" s="339"/>
      <c r="I98" s="339"/>
      <c r="J98" s="339"/>
      <c r="K98" s="60"/>
    </row>
    <row r="99" spans="1:11">
      <c r="A99" s="339"/>
      <c r="B99" s="339"/>
      <c r="C99" s="339"/>
      <c r="D99" s="339"/>
      <c r="E99" s="339"/>
      <c r="F99" s="339"/>
      <c r="G99" s="339"/>
      <c r="H99" s="339"/>
      <c r="I99" s="339"/>
      <c r="J99" s="339"/>
      <c r="K99" s="60"/>
    </row>
    <row r="100" spans="1:11">
      <c r="A100" s="339"/>
      <c r="B100" s="339"/>
      <c r="C100" s="339"/>
      <c r="D100" s="339"/>
      <c r="E100" s="339"/>
      <c r="F100" s="339"/>
      <c r="G100" s="339"/>
      <c r="H100" s="339"/>
      <c r="I100" s="339"/>
      <c r="J100" s="339"/>
      <c r="K100" s="60"/>
    </row>
    <row r="101" spans="1:11">
      <c r="A101" s="339"/>
      <c r="B101" s="339"/>
      <c r="C101" s="339"/>
      <c r="D101" s="339"/>
      <c r="E101" s="339"/>
      <c r="F101" s="339"/>
      <c r="G101" s="339"/>
      <c r="H101" s="339"/>
      <c r="I101" s="339"/>
      <c r="J101" s="339"/>
      <c r="K101" s="60"/>
    </row>
    <row r="102" spans="1:11">
      <c r="A102" s="339"/>
      <c r="B102" s="339"/>
      <c r="C102" s="339"/>
      <c r="D102" s="339"/>
      <c r="E102" s="339"/>
      <c r="F102" s="339"/>
      <c r="G102" s="339"/>
      <c r="H102" s="339"/>
      <c r="I102" s="339"/>
      <c r="J102" s="339"/>
      <c r="K102" s="60"/>
    </row>
    <row r="103" spans="1:11">
      <c r="A103" s="339"/>
      <c r="B103" s="339"/>
      <c r="C103" s="339"/>
      <c r="D103" s="339"/>
      <c r="E103" s="339"/>
      <c r="F103" s="339"/>
      <c r="G103" s="339"/>
      <c r="H103" s="339"/>
      <c r="I103" s="339"/>
      <c r="J103" s="339"/>
      <c r="K103" s="60"/>
    </row>
    <row r="104" spans="1:11">
      <c r="A104" s="339"/>
      <c r="B104" s="339"/>
      <c r="C104" s="339"/>
      <c r="D104" s="339"/>
      <c r="E104" s="339"/>
      <c r="F104" s="339"/>
      <c r="G104" s="339"/>
      <c r="H104" s="339"/>
      <c r="I104" s="339"/>
      <c r="J104" s="339"/>
      <c r="K104" s="60"/>
    </row>
    <row r="105" spans="1:11">
      <c r="A105" s="339"/>
      <c r="B105" s="339"/>
      <c r="C105" s="339"/>
      <c r="D105" s="339"/>
      <c r="E105" s="339"/>
      <c r="F105" s="339"/>
      <c r="G105" s="339"/>
      <c r="H105" s="339"/>
      <c r="I105" s="339"/>
      <c r="J105" s="339"/>
      <c r="K105" s="60"/>
    </row>
    <row r="106" spans="1:11">
      <c r="A106" s="339"/>
      <c r="B106" s="339"/>
      <c r="C106" s="339"/>
      <c r="D106" s="339"/>
      <c r="E106" s="339"/>
      <c r="F106" s="339"/>
      <c r="G106" s="339"/>
      <c r="H106" s="339"/>
      <c r="I106" s="339"/>
      <c r="J106" s="339"/>
      <c r="K106" s="60"/>
    </row>
    <row r="107" spans="1:11">
      <c r="A107" s="339"/>
      <c r="B107" s="339"/>
      <c r="C107" s="339"/>
      <c r="D107" s="339"/>
      <c r="E107" s="339"/>
      <c r="F107" s="339"/>
      <c r="G107" s="339"/>
      <c r="H107" s="339"/>
      <c r="I107" s="339"/>
      <c r="J107" s="339"/>
      <c r="K107" s="60"/>
    </row>
    <row r="108" spans="1:11">
      <c r="A108" s="339"/>
      <c r="B108" s="339"/>
      <c r="C108" s="339"/>
      <c r="D108" s="339"/>
      <c r="E108" s="339"/>
      <c r="F108" s="339"/>
      <c r="G108" s="339"/>
      <c r="H108" s="339"/>
      <c r="I108" s="339"/>
      <c r="J108" s="339"/>
      <c r="K108" s="60"/>
    </row>
    <row r="109" spans="1:11">
      <c r="A109" s="339"/>
      <c r="B109" s="339"/>
      <c r="C109" s="339"/>
      <c r="D109" s="339"/>
      <c r="E109" s="339"/>
      <c r="F109" s="339"/>
      <c r="G109" s="339"/>
      <c r="H109" s="339"/>
      <c r="I109" s="339"/>
      <c r="J109" s="339"/>
      <c r="K109" s="60"/>
    </row>
    <row r="110" spans="1:11">
      <c r="A110" s="339"/>
      <c r="B110" s="339"/>
      <c r="C110" s="339"/>
      <c r="D110" s="339"/>
      <c r="E110" s="339"/>
      <c r="F110" s="339"/>
      <c r="G110" s="339"/>
      <c r="H110" s="339"/>
      <c r="I110" s="339"/>
      <c r="J110" s="339"/>
      <c r="K110" s="60"/>
    </row>
    <row r="111" spans="1:11">
      <c r="A111" s="339"/>
      <c r="B111" s="339"/>
      <c r="C111" s="339"/>
      <c r="D111" s="339"/>
      <c r="E111" s="339"/>
      <c r="F111" s="339"/>
      <c r="G111" s="339"/>
      <c r="H111" s="339"/>
      <c r="I111" s="339"/>
      <c r="J111" s="339"/>
      <c r="K111" s="60"/>
    </row>
    <row r="112" spans="1:11">
      <c r="A112" s="339"/>
      <c r="B112" s="339"/>
      <c r="C112" s="339"/>
      <c r="D112" s="339"/>
      <c r="E112" s="339"/>
      <c r="F112" s="339"/>
      <c r="G112" s="339"/>
      <c r="H112" s="339"/>
      <c r="I112" s="339"/>
      <c r="J112" s="339"/>
      <c r="K112" s="60"/>
    </row>
    <row r="113" spans="1:11">
      <c r="A113" s="339"/>
      <c r="B113" s="339"/>
      <c r="C113" s="339"/>
      <c r="D113" s="339"/>
      <c r="E113" s="339"/>
      <c r="F113" s="339"/>
      <c r="G113" s="339"/>
      <c r="H113" s="339"/>
      <c r="I113" s="339"/>
      <c r="J113" s="339"/>
      <c r="K113" s="60"/>
    </row>
    <row r="114" spans="1:11">
      <c r="A114" s="339"/>
      <c r="B114" s="339"/>
      <c r="C114" s="339"/>
      <c r="D114" s="339"/>
      <c r="E114" s="339"/>
      <c r="F114" s="339"/>
      <c r="G114" s="339"/>
      <c r="H114" s="339"/>
      <c r="I114" s="339"/>
      <c r="J114" s="339"/>
      <c r="K114" s="60"/>
    </row>
    <row r="115" spans="1:11">
      <c r="A115" s="339"/>
      <c r="B115" s="339"/>
      <c r="C115" s="339"/>
      <c r="D115" s="339"/>
      <c r="E115" s="339"/>
      <c r="F115" s="339"/>
      <c r="G115" s="339"/>
      <c r="H115" s="339"/>
      <c r="I115" s="339"/>
      <c r="J115" s="339"/>
      <c r="K115" s="60"/>
    </row>
    <row r="116" spans="1:11">
      <c r="A116" s="339"/>
      <c r="B116" s="339"/>
      <c r="C116" s="339"/>
      <c r="D116" s="339"/>
      <c r="E116" s="339"/>
      <c r="F116" s="339"/>
      <c r="G116" s="339"/>
      <c r="H116" s="339"/>
      <c r="I116" s="339"/>
      <c r="J116" s="339"/>
      <c r="K116" s="60"/>
    </row>
    <row r="117" spans="1:11">
      <c r="A117" s="339"/>
      <c r="B117" s="339"/>
      <c r="C117" s="339"/>
      <c r="D117" s="339"/>
      <c r="E117" s="339"/>
      <c r="F117" s="339"/>
      <c r="G117" s="339"/>
      <c r="H117" s="339"/>
      <c r="I117" s="339"/>
      <c r="J117" s="339"/>
      <c r="K117" s="60"/>
    </row>
    <row r="118" spans="1:11">
      <c r="A118" s="339"/>
      <c r="B118" s="339"/>
      <c r="C118" s="339"/>
      <c r="D118" s="339"/>
      <c r="E118" s="339"/>
      <c r="F118" s="339"/>
      <c r="G118" s="339"/>
      <c r="H118" s="339"/>
      <c r="I118" s="339"/>
      <c r="J118" s="339"/>
      <c r="K118" s="60"/>
    </row>
    <row r="119" spans="1:11">
      <c r="A119" s="339"/>
      <c r="B119" s="339"/>
      <c r="C119" s="339"/>
      <c r="D119" s="339"/>
      <c r="E119" s="339"/>
      <c r="F119" s="339"/>
      <c r="G119" s="339"/>
      <c r="H119" s="339"/>
      <c r="I119" s="339"/>
      <c r="J119" s="339"/>
      <c r="K119" s="60"/>
    </row>
    <row r="120" spans="1:11">
      <c r="A120" s="339"/>
      <c r="B120" s="339"/>
      <c r="C120" s="339"/>
      <c r="D120" s="339"/>
      <c r="E120" s="339"/>
      <c r="F120" s="339"/>
      <c r="G120" s="339"/>
      <c r="H120" s="339"/>
      <c r="I120" s="339"/>
      <c r="J120" s="339"/>
      <c r="K120" s="60"/>
    </row>
    <row r="121" spans="1:11">
      <c r="A121" s="339"/>
      <c r="B121" s="339"/>
      <c r="C121" s="339"/>
      <c r="D121" s="339"/>
      <c r="E121" s="339"/>
      <c r="F121" s="339"/>
      <c r="G121" s="339"/>
      <c r="H121" s="339"/>
      <c r="I121" s="339"/>
      <c r="J121" s="339"/>
      <c r="K121" s="60"/>
    </row>
    <row r="122" spans="1:11">
      <c r="A122" s="339"/>
      <c r="B122" s="339"/>
      <c r="C122" s="339"/>
      <c r="D122" s="339"/>
      <c r="E122" s="339"/>
      <c r="F122" s="339"/>
      <c r="G122" s="339"/>
      <c r="H122" s="339"/>
      <c r="I122" s="339"/>
      <c r="J122" s="339"/>
      <c r="K122" s="60"/>
    </row>
    <row r="123" spans="1:11">
      <c r="A123" s="339"/>
      <c r="B123" s="339"/>
      <c r="C123" s="339"/>
      <c r="D123" s="339"/>
      <c r="E123" s="339"/>
      <c r="F123" s="339"/>
      <c r="G123" s="339"/>
      <c r="H123" s="339"/>
      <c r="I123" s="339"/>
      <c r="J123" s="339"/>
      <c r="K123" s="60"/>
    </row>
    <row r="124" spans="1:11">
      <c r="A124" s="339"/>
      <c r="B124" s="339"/>
      <c r="C124" s="339"/>
      <c r="D124" s="339"/>
      <c r="E124" s="339"/>
      <c r="F124" s="339"/>
      <c r="G124" s="339"/>
      <c r="H124" s="339"/>
      <c r="I124" s="339"/>
      <c r="J124" s="339"/>
      <c r="K124" s="60"/>
    </row>
    <row r="125" spans="1:11">
      <c r="A125" s="339"/>
      <c r="B125" s="339"/>
      <c r="C125" s="339"/>
      <c r="D125" s="339"/>
      <c r="E125" s="339"/>
      <c r="F125" s="339"/>
      <c r="G125" s="339"/>
      <c r="H125" s="339"/>
      <c r="I125" s="339"/>
      <c r="J125" s="339"/>
      <c r="K125" s="60"/>
    </row>
    <row r="126" spans="1:11">
      <c r="A126" s="339"/>
      <c r="B126" s="339"/>
      <c r="C126" s="339"/>
      <c r="D126" s="339"/>
      <c r="E126" s="339"/>
      <c r="F126" s="339"/>
      <c r="G126" s="339"/>
      <c r="H126" s="339"/>
      <c r="I126" s="339"/>
      <c r="J126" s="339"/>
      <c r="K126" s="60"/>
    </row>
    <row r="127" spans="1:11">
      <c r="A127" s="339"/>
      <c r="B127" s="339"/>
      <c r="C127" s="339"/>
      <c r="D127" s="339"/>
      <c r="E127" s="339"/>
      <c r="F127" s="339"/>
      <c r="G127" s="339"/>
      <c r="H127" s="339"/>
      <c r="I127" s="339"/>
      <c r="J127" s="339"/>
      <c r="K127" s="60"/>
    </row>
    <row r="128" spans="1:11">
      <c r="A128" s="339"/>
      <c r="B128" s="339"/>
      <c r="C128" s="339"/>
      <c r="D128" s="339"/>
      <c r="E128" s="339"/>
      <c r="F128" s="339"/>
      <c r="G128" s="339"/>
      <c r="H128" s="339"/>
      <c r="I128" s="339"/>
      <c r="J128" s="339"/>
      <c r="K128" s="60"/>
    </row>
    <row r="129" spans="1:11">
      <c r="A129" s="339"/>
      <c r="B129" s="339"/>
      <c r="C129" s="339"/>
      <c r="D129" s="339"/>
      <c r="E129" s="339"/>
      <c r="F129" s="339"/>
      <c r="G129" s="339"/>
      <c r="H129" s="339"/>
      <c r="I129" s="339"/>
      <c r="J129" s="339"/>
      <c r="K129" s="60"/>
    </row>
    <row r="130" spans="1:11">
      <c r="A130" s="339"/>
      <c r="B130" s="339"/>
      <c r="C130" s="339"/>
      <c r="D130" s="339"/>
      <c r="E130" s="339"/>
      <c r="F130" s="339"/>
      <c r="G130" s="339"/>
      <c r="H130" s="339"/>
      <c r="I130" s="339"/>
      <c r="J130" s="339"/>
      <c r="K130" s="60"/>
    </row>
    <row r="131" spans="1:11">
      <c r="A131" s="339"/>
      <c r="B131" s="339"/>
      <c r="C131" s="339"/>
      <c r="D131" s="339"/>
      <c r="E131" s="339"/>
      <c r="F131" s="339"/>
      <c r="G131" s="339"/>
      <c r="H131" s="339"/>
      <c r="I131" s="339"/>
      <c r="J131" s="339"/>
      <c r="K131" s="60"/>
    </row>
    <row r="132" spans="1:11">
      <c r="A132" s="339"/>
      <c r="B132" s="339"/>
      <c r="C132" s="339"/>
      <c r="D132" s="339"/>
      <c r="E132" s="339"/>
      <c r="F132" s="339"/>
      <c r="G132" s="339"/>
      <c r="H132" s="339"/>
      <c r="I132" s="339"/>
      <c r="J132" s="339"/>
      <c r="K132" s="60"/>
    </row>
    <row r="133" spans="1:11">
      <c r="A133" s="339"/>
      <c r="B133" s="339"/>
      <c r="C133" s="339"/>
      <c r="D133" s="339"/>
      <c r="E133" s="339"/>
      <c r="F133" s="339"/>
      <c r="G133" s="339"/>
      <c r="H133" s="339"/>
      <c r="I133" s="339"/>
      <c r="J133" s="339"/>
      <c r="K133" s="60"/>
    </row>
    <row r="134" spans="1:11">
      <c r="A134" s="339"/>
      <c r="B134" s="339"/>
      <c r="C134" s="339"/>
      <c r="D134" s="339"/>
      <c r="E134" s="339"/>
      <c r="F134" s="339"/>
      <c r="G134" s="339"/>
      <c r="H134" s="339"/>
      <c r="I134" s="339"/>
      <c r="J134" s="339"/>
      <c r="K134" s="60"/>
    </row>
    <row r="135" spans="1:11">
      <c r="A135" s="339"/>
      <c r="B135" s="339"/>
      <c r="C135" s="339"/>
      <c r="D135" s="339"/>
      <c r="E135" s="339"/>
      <c r="F135" s="339"/>
      <c r="G135" s="339"/>
      <c r="H135" s="339"/>
      <c r="I135" s="339"/>
      <c r="J135" s="339"/>
      <c r="K135" s="60"/>
    </row>
    <row r="136" spans="1:11">
      <c r="A136" s="339"/>
      <c r="B136" s="339"/>
      <c r="C136" s="339"/>
      <c r="D136" s="339"/>
      <c r="E136" s="339"/>
      <c r="F136" s="339"/>
      <c r="G136" s="339"/>
      <c r="H136" s="339"/>
      <c r="I136" s="339"/>
      <c r="J136" s="339"/>
      <c r="K136" s="60"/>
    </row>
    <row r="137" spans="1:11">
      <c r="A137" s="339"/>
      <c r="B137" s="339"/>
      <c r="C137" s="339"/>
      <c r="D137" s="339"/>
      <c r="E137" s="339"/>
      <c r="F137" s="339"/>
      <c r="G137" s="339"/>
      <c r="H137" s="339"/>
      <c r="I137" s="339"/>
      <c r="J137" s="339"/>
      <c r="K137" s="60"/>
    </row>
    <row r="138" spans="1:11">
      <c r="A138" s="339"/>
      <c r="B138" s="339"/>
      <c r="C138" s="339"/>
      <c r="D138" s="339"/>
      <c r="E138" s="339"/>
      <c r="F138" s="339"/>
      <c r="G138" s="339"/>
      <c r="H138" s="339"/>
      <c r="I138" s="339"/>
      <c r="J138" s="339"/>
      <c r="K138" s="60"/>
    </row>
    <row r="139" spans="1:11">
      <c r="A139" s="339"/>
      <c r="B139" s="339"/>
      <c r="C139" s="339"/>
      <c r="D139" s="339"/>
      <c r="E139" s="339"/>
      <c r="F139" s="339"/>
      <c r="G139" s="339"/>
      <c r="H139" s="339"/>
      <c r="I139" s="339"/>
      <c r="J139" s="339"/>
      <c r="K139" s="60"/>
    </row>
    <row r="140" spans="1:11">
      <c r="A140" s="339"/>
      <c r="B140" s="339"/>
      <c r="C140" s="339"/>
      <c r="D140" s="339"/>
      <c r="E140" s="339"/>
      <c r="F140" s="339"/>
      <c r="G140" s="339"/>
      <c r="H140" s="339"/>
      <c r="I140" s="339"/>
      <c r="J140" s="339"/>
      <c r="K140" s="60"/>
    </row>
    <row r="141" spans="1:11">
      <c r="A141" s="339"/>
      <c r="B141" s="339"/>
      <c r="C141" s="339"/>
      <c r="D141" s="339"/>
      <c r="E141" s="339"/>
      <c r="F141" s="339"/>
      <c r="G141" s="339"/>
      <c r="H141" s="339"/>
      <c r="I141" s="339"/>
      <c r="J141" s="339"/>
      <c r="K141" s="60"/>
    </row>
    <row r="142" spans="1:11">
      <c r="A142" s="339"/>
      <c r="B142" s="339"/>
      <c r="C142" s="339"/>
      <c r="D142" s="339"/>
      <c r="E142" s="339"/>
      <c r="F142" s="339"/>
      <c r="G142" s="339"/>
      <c r="H142" s="339"/>
      <c r="I142" s="339"/>
      <c r="J142" s="339"/>
      <c r="K142" s="60"/>
    </row>
    <row r="143" spans="1:11">
      <c r="A143" s="339"/>
      <c r="B143" s="339"/>
      <c r="C143" s="339"/>
      <c r="D143" s="339"/>
      <c r="E143" s="339"/>
      <c r="F143" s="339"/>
      <c r="G143" s="339"/>
      <c r="H143" s="339"/>
      <c r="I143" s="339"/>
      <c r="J143" s="339"/>
      <c r="K143" s="60"/>
    </row>
    <row r="144" spans="1:11">
      <c r="A144" s="339"/>
      <c r="B144" s="339"/>
      <c r="C144" s="339"/>
      <c r="D144" s="339"/>
      <c r="E144" s="339"/>
      <c r="F144" s="339"/>
      <c r="G144" s="339"/>
      <c r="H144" s="339"/>
      <c r="I144" s="339"/>
      <c r="J144" s="339"/>
      <c r="K144" s="60"/>
    </row>
    <row r="145" spans="1:11">
      <c r="A145" s="339"/>
      <c r="B145" s="339"/>
      <c r="C145" s="339"/>
      <c r="D145" s="339"/>
      <c r="E145" s="339"/>
      <c r="F145" s="339"/>
      <c r="G145" s="339"/>
      <c r="H145" s="339"/>
      <c r="I145" s="339"/>
      <c r="J145" s="339"/>
      <c r="K145" s="60"/>
    </row>
    <row r="146" spans="1:11">
      <c r="A146" s="339"/>
      <c r="B146" s="339"/>
      <c r="C146" s="339"/>
      <c r="D146" s="339"/>
      <c r="E146" s="339"/>
      <c r="F146" s="339"/>
      <c r="G146" s="339"/>
      <c r="H146" s="339"/>
      <c r="I146" s="339"/>
      <c r="J146" s="339"/>
      <c r="K146" s="60"/>
    </row>
    <row r="147" spans="1:11">
      <c r="A147" s="339"/>
      <c r="B147" s="339"/>
      <c r="C147" s="339"/>
      <c r="D147" s="339"/>
      <c r="E147" s="339"/>
      <c r="F147" s="339"/>
      <c r="G147" s="339"/>
      <c r="H147" s="339"/>
      <c r="I147" s="339"/>
      <c r="J147" s="339"/>
      <c r="K147" s="60"/>
    </row>
    <row r="148" spans="1:11">
      <c r="A148" s="339"/>
      <c r="B148" s="339"/>
      <c r="C148" s="339"/>
      <c r="D148" s="339"/>
      <c r="E148" s="339"/>
      <c r="F148" s="339"/>
      <c r="G148" s="339"/>
      <c r="H148" s="339"/>
      <c r="I148" s="339"/>
      <c r="J148" s="339"/>
      <c r="K148" s="60"/>
    </row>
    <row r="149" spans="1:11">
      <c r="A149" s="339"/>
      <c r="B149" s="339"/>
      <c r="C149" s="339"/>
      <c r="D149" s="339"/>
      <c r="E149" s="339"/>
      <c r="F149" s="339"/>
      <c r="G149" s="339"/>
      <c r="H149" s="339"/>
      <c r="I149" s="339"/>
      <c r="J149" s="339"/>
      <c r="K149" s="60"/>
    </row>
    <row r="150" spans="1:11">
      <c r="A150" s="339"/>
      <c r="B150" s="339"/>
      <c r="C150" s="339"/>
      <c r="D150" s="339"/>
      <c r="E150" s="339"/>
      <c r="F150" s="339"/>
      <c r="G150" s="339"/>
      <c r="H150" s="339"/>
      <c r="I150" s="339"/>
      <c r="J150" s="339"/>
      <c r="K150" s="60"/>
    </row>
    <row r="151" spans="1:11">
      <c r="A151" s="339"/>
      <c r="B151" s="339"/>
      <c r="C151" s="339"/>
      <c r="D151" s="339"/>
      <c r="E151" s="339"/>
      <c r="F151" s="339"/>
      <c r="G151" s="339"/>
      <c r="H151" s="339"/>
      <c r="I151" s="339"/>
      <c r="J151" s="339"/>
      <c r="K151" s="60"/>
    </row>
    <row r="152" spans="1:11">
      <c r="A152" s="339"/>
      <c r="B152" s="339"/>
      <c r="C152" s="339"/>
      <c r="D152" s="339"/>
      <c r="E152" s="339"/>
      <c r="F152" s="339"/>
      <c r="G152" s="339"/>
      <c r="H152" s="339"/>
      <c r="I152" s="339"/>
      <c r="J152" s="339"/>
      <c r="K152" s="60"/>
    </row>
    <row r="153" spans="1:11">
      <c r="A153" s="339"/>
      <c r="B153" s="339"/>
      <c r="C153" s="339"/>
      <c r="D153" s="339"/>
      <c r="E153" s="339"/>
      <c r="F153" s="339"/>
      <c r="G153" s="339"/>
      <c r="H153" s="339"/>
      <c r="I153" s="339"/>
      <c r="J153" s="339"/>
      <c r="K153" s="60"/>
    </row>
    <row r="154" spans="1:11">
      <c r="A154" s="339"/>
      <c r="B154" s="339"/>
      <c r="C154" s="339"/>
      <c r="D154" s="339"/>
      <c r="E154" s="339"/>
      <c r="F154" s="339"/>
      <c r="G154" s="339"/>
      <c r="H154" s="339"/>
      <c r="I154" s="339"/>
      <c r="J154" s="339"/>
      <c r="K154" s="60"/>
    </row>
    <row r="155" spans="1:11">
      <c r="A155" s="339"/>
      <c r="B155" s="339"/>
      <c r="C155" s="339"/>
      <c r="D155" s="339"/>
      <c r="E155" s="339"/>
      <c r="F155" s="339"/>
      <c r="G155" s="339"/>
      <c r="H155" s="339"/>
      <c r="I155" s="339"/>
      <c r="J155" s="339"/>
      <c r="K155" s="60"/>
    </row>
    <row r="156" spans="1:11">
      <c r="A156" s="339"/>
      <c r="B156" s="339"/>
      <c r="C156" s="339"/>
      <c r="D156" s="339"/>
      <c r="E156" s="339"/>
      <c r="F156" s="339"/>
      <c r="G156" s="339"/>
      <c r="H156" s="339"/>
      <c r="I156" s="339"/>
      <c r="J156" s="339"/>
      <c r="K156" s="60"/>
    </row>
    <row r="157" spans="1:11">
      <c r="A157" s="339"/>
      <c r="B157" s="339"/>
      <c r="C157" s="339"/>
      <c r="D157" s="339"/>
      <c r="E157" s="339"/>
      <c r="F157" s="339"/>
      <c r="G157" s="339"/>
      <c r="H157" s="339"/>
      <c r="I157" s="339"/>
      <c r="J157" s="339"/>
      <c r="K157" s="60"/>
    </row>
    <row r="158" spans="1:11">
      <c r="A158" s="339"/>
      <c r="B158" s="339"/>
      <c r="C158" s="339"/>
      <c r="D158" s="339"/>
      <c r="E158" s="339"/>
      <c r="F158" s="339"/>
      <c r="G158" s="339"/>
      <c r="H158" s="339"/>
      <c r="I158" s="339"/>
      <c r="J158" s="339"/>
      <c r="K158" s="60"/>
    </row>
    <row r="159" spans="1:11">
      <c r="A159" s="339"/>
      <c r="B159" s="339"/>
      <c r="C159" s="339"/>
      <c r="D159" s="339"/>
      <c r="E159" s="339"/>
      <c r="F159" s="339"/>
      <c r="G159" s="339"/>
      <c r="H159" s="339"/>
      <c r="I159" s="339"/>
      <c r="J159" s="339"/>
      <c r="K159" s="60"/>
    </row>
    <row r="160" spans="1:11">
      <c r="A160" s="339"/>
      <c r="B160" s="339"/>
      <c r="C160" s="339"/>
      <c r="D160" s="339"/>
      <c r="E160" s="339"/>
      <c r="F160" s="339"/>
      <c r="G160" s="339"/>
      <c r="H160" s="339"/>
      <c r="I160" s="339"/>
      <c r="J160" s="339"/>
      <c r="K160" s="60"/>
    </row>
    <row r="161" spans="1:11">
      <c r="A161" s="339"/>
      <c r="B161" s="339"/>
      <c r="C161" s="339"/>
      <c r="D161" s="339"/>
      <c r="E161" s="339"/>
      <c r="F161" s="339"/>
      <c r="G161" s="339"/>
      <c r="H161" s="339"/>
      <c r="I161" s="339"/>
      <c r="J161" s="339"/>
      <c r="K161" s="60"/>
    </row>
    <row r="162" spans="1:11">
      <c r="A162" s="339"/>
      <c r="B162" s="339"/>
      <c r="C162" s="339"/>
      <c r="D162" s="339"/>
      <c r="E162" s="339"/>
      <c r="F162" s="339"/>
      <c r="G162" s="339"/>
      <c r="H162" s="339"/>
      <c r="I162" s="339"/>
      <c r="J162" s="339"/>
      <c r="K162" s="60"/>
    </row>
    <row r="163" spans="1:11">
      <c r="A163" s="339"/>
      <c r="B163" s="339"/>
      <c r="C163" s="339"/>
      <c r="D163" s="339"/>
      <c r="E163" s="339"/>
      <c r="F163" s="339"/>
      <c r="G163" s="339"/>
      <c r="H163" s="339"/>
      <c r="I163" s="339"/>
      <c r="J163" s="339"/>
      <c r="K163" s="60"/>
    </row>
    <row r="164" spans="1:11">
      <c r="A164" s="339"/>
      <c r="B164" s="339"/>
      <c r="C164" s="339"/>
      <c r="D164" s="339"/>
      <c r="E164" s="339"/>
      <c r="F164" s="339"/>
      <c r="G164" s="339"/>
      <c r="H164" s="339"/>
      <c r="I164" s="339"/>
      <c r="J164" s="339"/>
      <c r="K164" s="60"/>
    </row>
    <row r="165" spans="1:11">
      <c r="A165" s="339"/>
      <c r="B165" s="339"/>
      <c r="C165" s="339"/>
      <c r="D165" s="339"/>
      <c r="E165" s="339"/>
      <c r="F165" s="339"/>
      <c r="G165" s="339"/>
      <c r="H165" s="339"/>
      <c r="I165" s="339"/>
      <c r="J165" s="339"/>
      <c r="K165" s="60"/>
    </row>
    <row r="166" spans="1:11">
      <c r="A166" s="339"/>
      <c r="B166" s="339"/>
      <c r="C166" s="339"/>
      <c r="D166" s="339"/>
      <c r="E166" s="339"/>
      <c r="F166" s="339"/>
      <c r="G166" s="339"/>
      <c r="H166" s="339"/>
      <c r="I166" s="339"/>
      <c r="J166" s="339"/>
      <c r="K166" s="60"/>
    </row>
    <row r="167" spans="1:11">
      <c r="A167" s="339"/>
      <c r="B167" s="339"/>
      <c r="C167" s="339"/>
      <c r="D167" s="339"/>
      <c r="E167" s="339"/>
      <c r="F167" s="339"/>
      <c r="G167" s="339"/>
      <c r="H167" s="339"/>
      <c r="I167" s="339"/>
      <c r="J167" s="339"/>
      <c r="K167" s="60"/>
    </row>
    <row r="168" spans="1:11">
      <c r="A168" s="339"/>
      <c r="B168" s="339"/>
      <c r="C168" s="339"/>
      <c r="D168" s="339"/>
      <c r="E168" s="339"/>
      <c r="F168" s="339"/>
      <c r="G168" s="339"/>
      <c r="H168" s="339"/>
      <c r="I168" s="339"/>
      <c r="J168" s="339"/>
      <c r="K168" s="60"/>
    </row>
    <row r="169" spans="1:11">
      <c r="A169" s="339"/>
      <c r="B169" s="339"/>
      <c r="C169" s="339"/>
      <c r="D169" s="339"/>
      <c r="E169" s="339"/>
      <c r="F169" s="339"/>
      <c r="G169" s="339"/>
      <c r="H169" s="339"/>
      <c r="I169" s="339"/>
      <c r="J169" s="339"/>
      <c r="K169" s="60"/>
    </row>
    <row r="170" spans="1:11">
      <c r="A170" s="339"/>
      <c r="B170" s="339"/>
      <c r="C170" s="339"/>
      <c r="D170" s="339"/>
      <c r="E170" s="339"/>
      <c r="F170" s="339"/>
      <c r="G170" s="339"/>
      <c r="H170" s="339"/>
      <c r="I170" s="339"/>
      <c r="J170" s="339"/>
      <c r="K170" s="60"/>
    </row>
    <row r="171" spans="1:11">
      <c r="A171" s="339"/>
      <c r="B171" s="339"/>
      <c r="C171" s="339"/>
      <c r="D171" s="339"/>
      <c r="E171" s="339"/>
      <c r="F171" s="339"/>
      <c r="G171" s="339"/>
      <c r="H171" s="339"/>
      <c r="I171" s="339"/>
      <c r="J171" s="339"/>
      <c r="K171" s="60"/>
    </row>
    <row r="172" spans="1:11">
      <c r="A172" s="339"/>
      <c r="B172" s="339"/>
      <c r="C172" s="339"/>
      <c r="D172" s="339"/>
      <c r="E172" s="339"/>
      <c r="F172" s="339"/>
      <c r="G172" s="339"/>
      <c r="H172" s="339"/>
      <c r="I172" s="339"/>
      <c r="J172" s="339"/>
      <c r="K172" s="60"/>
    </row>
    <row r="173" spans="1:11">
      <c r="A173" s="339"/>
      <c r="B173" s="339"/>
      <c r="C173" s="339"/>
      <c r="D173" s="339"/>
      <c r="E173" s="339"/>
      <c r="F173" s="339"/>
      <c r="G173" s="339"/>
      <c r="H173" s="339"/>
      <c r="I173" s="339"/>
      <c r="J173" s="339"/>
      <c r="K173" s="60"/>
    </row>
    <row r="174" spans="1:11">
      <c r="A174" s="339"/>
      <c r="B174" s="339"/>
      <c r="C174" s="339"/>
      <c r="D174" s="339"/>
      <c r="E174" s="339"/>
      <c r="F174" s="339"/>
      <c r="G174" s="339"/>
      <c r="H174" s="339"/>
      <c r="I174" s="339"/>
      <c r="J174" s="339"/>
      <c r="K174" s="60"/>
    </row>
    <row r="175" spans="1:11">
      <c r="A175" s="339"/>
      <c r="B175" s="339"/>
      <c r="C175" s="339"/>
      <c r="D175" s="339"/>
      <c r="E175" s="339"/>
      <c r="F175" s="339"/>
      <c r="G175" s="339"/>
      <c r="H175" s="339"/>
      <c r="I175" s="339"/>
      <c r="J175" s="339"/>
      <c r="K175" s="60"/>
    </row>
    <row r="176" spans="1:11">
      <c r="A176" s="339"/>
      <c r="B176" s="339"/>
      <c r="C176" s="339"/>
      <c r="D176" s="339"/>
      <c r="E176" s="339"/>
      <c r="F176" s="339"/>
      <c r="G176" s="339"/>
      <c r="H176" s="339"/>
      <c r="I176" s="339"/>
      <c r="J176" s="339"/>
      <c r="K176" s="60"/>
    </row>
    <row r="177" spans="1:11">
      <c r="A177" s="339"/>
      <c r="B177" s="339"/>
      <c r="C177" s="339"/>
      <c r="D177" s="339"/>
      <c r="E177" s="339"/>
      <c r="F177" s="339"/>
      <c r="G177" s="339"/>
      <c r="H177" s="339"/>
      <c r="I177" s="339"/>
      <c r="J177" s="339"/>
      <c r="K177" s="60"/>
    </row>
    <row r="178" spans="1:11">
      <c r="A178" s="339"/>
      <c r="B178" s="339"/>
      <c r="C178" s="339"/>
      <c r="D178" s="339"/>
      <c r="E178" s="339"/>
      <c r="F178" s="339"/>
      <c r="G178" s="339"/>
      <c r="H178" s="339"/>
      <c r="I178" s="339"/>
      <c r="J178" s="339"/>
      <c r="K178" s="60"/>
    </row>
    <row r="179" spans="1:11">
      <c r="A179" s="339"/>
      <c r="B179" s="339"/>
      <c r="C179" s="339"/>
      <c r="D179" s="339"/>
      <c r="E179" s="339"/>
      <c r="F179" s="339"/>
      <c r="G179" s="339"/>
      <c r="H179" s="339"/>
      <c r="I179" s="339"/>
      <c r="J179" s="339"/>
      <c r="K179" s="60"/>
    </row>
    <row r="180" spans="1:11">
      <c r="A180" s="339"/>
      <c r="B180" s="339"/>
      <c r="C180" s="339"/>
      <c r="D180" s="339"/>
      <c r="E180" s="339"/>
      <c r="F180" s="339"/>
      <c r="G180" s="339"/>
      <c r="H180" s="339"/>
      <c r="I180" s="339"/>
      <c r="J180" s="339"/>
      <c r="K180" s="60"/>
    </row>
    <row r="181" spans="1:11">
      <c r="A181" s="339"/>
      <c r="B181" s="339"/>
      <c r="C181" s="339"/>
      <c r="D181" s="339"/>
      <c r="E181" s="339"/>
      <c r="F181" s="339"/>
      <c r="G181" s="339"/>
      <c r="H181" s="339"/>
      <c r="I181" s="339"/>
      <c r="J181" s="339"/>
      <c r="K181" s="60"/>
    </row>
    <row r="182" spans="1:11">
      <c r="A182" s="339"/>
      <c r="B182" s="339"/>
      <c r="C182" s="339"/>
      <c r="D182" s="339"/>
      <c r="E182" s="339"/>
      <c r="F182" s="339"/>
      <c r="G182" s="339"/>
      <c r="H182" s="339"/>
      <c r="I182" s="339"/>
      <c r="J182" s="339"/>
      <c r="K182" s="60"/>
    </row>
    <row r="183" spans="1:11">
      <c r="A183" s="339"/>
      <c r="B183" s="339"/>
      <c r="C183" s="339"/>
      <c r="D183" s="339"/>
      <c r="E183" s="339"/>
      <c r="F183" s="339"/>
      <c r="G183" s="339"/>
      <c r="H183" s="339"/>
      <c r="I183" s="339"/>
      <c r="J183" s="339"/>
      <c r="K183" s="60"/>
    </row>
    <row r="184" spans="1:11">
      <c r="A184" s="339"/>
      <c r="B184" s="339"/>
      <c r="C184" s="339"/>
      <c r="D184" s="339"/>
      <c r="E184" s="339"/>
      <c r="F184" s="339"/>
      <c r="G184" s="339"/>
      <c r="H184" s="339"/>
      <c r="I184" s="339"/>
      <c r="J184" s="339"/>
      <c r="K184" s="60"/>
    </row>
    <row r="185" spans="1:11">
      <c r="A185" s="339"/>
      <c r="B185" s="339"/>
      <c r="C185" s="339"/>
      <c r="D185" s="339"/>
      <c r="E185" s="339"/>
      <c r="F185" s="339"/>
      <c r="G185" s="339"/>
      <c r="H185" s="339"/>
      <c r="I185" s="339"/>
      <c r="J185" s="339"/>
      <c r="K185" s="60"/>
    </row>
    <row r="186" spans="1:11">
      <c r="A186" s="339"/>
      <c r="B186" s="339"/>
      <c r="C186" s="339"/>
      <c r="D186" s="339"/>
      <c r="E186" s="339"/>
      <c r="F186" s="339"/>
      <c r="G186" s="339"/>
      <c r="H186" s="339"/>
      <c r="I186" s="339"/>
      <c r="J186" s="339"/>
      <c r="K186" s="60"/>
    </row>
    <row r="187" spans="1:11">
      <c r="A187" s="339"/>
      <c r="B187" s="339"/>
      <c r="C187" s="339"/>
      <c r="D187" s="339"/>
      <c r="E187" s="339"/>
      <c r="F187" s="339"/>
      <c r="G187" s="339"/>
      <c r="H187" s="339"/>
      <c r="I187" s="339"/>
      <c r="J187" s="339"/>
      <c r="K187" s="60"/>
    </row>
    <row r="188" spans="1:11">
      <c r="A188" s="339"/>
      <c r="B188" s="339"/>
      <c r="C188" s="339"/>
      <c r="D188" s="339"/>
      <c r="E188" s="339"/>
      <c r="F188" s="339"/>
      <c r="G188" s="339"/>
      <c r="H188" s="339"/>
      <c r="I188" s="339"/>
      <c r="J188" s="339"/>
      <c r="K188" s="60"/>
    </row>
    <row r="189" spans="1:11">
      <c r="A189" s="339"/>
      <c r="B189" s="339"/>
      <c r="C189" s="339"/>
      <c r="D189" s="339"/>
      <c r="E189" s="339"/>
      <c r="F189" s="339"/>
      <c r="G189" s="339"/>
      <c r="H189" s="339"/>
      <c r="I189" s="339"/>
      <c r="J189" s="339"/>
      <c r="K189" s="60"/>
    </row>
    <row r="190" spans="1:11">
      <c r="A190" s="339"/>
      <c r="B190" s="339"/>
      <c r="C190" s="339"/>
      <c r="D190" s="339"/>
      <c r="E190" s="339"/>
      <c r="F190" s="339"/>
      <c r="G190" s="339"/>
      <c r="H190" s="339"/>
      <c r="I190" s="339"/>
      <c r="J190" s="339"/>
      <c r="K190" s="60"/>
    </row>
    <row r="191" spans="1:11">
      <c r="A191" s="339"/>
      <c r="B191" s="339"/>
      <c r="C191" s="339"/>
      <c r="D191" s="339"/>
      <c r="E191" s="339"/>
      <c r="F191" s="339"/>
      <c r="G191" s="339"/>
      <c r="H191" s="339"/>
      <c r="I191" s="339"/>
      <c r="J191" s="339"/>
      <c r="K191" s="60"/>
    </row>
    <row r="192" spans="1:11">
      <c r="A192" s="339"/>
      <c r="B192" s="339"/>
      <c r="C192" s="339"/>
      <c r="D192" s="339"/>
      <c r="E192" s="339"/>
      <c r="F192" s="339"/>
      <c r="G192" s="339"/>
      <c r="H192" s="339"/>
      <c r="I192" s="339"/>
      <c r="J192" s="339"/>
      <c r="K192" s="60"/>
    </row>
    <row r="193" spans="1:11">
      <c r="A193" s="339"/>
      <c r="B193" s="339"/>
      <c r="C193" s="339"/>
      <c r="D193" s="339"/>
      <c r="E193" s="339"/>
      <c r="F193" s="339"/>
      <c r="G193" s="339"/>
      <c r="H193" s="339"/>
      <c r="I193" s="339"/>
      <c r="J193" s="339"/>
      <c r="K193" s="60"/>
    </row>
    <row r="194" spans="1:11">
      <c r="A194" s="339"/>
      <c r="B194" s="339"/>
      <c r="C194" s="339"/>
      <c r="D194" s="339"/>
      <c r="E194" s="339"/>
      <c r="F194" s="339"/>
      <c r="G194" s="339"/>
      <c r="H194" s="339"/>
      <c r="I194" s="339"/>
      <c r="J194" s="339"/>
      <c r="K194" s="60"/>
    </row>
    <row r="195" spans="1:11">
      <c r="A195" s="339"/>
      <c r="B195" s="339"/>
      <c r="C195" s="339"/>
      <c r="D195" s="339"/>
      <c r="E195" s="339"/>
      <c r="F195" s="339"/>
      <c r="G195" s="339"/>
      <c r="H195" s="339"/>
      <c r="I195" s="339"/>
      <c r="J195" s="339"/>
      <c r="K195" s="60"/>
    </row>
    <row r="196" spans="1:11">
      <c r="A196" s="339"/>
      <c r="B196" s="339"/>
      <c r="C196" s="339"/>
      <c r="D196" s="339"/>
      <c r="E196" s="339"/>
      <c r="F196" s="339"/>
      <c r="G196" s="339"/>
      <c r="H196" s="339"/>
      <c r="I196" s="339"/>
      <c r="J196" s="339"/>
      <c r="K196" s="60"/>
    </row>
    <row r="197" spans="1:11">
      <c r="A197" s="339"/>
      <c r="B197" s="339"/>
      <c r="C197" s="339"/>
      <c r="D197" s="339"/>
      <c r="E197" s="339"/>
      <c r="F197" s="339"/>
      <c r="G197" s="339"/>
      <c r="H197" s="339"/>
      <c r="I197" s="339"/>
      <c r="J197" s="339"/>
      <c r="K197" s="60"/>
    </row>
    <row r="198" spans="1:11">
      <c r="A198" s="339"/>
      <c r="B198" s="339"/>
      <c r="C198" s="339"/>
      <c r="D198" s="339"/>
      <c r="E198" s="339"/>
      <c r="F198" s="339"/>
      <c r="G198" s="339"/>
      <c r="H198" s="339"/>
      <c r="I198" s="339"/>
      <c r="J198" s="339"/>
      <c r="K198" s="60"/>
    </row>
    <row r="199" spans="1:11">
      <c r="A199" s="339"/>
      <c r="B199" s="339"/>
      <c r="C199" s="339"/>
      <c r="D199" s="339"/>
      <c r="E199" s="339"/>
      <c r="F199" s="339"/>
      <c r="G199" s="339"/>
      <c r="H199" s="339"/>
      <c r="I199" s="339"/>
      <c r="J199" s="339"/>
      <c r="K199" s="60"/>
    </row>
    <row r="200" spans="1:11">
      <c r="A200" s="339"/>
      <c r="B200" s="339"/>
      <c r="C200" s="339"/>
      <c r="D200" s="339"/>
      <c r="E200" s="339"/>
      <c r="F200" s="339"/>
      <c r="G200" s="339"/>
      <c r="H200" s="339"/>
      <c r="I200" s="339"/>
      <c r="J200" s="339"/>
      <c r="K200" s="60"/>
    </row>
    <row r="201" spans="1:11">
      <c r="A201" s="339"/>
      <c r="B201" s="339"/>
      <c r="C201" s="339"/>
      <c r="D201" s="339"/>
      <c r="E201" s="339"/>
      <c r="F201" s="339"/>
      <c r="G201" s="339"/>
      <c r="H201" s="339"/>
      <c r="I201" s="339"/>
      <c r="J201" s="339"/>
      <c r="K201" s="60"/>
    </row>
    <row r="202" spans="1:11">
      <c r="A202" s="339"/>
      <c r="B202" s="339"/>
      <c r="C202" s="339"/>
      <c r="D202" s="339"/>
      <c r="E202" s="339"/>
      <c r="F202" s="339"/>
      <c r="G202" s="339"/>
      <c r="H202" s="339"/>
      <c r="I202" s="339"/>
      <c r="J202" s="339"/>
      <c r="K202" s="60"/>
    </row>
    <row r="203" spans="1:11">
      <c r="A203" s="339"/>
      <c r="B203" s="339"/>
      <c r="C203" s="339"/>
      <c r="D203" s="339"/>
      <c r="E203" s="339"/>
      <c r="F203" s="339"/>
      <c r="G203" s="339"/>
      <c r="H203" s="339"/>
      <c r="I203" s="339"/>
      <c r="J203" s="339"/>
      <c r="K203" s="60"/>
    </row>
    <row r="204" spans="1:11">
      <c r="A204" s="339"/>
      <c r="B204" s="339"/>
      <c r="C204" s="339"/>
      <c r="D204" s="339"/>
      <c r="E204" s="339"/>
      <c r="F204" s="339"/>
      <c r="G204" s="339"/>
      <c r="H204" s="339"/>
      <c r="I204" s="339"/>
      <c r="J204" s="339"/>
      <c r="K204" s="60"/>
    </row>
    <row r="205" spans="1:11">
      <c r="A205" s="339"/>
      <c r="B205" s="339"/>
      <c r="C205" s="339"/>
      <c r="D205" s="339"/>
      <c r="E205" s="339"/>
      <c r="F205" s="339"/>
      <c r="G205" s="339"/>
      <c r="H205" s="339"/>
      <c r="I205" s="339"/>
      <c r="J205" s="339"/>
      <c r="K205" s="60"/>
    </row>
    <row r="206" spans="1:11">
      <c r="A206" s="339"/>
      <c r="B206" s="339"/>
      <c r="C206" s="339"/>
      <c r="D206" s="339"/>
      <c r="E206" s="339"/>
      <c r="F206" s="339"/>
      <c r="G206" s="339"/>
      <c r="H206" s="339"/>
      <c r="I206" s="339"/>
      <c r="J206" s="339"/>
      <c r="K206" s="60"/>
    </row>
    <row r="207" spans="1:11">
      <c r="A207" s="339"/>
      <c r="B207" s="339"/>
      <c r="C207" s="339"/>
      <c r="D207" s="339"/>
      <c r="E207" s="339"/>
      <c r="F207" s="339"/>
      <c r="G207" s="339"/>
      <c r="H207" s="339"/>
      <c r="I207" s="339"/>
      <c r="J207" s="339"/>
      <c r="K207" s="60"/>
    </row>
    <row r="208" spans="1:11">
      <c r="A208" s="339"/>
      <c r="B208" s="339"/>
      <c r="C208" s="339"/>
      <c r="D208" s="339"/>
      <c r="E208" s="339"/>
      <c r="F208" s="339"/>
      <c r="G208" s="339"/>
      <c r="H208" s="339"/>
      <c r="I208" s="339"/>
      <c r="J208" s="339"/>
      <c r="K208" s="60"/>
    </row>
    <row r="209" spans="1:11">
      <c r="A209" s="339"/>
      <c r="B209" s="339"/>
      <c r="C209" s="339"/>
      <c r="D209" s="339"/>
      <c r="E209" s="339"/>
      <c r="F209" s="339"/>
      <c r="G209" s="339"/>
      <c r="H209" s="339"/>
      <c r="I209" s="339"/>
      <c r="J209" s="339"/>
      <c r="K209" s="60"/>
    </row>
    <row r="210" spans="1:11">
      <c r="A210" s="339"/>
      <c r="B210" s="339"/>
      <c r="C210" s="339"/>
      <c r="D210" s="339"/>
      <c r="E210" s="339"/>
      <c r="F210" s="339"/>
      <c r="G210" s="339"/>
      <c r="H210" s="339"/>
      <c r="I210" s="339"/>
      <c r="J210" s="339"/>
      <c r="K210" s="60"/>
    </row>
    <row r="211" spans="1:11">
      <c r="A211" s="339"/>
      <c r="B211" s="339"/>
      <c r="C211" s="339"/>
      <c r="D211" s="339"/>
      <c r="E211" s="339"/>
      <c r="F211" s="339"/>
      <c r="G211" s="339"/>
      <c r="H211" s="339"/>
      <c r="I211" s="339"/>
      <c r="J211" s="339"/>
      <c r="K211" s="60"/>
    </row>
    <row r="212" spans="1:11">
      <c r="A212" s="339"/>
      <c r="B212" s="339"/>
      <c r="C212" s="339"/>
      <c r="D212" s="339"/>
      <c r="E212" s="339"/>
      <c r="F212" s="339"/>
      <c r="G212" s="339"/>
      <c r="H212" s="339"/>
      <c r="I212" s="339"/>
      <c r="J212" s="339"/>
      <c r="K212" s="60"/>
    </row>
    <row r="213" spans="1:11">
      <c r="A213" s="339"/>
      <c r="B213" s="339"/>
      <c r="C213" s="339"/>
      <c r="D213" s="339"/>
      <c r="E213" s="339"/>
      <c r="F213" s="339"/>
      <c r="G213" s="339"/>
      <c r="H213" s="339"/>
      <c r="I213" s="339"/>
      <c r="J213" s="339"/>
      <c r="K213" s="60"/>
    </row>
    <row r="214" spans="1:11">
      <c r="A214" s="339"/>
      <c r="B214" s="339"/>
      <c r="C214" s="339"/>
      <c r="D214" s="339"/>
      <c r="E214" s="339"/>
      <c r="F214" s="339"/>
      <c r="G214" s="339"/>
      <c r="H214" s="339"/>
      <c r="I214" s="339"/>
      <c r="J214" s="339"/>
      <c r="K214" s="60"/>
    </row>
    <row r="215" spans="1:11">
      <c r="A215" s="339"/>
      <c r="B215" s="339"/>
      <c r="C215" s="339"/>
      <c r="D215" s="339"/>
      <c r="E215" s="339"/>
      <c r="F215" s="339"/>
      <c r="G215" s="339"/>
      <c r="H215" s="339"/>
      <c r="I215" s="339"/>
      <c r="J215" s="339"/>
      <c r="K215" s="60"/>
    </row>
    <row r="216" spans="1:11">
      <c r="A216" s="339"/>
      <c r="B216" s="339"/>
      <c r="C216" s="339"/>
      <c r="D216" s="339"/>
      <c r="E216" s="339"/>
      <c r="F216" s="339"/>
      <c r="G216" s="339"/>
      <c r="H216" s="339"/>
      <c r="I216" s="339"/>
      <c r="J216" s="339"/>
      <c r="K216" s="60"/>
    </row>
    <row r="217" spans="1:11">
      <c r="A217" s="339"/>
      <c r="B217" s="339"/>
      <c r="C217" s="339"/>
      <c r="D217" s="339"/>
      <c r="E217" s="339"/>
      <c r="F217" s="339"/>
      <c r="G217" s="339"/>
      <c r="H217" s="339"/>
      <c r="I217" s="339"/>
      <c r="J217" s="339"/>
      <c r="K217" s="60"/>
    </row>
    <row r="218" spans="1:11">
      <c r="A218" s="339"/>
      <c r="B218" s="339"/>
      <c r="C218" s="339"/>
      <c r="D218" s="339"/>
      <c r="E218" s="339"/>
      <c r="F218" s="339"/>
      <c r="G218" s="339"/>
      <c r="H218" s="339"/>
      <c r="I218" s="339"/>
      <c r="J218" s="339"/>
      <c r="K218" s="60"/>
    </row>
    <row r="219" spans="1:11">
      <c r="A219" s="339"/>
      <c r="B219" s="339"/>
      <c r="C219" s="339"/>
      <c r="D219" s="339"/>
      <c r="E219" s="339"/>
      <c r="F219" s="339"/>
      <c r="G219" s="339"/>
      <c r="H219" s="339"/>
      <c r="I219" s="339"/>
      <c r="J219" s="339"/>
      <c r="K219" s="60"/>
    </row>
    <row r="220" spans="1:11">
      <c r="A220" s="339"/>
      <c r="B220" s="339"/>
      <c r="C220" s="339"/>
      <c r="D220" s="339"/>
      <c r="E220" s="339"/>
      <c r="F220" s="339"/>
      <c r="G220" s="339"/>
      <c r="H220" s="339"/>
      <c r="I220" s="339"/>
      <c r="J220" s="339"/>
      <c r="K220" s="60"/>
    </row>
    <row r="221" spans="1:11">
      <c r="A221" s="339"/>
      <c r="B221" s="339"/>
      <c r="C221" s="339"/>
      <c r="D221" s="339"/>
      <c r="E221" s="339"/>
      <c r="F221" s="339"/>
      <c r="G221" s="339"/>
      <c r="H221" s="339"/>
      <c r="I221" s="339"/>
      <c r="J221" s="339"/>
      <c r="K221" s="60"/>
    </row>
    <row r="222" spans="1:11">
      <c r="A222" s="339"/>
      <c r="B222" s="339"/>
      <c r="C222" s="339"/>
      <c r="D222" s="339"/>
      <c r="E222" s="339"/>
      <c r="F222" s="339"/>
      <c r="G222" s="339"/>
      <c r="H222" s="339"/>
      <c r="I222" s="339"/>
      <c r="J222" s="339"/>
      <c r="K222" s="60"/>
    </row>
    <row r="223" spans="1:11">
      <c r="A223" s="339"/>
      <c r="B223" s="339"/>
      <c r="C223" s="339"/>
      <c r="D223" s="339"/>
      <c r="E223" s="339"/>
      <c r="F223" s="339"/>
      <c r="G223" s="339"/>
      <c r="H223" s="339"/>
      <c r="I223" s="339"/>
      <c r="J223" s="339"/>
      <c r="K223" s="60"/>
    </row>
    <row r="224" spans="1:11">
      <c r="A224" s="339"/>
      <c r="B224" s="339"/>
      <c r="C224" s="339"/>
      <c r="D224" s="339"/>
      <c r="E224" s="339"/>
      <c r="F224" s="339"/>
      <c r="G224" s="339"/>
      <c r="H224" s="339"/>
      <c r="I224" s="339"/>
      <c r="J224" s="339"/>
      <c r="K224" s="60"/>
    </row>
    <row r="225" spans="1:11">
      <c r="A225" s="339"/>
      <c r="B225" s="339"/>
      <c r="C225" s="339"/>
      <c r="D225" s="339"/>
      <c r="E225" s="339"/>
      <c r="F225" s="339"/>
      <c r="G225" s="339"/>
      <c r="H225" s="339"/>
      <c r="I225" s="339"/>
      <c r="J225" s="339"/>
      <c r="K225" s="60"/>
    </row>
    <row r="226" spans="1:11">
      <c r="A226" s="339"/>
      <c r="B226" s="339"/>
      <c r="C226" s="339"/>
      <c r="D226" s="339"/>
      <c r="E226" s="339"/>
      <c r="F226" s="339"/>
      <c r="G226" s="339"/>
      <c r="H226" s="339"/>
      <c r="I226" s="339"/>
      <c r="J226" s="339"/>
      <c r="K226" s="60"/>
    </row>
    <row r="227" spans="1:11">
      <c r="A227" s="339"/>
      <c r="B227" s="339"/>
      <c r="C227" s="339"/>
      <c r="D227" s="339"/>
      <c r="E227" s="339"/>
      <c r="F227" s="339"/>
      <c r="G227" s="339"/>
      <c r="H227" s="339"/>
      <c r="I227" s="339"/>
      <c r="J227" s="339"/>
      <c r="K227" s="60"/>
    </row>
    <row r="228" spans="1:11">
      <c r="A228" s="339"/>
      <c r="B228" s="339"/>
      <c r="C228" s="339"/>
      <c r="D228" s="339"/>
      <c r="E228" s="339"/>
      <c r="F228" s="339"/>
      <c r="G228" s="339"/>
      <c r="H228" s="339"/>
      <c r="I228" s="339"/>
      <c r="J228" s="339"/>
      <c r="K228" s="60"/>
    </row>
    <row r="229" spans="1:11">
      <c r="A229" s="339"/>
      <c r="B229" s="339"/>
      <c r="C229" s="339"/>
      <c r="D229" s="339"/>
      <c r="E229" s="339"/>
      <c r="F229" s="339"/>
      <c r="G229" s="339"/>
      <c r="H229" s="339"/>
      <c r="I229" s="339"/>
      <c r="J229" s="339"/>
      <c r="K229" s="60"/>
    </row>
    <row r="230" spans="1:11">
      <c r="A230" s="339"/>
      <c r="B230" s="339"/>
      <c r="C230" s="339"/>
      <c r="D230" s="339"/>
      <c r="E230" s="339"/>
      <c r="F230" s="339"/>
      <c r="G230" s="339"/>
      <c r="H230" s="339"/>
      <c r="I230" s="339"/>
      <c r="J230" s="339"/>
      <c r="K230" s="60"/>
    </row>
    <row r="231" spans="1:11">
      <c r="A231" s="339"/>
      <c r="B231" s="339"/>
      <c r="C231" s="339"/>
      <c r="D231" s="339"/>
      <c r="E231" s="339"/>
      <c r="F231" s="339"/>
      <c r="G231" s="339"/>
      <c r="H231" s="339"/>
      <c r="I231" s="339"/>
      <c r="J231" s="339"/>
      <c r="K231" s="60"/>
    </row>
    <row r="232" spans="1:11">
      <c r="A232" s="339"/>
      <c r="B232" s="339"/>
      <c r="C232" s="339"/>
      <c r="D232" s="339"/>
      <c r="E232" s="339"/>
      <c r="F232" s="339"/>
      <c r="G232" s="339"/>
      <c r="H232" s="339"/>
      <c r="I232" s="339"/>
      <c r="J232" s="339"/>
      <c r="K232" s="60"/>
    </row>
    <row r="233" spans="1:11">
      <c r="A233" s="339"/>
      <c r="B233" s="339"/>
      <c r="C233" s="339"/>
      <c r="D233" s="339"/>
      <c r="E233" s="339"/>
      <c r="F233" s="339"/>
      <c r="G233" s="339"/>
      <c r="H233" s="339"/>
      <c r="I233" s="339"/>
      <c r="J233" s="339"/>
      <c r="K233" s="60"/>
    </row>
    <row r="234" spans="1:11">
      <c r="A234" s="339"/>
      <c r="B234" s="339"/>
      <c r="C234" s="339"/>
      <c r="D234" s="339"/>
      <c r="E234" s="339"/>
      <c r="F234" s="339"/>
      <c r="G234" s="339"/>
      <c r="H234" s="339"/>
      <c r="I234" s="339"/>
      <c r="J234" s="339"/>
      <c r="K234" s="60"/>
    </row>
    <row r="235" spans="1:11">
      <c r="A235" s="339"/>
      <c r="B235" s="339"/>
      <c r="C235" s="339"/>
      <c r="D235" s="339"/>
      <c r="E235" s="339"/>
      <c r="F235" s="339"/>
      <c r="G235" s="339"/>
      <c r="H235" s="339"/>
      <c r="I235" s="339"/>
      <c r="J235" s="339"/>
      <c r="K235" s="60"/>
    </row>
    <row r="236" spans="1:11">
      <c r="A236" s="339"/>
      <c r="B236" s="339"/>
      <c r="C236" s="339"/>
      <c r="D236" s="339"/>
      <c r="E236" s="339"/>
      <c r="F236" s="339"/>
      <c r="G236" s="339"/>
      <c r="H236" s="339"/>
      <c r="I236" s="339"/>
      <c r="J236" s="339"/>
      <c r="K236" s="60"/>
    </row>
    <row r="237" spans="1:11">
      <c r="A237" s="339"/>
      <c r="B237" s="339"/>
      <c r="C237" s="339"/>
      <c r="D237" s="339"/>
      <c r="E237" s="339"/>
      <c r="F237" s="339"/>
      <c r="G237" s="339"/>
      <c r="H237" s="339"/>
      <c r="I237" s="339"/>
      <c r="J237" s="339"/>
      <c r="K237" s="60"/>
    </row>
    <row r="238" spans="1:11">
      <c r="A238" s="339"/>
      <c r="B238" s="339"/>
      <c r="C238" s="339"/>
      <c r="D238" s="339"/>
      <c r="E238" s="339"/>
      <c r="F238" s="339"/>
      <c r="G238" s="339"/>
      <c r="H238" s="339"/>
      <c r="I238" s="339"/>
      <c r="J238" s="339"/>
      <c r="K238" s="60"/>
    </row>
    <row r="239" spans="1:11">
      <c r="A239" s="339"/>
      <c r="B239" s="339"/>
      <c r="C239" s="339"/>
      <c r="D239" s="339"/>
      <c r="E239" s="339"/>
      <c r="F239" s="339"/>
      <c r="G239" s="339"/>
      <c r="H239" s="339"/>
      <c r="I239" s="339"/>
      <c r="J239" s="339"/>
      <c r="K239" s="60"/>
    </row>
    <row r="240" spans="1:11">
      <c r="A240" s="339"/>
      <c r="B240" s="339"/>
      <c r="C240" s="339"/>
      <c r="D240" s="339"/>
      <c r="E240" s="339"/>
      <c r="F240" s="339"/>
      <c r="G240" s="339"/>
      <c r="H240" s="339"/>
      <c r="I240" s="339"/>
      <c r="J240" s="339"/>
      <c r="K240" s="60"/>
    </row>
    <row r="241" spans="1:11">
      <c r="A241" s="339"/>
      <c r="B241" s="339"/>
      <c r="C241" s="339"/>
      <c r="D241" s="339"/>
      <c r="E241" s="339"/>
      <c r="F241" s="339"/>
      <c r="G241" s="339"/>
      <c r="H241" s="339"/>
      <c r="I241" s="339"/>
      <c r="J241" s="339"/>
      <c r="K241" s="60"/>
    </row>
    <row r="242" spans="1:11">
      <c r="A242" s="339"/>
      <c r="B242" s="339"/>
      <c r="C242" s="339"/>
      <c r="D242" s="339"/>
      <c r="E242" s="339"/>
      <c r="F242" s="339"/>
      <c r="G242" s="339"/>
      <c r="H242" s="339"/>
      <c r="I242" s="339"/>
      <c r="J242" s="339"/>
      <c r="K242" s="60"/>
    </row>
    <row r="243" spans="1:11">
      <c r="A243" s="339"/>
      <c r="B243" s="339"/>
      <c r="C243" s="339"/>
      <c r="D243" s="339"/>
      <c r="E243" s="339"/>
      <c r="F243" s="339"/>
      <c r="G243" s="339"/>
      <c r="H243" s="339"/>
      <c r="I243" s="339"/>
      <c r="J243" s="339"/>
      <c r="K243" s="60"/>
    </row>
    <row r="244" spans="1:11">
      <c r="A244" s="339"/>
      <c r="B244" s="339"/>
      <c r="C244" s="339"/>
      <c r="D244" s="339"/>
      <c r="E244" s="339"/>
      <c r="F244" s="339"/>
      <c r="G244" s="339"/>
      <c r="H244" s="339"/>
      <c r="I244" s="339"/>
      <c r="J244" s="339"/>
      <c r="K244" s="60"/>
    </row>
    <row r="245" spans="1:11">
      <c r="A245" s="339"/>
      <c r="B245" s="339"/>
      <c r="C245" s="339"/>
      <c r="D245" s="339"/>
      <c r="E245" s="339"/>
      <c r="F245" s="339"/>
      <c r="G245" s="339"/>
      <c r="H245" s="339"/>
      <c r="I245" s="339"/>
      <c r="J245" s="339"/>
      <c r="K245" s="60"/>
    </row>
    <row r="246" spans="1:11">
      <c r="A246" s="339"/>
      <c r="B246" s="339"/>
      <c r="C246" s="339"/>
      <c r="D246" s="339"/>
      <c r="E246" s="339"/>
      <c r="F246" s="339"/>
      <c r="G246" s="339"/>
      <c r="H246" s="339"/>
      <c r="I246" s="339"/>
      <c r="J246" s="339"/>
      <c r="K246" s="60"/>
    </row>
    <row r="247" spans="1:11">
      <c r="A247" s="339"/>
      <c r="B247" s="339"/>
      <c r="C247" s="339"/>
      <c r="D247" s="339"/>
      <c r="E247" s="339"/>
      <c r="F247" s="339"/>
      <c r="G247" s="339"/>
      <c r="H247" s="339"/>
      <c r="I247" s="339"/>
      <c r="J247" s="339"/>
      <c r="K247" s="60"/>
    </row>
    <row r="248" spans="1:11">
      <c r="A248" s="339"/>
      <c r="B248" s="339"/>
      <c r="C248" s="339"/>
      <c r="D248" s="339"/>
      <c r="E248" s="339"/>
      <c r="F248" s="339"/>
      <c r="G248" s="339"/>
      <c r="H248" s="339"/>
      <c r="I248" s="339"/>
      <c r="J248" s="339"/>
      <c r="K248" s="60"/>
    </row>
    <row r="249" spans="1:11">
      <c r="A249" s="339"/>
      <c r="B249" s="339"/>
      <c r="C249" s="339"/>
      <c r="D249" s="339"/>
      <c r="E249" s="339"/>
      <c r="F249" s="339"/>
      <c r="G249" s="339"/>
      <c r="H249" s="339"/>
      <c r="I249" s="339"/>
      <c r="J249" s="339"/>
      <c r="K249" s="60"/>
    </row>
    <row r="250" spans="1:11">
      <c r="A250" s="339"/>
      <c r="B250" s="339"/>
      <c r="C250" s="339"/>
      <c r="D250" s="339"/>
      <c r="E250" s="339"/>
      <c r="F250" s="339"/>
      <c r="G250" s="339"/>
      <c r="H250" s="339"/>
      <c r="I250" s="339"/>
      <c r="J250" s="339"/>
      <c r="K250" s="60"/>
    </row>
    <row r="251" spans="1:11">
      <c r="A251" s="339"/>
      <c r="B251" s="339"/>
      <c r="C251" s="339"/>
      <c r="D251" s="339"/>
      <c r="E251" s="339"/>
      <c r="F251" s="339"/>
      <c r="G251" s="339"/>
      <c r="H251" s="339"/>
      <c r="I251" s="339"/>
      <c r="J251" s="339"/>
      <c r="K251" s="60"/>
    </row>
    <row r="252" spans="1:11">
      <c r="A252" s="339"/>
      <c r="B252" s="339"/>
      <c r="C252" s="339"/>
      <c r="D252" s="339"/>
      <c r="E252" s="339"/>
      <c r="F252" s="339"/>
      <c r="G252" s="339"/>
      <c r="H252" s="339"/>
      <c r="I252" s="339"/>
      <c r="J252" s="339"/>
      <c r="K252" s="60"/>
    </row>
    <row r="253" spans="1:11">
      <c r="A253" s="339"/>
      <c r="B253" s="339"/>
      <c r="C253" s="339"/>
      <c r="D253" s="339"/>
      <c r="E253" s="339"/>
      <c r="F253" s="339"/>
      <c r="G253" s="339"/>
      <c r="H253" s="339"/>
      <c r="I253" s="339"/>
      <c r="J253" s="339"/>
      <c r="K253" s="60"/>
    </row>
    <row r="254" spans="1:11">
      <c r="A254" s="339"/>
      <c r="B254" s="339"/>
      <c r="C254" s="339"/>
      <c r="D254" s="339"/>
      <c r="E254" s="339"/>
      <c r="F254" s="339"/>
      <c r="G254" s="339"/>
      <c r="H254" s="339"/>
      <c r="I254" s="339"/>
      <c r="J254" s="339"/>
      <c r="K254" s="60"/>
    </row>
    <row r="255" spans="1:11">
      <c r="A255" s="339"/>
      <c r="B255" s="339"/>
      <c r="C255" s="339"/>
      <c r="D255" s="339"/>
      <c r="E255" s="339"/>
      <c r="F255" s="339"/>
      <c r="G255" s="339"/>
      <c r="H255" s="339"/>
      <c r="I255" s="339"/>
      <c r="J255" s="339"/>
      <c r="K255" s="60"/>
    </row>
    <row r="256" spans="1:11">
      <c r="A256" s="339"/>
      <c r="B256" s="339"/>
      <c r="C256" s="339"/>
      <c r="D256" s="339"/>
      <c r="E256" s="339"/>
      <c r="F256" s="339"/>
      <c r="G256" s="339"/>
      <c r="H256" s="339"/>
      <c r="I256" s="339"/>
      <c r="J256" s="339"/>
      <c r="K256" s="60"/>
    </row>
    <row r="257" spans="1:11">
      <c r="A257" s="339"/>
      <c r="B257" s="339"/>
      <c r="C257" s="339"/>
      <c r="D257" s="339"/>
      <c r="E257" s="339"/>
      <c r="F257" s="339"/>
      <c r="G257" s="339"/>
      <c r="H257" s="339"/>
      <c r="I257" s="339"/>
      <c r="J257" s="339"/>
      <c r="K257" s="60"/>
    </row>
    <row r="258" spans="1:11">
      <c r="A258" s="339"/>
      <c r="B258" s="339"/>
      <c r="C258" s="339"/>
      <c r="D258" s="339"/>
      <c r="E258" s="339"/>
      <c r="F258" s="339"/>
      <c r="G258" s="339"/>
      <c r="H258" s="339"/>
      <c r="I258" s="339"/>
      <c r="J258" s="339"/>
      <c r="K258" s="60"/>
    </row>
    <row r="259" spans="1:11">
      <c r="A259" s="339"/>
      <c r="B259" s="339"/>
      <c r="C259" s="339"/>
      <c r="D259" s="339"/>
      <c r="E259" s="339"/>
      <c r="F259" s="339"/>
      <c r="G259" s="339"/>
      <c r="H259" s="339"/>
      <c r="I259" s="339"/>
      <c r="J259" s="339"/>
      <c r="K259" s="60"/>
    </row>
    <row r="260" spans="1:11">
      <c r="A260" s="339"/>
      <c r="B260" s="339"/>
      <c r="C260" s="339"/>
      <c r="D260" s="339"/>
      <c r="E260" s="339"/>
      <c r="F260" s="339"/>
      <c r="G260" s="339"/>
      <c r="H260" s="339"/>
      <c r="I260" s="339"/>
      <c r="J260" s="339"/>
      <c r="K260" s="60"/>
    </row>
    <row r="261" spans="1:11">
      <c r="A261" s="339"/>
      <c r="B261" s="339"/>
      <c r="C261" s="339"/>
      <c r="D261" s="339"/>
      <c r="E261" s="339"/>
      <c r="F261" s="339"/>
      <c r="G261" s="339"/>
      <c r="H261" s="339"/>
      <c r="I261" s="339"/>
      <c r="J261" s="339"/>
      <c r="K261" s="60"/>
    </row>
    <row r="262" spans="1:11">
      <c r="A262" s="339"/>
      <c r="B262" s="339"/>
      <c r="C262" s="339"/>
      <c r="D262" s="339"/>
      <c r="E262" s="339"/>
      <c r="F262" s="339"/>
      <c r="G262" s="339"/>
      <c r="H262" s="339"/>
      <c r="I262" s="339"/>
      <c r="J262" s="339"/>
      <c r="K262" s="60"/>
    </row>
    <row r="263" spans="1:11">
      <c r="A263" s="339"/>
      <c r="B263" s="339"/>
      <c r="C263" s="339"/>
      <c r="D263" s="339"/>
      <c r="E263" s="339"/>
      <c r="F263" s="339"/>
      <c r="G263" s="339"/>
      <c r="H263" s="339"/>
      <c r="I263" s="339"/>
      <c r="J263" s="339"/>
      <c r="K263" s="60"/>
    </row>
    <row r="264" spans="1:11">
      <c r="A264" s="339"/>
      <c r="B264" s="339"/>
      <c r="C264" s="339"/>
      <c r="D264" s="339"/>
      <c r="E264" s="339"/>
      <c r="F264" s="339"/>
      <c r="G264" s="339"/>
      <c r="H264" s="339"/>
      <c r="I264" s="339"/>
      <c r="J264" s="339"/>
      <c r="K264" s="60"/>
    </row>
    <row r="265" spans="1:11">
      <c r="A265" s="339"/>
      <c r="B265" s="339"/>
      <c r="C265" s="339"/>
      <c r="D265" s="339"/>
      <c r="E265" s="339"/>
      <c r="F265" s="339"/>
      <c r="G265" s="339"/>
      <c r="H265" s="339"/>
      <c r="I265" s="339"/>
      <c r="J265" s="339"/>
      <c r="K265" s="60"/>
    </row>
    <row r="266" spans="1:11">
      <c r="A266" s="339"/>
      <c r="B266" s="339"/>
      <c r="C266" s="339"/>
      <c r="D266" s="339"/>
      <c r="E266" s="339"/>
      <c r="F266" s="339"/>
      <c r="G266" s="339"/>
      <c r="H266" s="339"/>
      <c r="I266" s="339"/>
      <c r="J266" s="339"/>
      <c r="K266" s="60"/>
    </row>
    <row r="267" spans="1:11">
      <c r="A267" s="339"/>
      <c r="B267" s="339"/>
      <c r="C267" s="339"/>
      <c r="D267" s="339"/>
      <c r="E267" s="339"/>
      <c r="F267" s="339"/>
      <c r="G267" s="339"/>
      <c r="H267" s="339"/>
      <c r="I267" s="339"/>
      <c r="J267" s="339"/>
      <c r="K267" s="60"/>
    </row>
    <row r="268" spans="1:11">
      <c r="A268" s="339"/>
      <c r="B268" s="339"/>
      <c r="C268" s="339"/>
      <c r="D268" s="339"/>
      <c r="E268" s="339"/>
      <c r="F268" s="339"/>
      <c r="G268" s="339"/>
      <c r="H268" s="339"/>
      <c r="I268" s="339"/>
      <c r="J268" s="339"/>
      <c r="K268" s="60"/>
    </row>
    <row r="269" spans="1:11">
      <c r="A269" s="339"/>
      <c r="B269" s="339"/>
      <c r="C269" s="339"/>
      <c r="D269" s="339"/>
      <c r="E269" s="339"/>
      <c r="F269" s="339"/>
      <c r="G269" s="339"/>
      <c r="H269" s="339"/>
      <c r="I269" s="339"/>
      <c r="J269" s="339"/>
      <c r="K269" s="60"/>
    </row>
    <row r="270" spans="1:11">
      <c r="A270" s="339"/>
      <c r="B270" s="339"/>
      <c r="C270" s="339"/>
      <c r="D270" s="339"/>
      <c r="E270" s="339"/>
      <c r="F270" s="339"/>
      <c r="G270" s="339"/>
      <c r="H270" s="339"/>
      <c r="I270" s="339"/>
      <c r="J270" s="339"/>
      <c r="K270" s="60"/>
    </row>
    <row r="271" spans="1:11">
      <c r="A271" s="339"/>
      <c r="B271" s="339"/>
      <c r="C271" s="339"/>
      <c r="D271" s="339"/>
      <c r="E271" s="339"/>
      <c r="F271" s="339"/>
      <c r="G271" s="339"/>
      <c r="H271" s="339"/>
      <c r="I271" s="339"/>
      <c r="J271" s="339"/>
      <c r="K271" s="60"/>
    </row>
    <row r="272" spans="1:11">
      <c r="A272" s="339"/>
      <c r="B272" s="339"/>
      <c r="C272" s="339"/>
      <c r="D272" s="339"/>
      <c r="E272" s="339"/>
      <c r="F272" s="339"/>
      <c r="G272" s="339"/>
      <c r="H272" s="339"/>
      <c r="I272" s="339"/>
      <c r="J272" s="339"/>
      <c r="K272" s="60"/>
    </row>
    <row r="273" spans="1:11">
      <c r="A273" s="339"/>
      <c r="B273" s="339"/>
      <c r="C273" s="339"/>
      <c r="D273" s="339"/>
      <c r="E273" s="339"/>
      <c r="F273" s="339"/>
      <c r="G273" s="339"/>
      <c r="H273" s="339"/>
      <c r="I273" s="339"/>
      <c r="J273" s="339"/>
      <c r="K273" s="60"/>
    </row>
    <row r="274" spans="1:11">
      <c r="A274" s="339"/>
      <c r="B274" s="339"/>
      <c r="C274" s="339"/>
      <c r="D274" s="339"/>
      <c r="E274" s="339"/>
      <c r="F274" s="339"/>
      <c r="G274" s="339"/>
      <c r="H274" s="339"/>
      <c r="I274" s="339"/>
      <c r="J274" s="339"/>
      <c r="K274" s="60"/>
    </row>
    <row r="275" spans="1:11">
      <c r="A275" s="339"/>
      <c r="B275" s="339"/>
      <c r="C275" s="339"/>
      <c r="D275" s="339"/>
      <c r="E275" s="339"/>
      <c r="F275" s="339"/>
      <c r="G275" s="339"/>
      <c r="H275" s="339"/>
      <c r="I275" s="339"/>
      <c r="J275" s="339"/>
      <c r="K275" s="60"/>
    </row>
    <row r="276" spans="1:11">
      <c r="A276" s="339"/>
      <c r="B276" s="339"/>
      <c r="C276" s="339"/>
      <c r="D276" s="339"/>
      <c r="E276" s="339"/>
      <c r="F276" s="339"/>
      <c r="G276" s="339"/>
      <c r="H276" s="339"/>
      <c r="I276" s="339"/>
      <c r="J276" s="339"/>
      <c r="K276" s="60"/>
    </row>
    <row r="277" spans="1:11">
      <c r="A277" s="339"/>
      <c r="B277" s="339"/>
      <c r="C277" s="339"/>
      <c r="D277" s="339"/>
      <c r="E277" s="339"/>
      <c r="F277" s="339"/>
      <c r="G277" s="339"/>
      <c r="H277" s="339"/>
      <c r="I277" s="339"/>
      <c r="J277" s="339"/>
      <c r="K277" s="60"/>
    </row>
    <row r="278" spans="1:11">
      <c r="A278" s="339"/>
      <c r="B278" s="339"/>
      <c r="C278" s="339"/>
      <c r="D278" s="339"/>
      <c r="E278" s="339"/>
      <c r="F278" s="339"/>
      <c r="G278" s="339"/>
      <c r="H278" s="339"/>
      <c r="I278" s="339"/>
      <c r="J278" s="339"/>
      <c r="K278" s="60"/>
    </row>
    <row r="279" spans="1:11">
      <c r="A279" s="339"/>
      <c r="B279" s="339"/>
      <c r="C279" s="339"/>
      <c r="D279" s="339"/>
      <c r="E279" s="339"/>
      <c r="F279" s="339"/>
      <c r="G279" s="339"/>
      <c r="H279" s="339"/>
      <c r="I279" s="339"/>
      <c r="J279" s="339"/>
      <c r="K279" s="60"/>
    </row>
    <row r="280" spans="1:11">
      <c r="A280" s="339"/>
      <c r="B280" s="339"/>
      <c r="C280" s="339"/>
      <c r="D280" s="339"/>
      <c r="E280" s="339"/>
      <c r="F280" s="339"/>
      <c r="G280" s="339"/>
      <c r="H280" s="339"/>
      <c r="I280" s="339"/>
      <c r="J280" s="339"/>
      <c r="K280" s="60"/>
    </row>
    <row r="281" spans="1:11">
      <c r="A281" s="339"/>
      <c r="B281" s="339"/>
      <c r="C281" s="339"/>
      <c r="D281" s="339"/>
      <c r="E281" s="339"/>
      <c r="F281" s="339"/>
      <c r="G281" s="339"/>
      <c r="H281" s="339"/>
      <c r="I281" s="339"/>
      <c r="J281" s="339"/>
      <c r="K281" s="60"/>
    </row>
    <row r="282" spans="1:11">
      <c r="A282" s="339"/>
      <c r="B282" s="339"/>
      <c r="C282" s="339"/>
      <c r="D282" s="339"/>
      <c r="E282" s="339"/>
      <c r="F282" s="339"/>
      <c r="G282" s="339"/>
      <c r="H282" s="339"/>
      <c r="I282" s="339"/>
      <c r="J282" s="339"/>
      <c r="K282" s="60"/>
    </row>
    <row r="283" spans="1:11">
      <c r="A283" s="339"/>
      <c r="B283" s="339"/>
      <c r="C283" s="339"/>
      <c r="D283" s="339"/>
      <c r="E283" s="339"/>
      <c r="F283" s="339"/>
      <c r="G283" s="339"/>
      <c r="H283" s="339"/>
      <c r="I283" s="339"/>
      <c r="J283" s="339"/>
      <c r="K283" s="60"/>
    </row>
    <row r="284" spans="1:11">
      <c r="A284" s="339"/>
      <c r="B284" s="339"/>
      <c r="C284" s="339"/>
      <c r="D284" s="339"/>
      <c r="E284" s="339"/>
      <c r="F284" s="339"/>
      <c r="G284" s="339"/>
      <c r="H284" s="339"/>
      <c r="I284" s="339"/>
      <c r="J284" s="339"/>
      <c r="K284" s="60"/>
    </row>
    <row r="285" spans="1:11">
      <c r="A285" s="339"/>
      <c r="B285" s="339"/>
      <c r="C285" s="339"/>
      <c r="D285" s="339"/>
      <c r="E285" s="339"/>
      <c r="F285" s="339"/>
      <c r="G285" s="339"/>
      <c r="H285" s="339"/>
      <c r="I285" s="339"/>
      <c r="J285" s="339"/>
      <c r="K285" s="60"/>
    </row>
    <row r="286" spans="1:11">
      <c r="A286" s="339"/>
      <c r="B286" s="339"/>
      <c r="C286" s="339"/>
      <c r="D286" s="339"/>
      <c r="E286" s="339"/>
      <c r="F286" s="339"/>
      <c r="G286" s="339"/>
      <c r="H286" s="339"/>
      <c r="I286" s="339"/>
      <c r="J286" s="339"/>
      <c r="K286" s="60"/>
    </row>
    <row r="287" spans="1:11">
      <c r="A287" s="339"/>
      <c r="B287" s="339"/>
      <c r="C287" s="339"/>
      <c r="D287" s="339"/>
      <c r="E287" s="339"/>
      <c r="F287" s="339"/>
      <c r="G287" s="339"/>
      <c r="H287" s="339"/>
      <c r="I287" s="339"/>
      <c r="J287" s="339"/>
      <c r="K287" s="60"/>
    </row>
    <row r="288" spans="1:11">
      <c r="A288" s="339"/>
      <c r="B288" s="339"/>
      <c r="C288" s="339"/>
      <c r="D288" s="339"/>
      <c r="E288" s="339"/>
      <c r="F288" s="339"/>
      <c r="G288" s="339"/>
      <c r="H288" s="339"/>
      <c r="I288" s="339"/>
      <c r="J288" s="339"/>
      <c r="K288" s="60"/>
    </row>
    <row r="289" spans="1:11">
      <c r="A289" s="339"/>
      <c r="B289" s="339"/>
      <c r="C289" s="339"/>
      <c r="D289" s="339"/>
      <c r="E289" s="339"/>
      <c r="F289" s="339"/>
      <c r="G289" s="339"/>
      <c r="H289" s="339"/>
      <c r="I289" s="339"/>
      <c r="J289" s="339"/>
      <c r="K289" s="60"/>
    </row>
    <row r="290" spans="1:11">
      <c r="A290" s="339"/>
      <c r="B290" s="339"/>
      <c r="C290" s="339"/>
      <c r="D290" s="339"/>
      <c r="E290" s="339"/>
      <c r="F290" s="339"/>
      <c r="G290" s="339"/>
      <c r="H290" s="339"/>
      <c r="I290" s="339"/>
      <c r="J290" s="339"/>
      <c r="K290" s="60"/>
    </row>
    <row r="291" spans="1:11">
      <c r="A291" s="339"/>
      <c r="B291" s="339"/>
      <c r="C291" s="339"/>
      <c r="D291" s="339"/>
      <c r="E291" s="339"/>
      <c r="F291" s="339"/>
      <c r="G291" s="339"/>
      <c r="H291" s="339"/>
      <c r="I291" s="339"/>
      <c r="J291" s="339"/>
      <c r="K291" s="60"/>
    </row>
    <row r="292" spans="1:11">
      <c r="A292" s="339"/>
      <c r="B292" s="339"/>
      <c r="C292" s="339"/>
      <c r="D292" s="339"/>
      <c r="E292" s="339"/>
      <c r="F292" s="339"/>
      <c r="G292" s="339"/>
      <c r="H292" s="339"/>
      <c r="I292" s="339"/>
      <c r="J292" s="339"/>
      <c r="K292" s="60"/>
    </row>
    <row r="293" spans="1:11">
      <c r="A293" s="339"/>
      <c r="B293" s="339"/>
      <c r="C293" s="339"/>
      <c r="D293" s="339"/>
      <c r="E293" s="339"/>
      <c r="F293" s="339"/>
      <c r="G293" s="339"/>
      <c r="H293" s="339"/>
      <c r="I293" s="339"/>
      <c r="J293" s="339"/>
      <c r="K293" s="60"/>
    </row>
    <row r="294" spans="1:11">
      <c r="A294" s="339"/>
      <c r="B294" s="339"/>
      <c r="C294" s="339"/>
      <c r="D294" s="339"/>
      <c r="E294" s="339"/>
      <c r="F294" s="339"/>
      <c r="G294" s="339"/>
      <c r="H294" s="339"/>
      <c r="I294" s="339"/>
      <c r="J294" s="339"/>
      <c r="K294" s="60"/>
    </row>
    <row r="295" spans="1:11">
      <c r="A295" s="339"/>
      <c r="B295" s="339"/>
      <c r="C295" s="339"/>
      <c r="D295" s="339"/>
      <c r="E295" s="339"/>
      <c r="F295" s="339"/>
      <c r="G295" s="339"/>
      <c r="H295" s="339"/>
      <c r="I295" s="339"/>
      <c r="J295" s="339"/>
      <c r="K295" s="60"/>
    </row>
    <row r="296" spans="1:11">
      <c r="A296" s="339"/>
      <c r="B296" s="339"/>
      <c r="C296" s="339"/>
      <c r="D296" s="339"/>
      <c r="E296" s="339"/>
      <c r="F296" s="339"/>
      <c r="G296" s="339"/>
      <c r="H296" s="339"/>
      <c r="I296" s="339"/>
      <c r="J296" s="339"/>
      <c r="K296" s="60"/>
    </row>
    <row r="297" spans="1:11">
      <c r="A297" s="339"/>
      <c r="B297" s="339"/>
      <c r="C297" s="339"/>
      <c r="D297" s="339"/>
      <c r="E297" s="339"/>
      <c r="F297" s="339"/>
      <c r="G297" s="339"/>
      <c r="H297" s="339"/>
      <c r="I297" s="339"/>
      <c r="J297" s="339"/>
      <c r="K297" s="60"/>
    </row>
    <row r="298" spans="1:11">
      <c r="A298" s="339"/>
      <c r="B298" s="339"/>
      <c r="C298" s="339"/>
      <c r="D298" s="339"/>
      <c r="E298" s="339"/>
      <c r="F298" s="339"/>
      <c r="G298" s="339"/>
      <c r="H298" s="339"/>
      <c r="I298" s="339"/>
      <c r="J298" s="339"/>
      <c r="K298" s="60"/>
    </row>
    <row r="299" spans="1:11">
      <c r="A299" s="339"/>
      <c r="B299" s="339"/>
      <c r="C299" s="339"/>
      <c r="D299" s="339"/>
      <c r="E299" s="339"/>
      <c r="F299" s="339"/>
      <c r="G299" s="339"/>
      <c r="H299" s="339"/>
      <c r="I299" s="339"/>
      <c r="J299" s="339"/>
      <c r="K299" s="60"/>
    </row>
    <row r="300" spans="1:11">
      <c r="A300" s="339"/>
      <c r="B300" s="339"/>
      <c r="C300" s="339"/>
      <c r="D300" s="339"/>
      <c r="E300" s="339"/>
      <c r="F300" s="339"/>
      <c r="G300" s="339"/>
      <c r="H300" s="339"/>
      <c r="I300" s="339"/>
      <c r="J300" s="339"/>
      <c r="K300" s="60"/>
    </row>
    <row r="301" spans="1:11">
      <c r="A301" s="339"/>
      <c r="B301" s="339"/>
      <c r="C301" s="339"/>
      <c r="D301" s="339"/>
      <c r="E301" s="339"/>
      <c r="F301" s="339"/>
      <c r="G301" s="339"/>
      <c r="H301" s="339"/>
      <c r="I301" s="339"/>
      <c r="J301" s="339"/>
      <c r="K301" s="60"/>
    </row>
    <row r="302" spans="1:11">
      <c r="A302" s="339"/>
      <c r="B302" s="339"/>
      <c r="C302" s="339"/>
      <c r="D302" s="339"/>
      <c r="E302" s="339"/>
      <c r="F302" s="339"/>
      <c r="G302" s="339"/>
      <c r="H302" s="339"/>
      <c r="I302" s="339"/>
      <c r="J302" s="339"/>
      <c r="K302" s="60"/>
    </row>
    <row r="303" spans="1:11">
      <c r="A303" s="339"/>
      <c r="B303" s="339"/>
      <c r="C303" s="339"/>
      <c r="D303" s="339"/>
      <c r="E303" s="339"/>
      <c r="F303" s="339"/>
      <c r="G303" s="339"/>
      <c r="H303" s="339"/>
      <c r="I303" s="339"/>
      <c r="J303" s="339"/>
      <c r="K303" s="60"/>
    </row>
    <row r="304" spans="1:11">
      <c r="A304" s="339"/>
      <c r="B304" s="339"/>
      <c r="C304" s="339"/>
      <c r="D304" s="339"/>
      <c r="E304" s="339"/>
      <c r="F304" s="339"/>
      <c r="G304" s="339"/>
      <c r="H304" s="339"/>
      <c r="I304" s="339"/>
      <c r="J304" s="339"/>
      <c r="K304" s="60"/>
    </row>
    <row r="305" spans="1:11">
      <c r="A305" s="339"/>
      <c r="B305" s="339"/>
      <c r="C305" s="339"/>
      <c r="D305" s="339"/>
      <c r="E305" s="339"/>
      <c r="F305" s="339"/>
      <c r="G305" s="339"/>
      <c r="H305" s="339"/>
      <c r="I305" s="339"/>
      <c r="J305" s="339"/>
      <c r="K305" s="60"/>
    </row>
    <row r="306" spans="1:11">
      <c r="A306" s="339"/>
      <c r="B306" s="339"/>
      <c r="C306" s="339"/>
      <c r="D306" s="339"/>
      <c r="E306" s="339"/>
      <c r="F306" s="339"/>
      <c r="G306" s="339"/>
      <c r="H306" s="339"/>
      <c r="I306" s="339"/>
      <c r="J306" s="339"/>
      <c r="K306" s="60"/>
    </row>
    <row r="307" spans="1:11">
      <c r="A307" s="339"/>
      <c r="B307" s="339"/>
      <c r="C307" s="339"/>
      <c r="D307" s="339"/>
      <c r="E307" s="339"/>
      <c r="F307" s="339"/>
      <c r="G307" s="339"/>
      <c r="H307" s="339"/>
      <c r="I307" s="339"/>
      <c r="J307" s="339"/>
      <c r="K307" s="60"/>
    </row>
    <row r="308" spans="1:11">
      <c r="A308" s="339"/>
      <c r="B308" s="339"/>
      <c r="C308" s="339"/>
      <c r="D308" s="339"/>
      <c r="E308" s="339"/>
      <c r="F308" s="339"/>
      <c r="G308" s="339"/>
      <c r="H308" s="339"/>
      <c r="I308" s="339"/>
      <c r="J308" s="339"/>
      <c r="K308" s="60"/>
    </row>
    <row r="309" spans="1:11">
      <c r="A309" s="339"/>
      <c r="B309" s="339"/>
      <c r="C309" s="339"/>
      <c r="D309" s="339"/>
      <c r="E309" s="339"/>
      <c r="F309" s="339"/>
      <c r="G309" s="339"/>
      <c r="H309" s="339"/>
      <c r="I309" s="339"/>
      <c r="J309" s="339"/>
      <c r="K309" s="60"/>
    </row>
    <row r="310" spans="1:11">
      <c r="A310" s="339"/>
      <c r="B310" s="339"/>
      <c r="C310" s="339"/>
      <c r="D310" s="339"/>
      <c r="E310" s="339"/>
      <c r="F310" s="339"/>
      <c r="G310" s="339"/>
      <c r="H310" s="339"/>
      <c r="I310" s="339"/>
      <c r="J310" s="339"/>
      <c r="K310" s="60"/>
    </row>
    <row r="311" spans="1:11">
      <c r="A311" s="339"/>
      <c r="B311" s="339"/>
      <c r="C311" s="339"/>
      <c r="D311" s="339"/>
      <c r="E311" s="339"/>
      <c r="F311" s="339"/>
      <c r="G311" s="339"/>
      <c r="H311" s="339"/>
      <c r="I311" s="339"/>
      <c r="J311" s="339"/>
      <c r="K311" s="60"/>
    </row>
    <row r="312" spans="1:11">
      <c r="A312" s="339"/>
      <c r="B312" s="339"/>
      <c r="C312" s="339"/>
      <c r="D312" s="339"/>
      <c r="E312" s="339"/>
      <c r="F312" s="339"/>
      <c r="G312" s="339"/>
      <c r="H312" s="339"/>
      <c r="I312" s="339"/>
      <c r="J312" s="339"/>
      <c r="K312" s="60"/>
    </row>
    <row r="313" spans="1:11">
      <c r="A313" s="339"/>
      <c r="B313" s="339"/>
      <c r="C313" s="339"/>
      <c r="D313" s="339"/>
      <c r="E313" s="339"/>
      <c r="F313" s="339"/>
      <c r="G313" s="339"/>
      <c r="H313" s="339"/>
      <c r="I313" s="339"/>
      <c r="J313" s="339"/>
      <c r="K313" s="60"/>
    </row>
    <row r="314" spans="1:11">
      <c r="A314" s="339"/>
      <c r="B314" s="339"/>
      <c r="C314" s="339"/>
      <c r="D314" s="339"/>
      <c r="E314" s="339"/>
      <c r="F314" s="339"/>
      <c r="G314" s="339"/>
      <c r="H314" s="339"/>
      <c r="I314" s="339"/>
      <c r="J314" s="339"/>
      <c r="K314" s="60"/>
    </row>
    <row r="315" spans="1:11">
      <c r="A315" s="339"/>
      <c r="B315" s="339"/>
      <c r="C315" s="339"/>
      <c r="D315" s="339"/>
      <c r="E315" s="339"/>
      <c r="F315" s="339"/>
      <c r="G315" s="339"/>
      <c r="H315" s="339"/>
      <c r="I315" s="339"/>
      <c r="J315" s="339"/>
      <c r="K315" s="60"/>
    </row>
    <row r="316" spans="1:11">
      <c r="A316" s="339"/>
      <c r="B316" s="339"/>
      <c r="C316" s="339"/>
      <c r="D316" s="339"/>
      <c r="E316" s="339"/>
      <c r="F316" s="339"/>
      <c r="G316" s="339"/>
      <c r="H316" s="339"/>
      <c r="I316" s="339"/>
      <c r="J316" s="339"/>
      <c r="K316" s="60"/>
    </row>
    <row r="317" spans="1:11">
      <c r="A317" s="339"/>
      <c r="B317" s="339"/>
      <c r="C317" s="339"/>
      <c r="D317" s="339"/>
      <c r="E317" s="339"/>
      <c r="F317" s="339"/>
      <c r="G317" s="339"/>
      <c r="H317" s="339"/>
      <c r="I317" s="339"/>
      <c r="J317" s="339"/>
      <c r="K317" s="60"/>
    </row>
    <row r="318" spans="1:11">
      <c r="A318" s="339"/>
      <c r="B318" s="339"/>
      <c r="C318" s="339"/>
      <c r="D318" s="339"/>
      <c r="E318" s="339"/>
      <c r="F318" s="339"/>
      <c r="G318" s="339"/>
      <c r="H318" s="339"/>
      <c r="I318" s="339"/>
      <c r="J318" s="339"/>
      <c r="K318" s="60"/>
    </row>
    <row r="319" spans="1:11">
      <c r="A319" s="339"/>
      <c r="B319" s="339"/>
      <c r="C319" s="339"/>
      <c r="D319" s="339"/>
      <c r="E319" s="339"/>
      <c r="F319" s="339"/>
      <c r="G319" s="339"/>
      <c r="H319" s="339"/>
      <c r="I319" s="339"/>
      <c r="J319" s="339"/>
      <c r="K319" s="60"/>
    </row>
    <row r="320" spans="1:11">
      <c r="A320" s="339"/>
      <c r="B320" s="339"/>
      <c r="C320" s="339"/>
      <c r="D320" s="339"/>
      <c r="E320" s="339"/>
      <c r="F320" s="339"/>
      <c r="G320" s="339"/>
      <c r="H320" s="339"/>
      <c r="I320" s="339"/>
      <c r="J320" s="339"/>
      <c r="K320" s="60"/>
    </row>
    <row r="321" spans="1:11">
      <c r="A321" s="339"/>
      <c r="B321" s="339"/>
      <c r="C321" s="339"/>
      <c r="D321" s="339"/>
      <c r="E321" s="339"/>
      <c r="F321" s="339"/>
      <c r="G321" s="339"/>
      <c r="H321" s="339"/>
      <c r="I321" s="339"/>
      <c r="J321" s="339"/>
      <c r="K321" s="60"/>
    </row>
    <row r="322" spans="1:11">
      <c r="A322" s="339"/>
      <c r="B322" s="339"/>
      <c r="C322" s="339"/>
      <c r="D322" s="339"/>
      <c r="E322" s="339"/>
      <c r="F322" s="339"/>
      <c r="G322" s="339"/>
      <c r="H322" s="339"/>
      <c r="I322" s="339"/>
      <c r="J322" s="339"/>
      <c r="K322" s="60"/>
    </row>
    <row r="323" spans="1:11">
      <c r="A323" s="339"/>
      <c r="B323" s="339"/>
      <c r="C323" s="339"/>
      <c r="D323" s="339"/>
      <c r="E323" s="339"/>
      <c r="F323" s="339"/>
      <c r="G323" s="339"/>
      <c r="H323" s="339"/>
      <c r="I323" s="339"/>
      <c r="J323" s="339"/>
      <c r="K323" s="60"/>
    </row>
    <row r="324" spans="1:11">
      <c r="A324" s="339"/>
      <c r="B324" s="339"/>
      <c r="C324" s="339"/>
      <c r="D324" s="339"/>
      <c r="E324" s="339"/>
      <c r="F324" s="339"/>
      <c r="G324" s="339"/>
      <c r="H324" s="339"/>
      <c r="I324" s="339"/>
      <c r="J324" s="339"/>
      <c r="K324" s="60"/>
    </row>
    <row r="325" spans="1:11">
      <c r="A325" s="339"/>
      <c r="B325" s="339"/>
      <c r="C325" s="339"/>
      <c r="D325" s="339"/>
      <c r="E325" s="339"/>
      <c r="F325" s="339"/>
      <c r="G325" s="339"/>
      <c r="H325" s="339"/>
      <c r="I325" s="339"/>
      <c r="J325" s="339"/>
      <c r="K325" s="60"/>
    </row>
    <row r="326" spans="1:11">
      <c r="A326" s="339"/>
      <c r="B326" s="339"/>
      <c r="C326" s="339"/>
      <c r="D326" s="339"/>
      <c r="E326" s="339"/>
      <c r="F326" s="339"/>
      <c r="G326" s="339"/>
      <c r="H326" s="339"/>
      <c r="I326" s="339"/>
      <c r="J326" s="339"/>
      <c r="K326" s="60"/>
    </row>
    <row r="327" spans="1:11">
      <c r="A327" s="339"/>
      <c r="B327" s="339"/>
      <c r="C327" s="339"/>
      <c r="D327" s="339"/>
      <c r="E327" s="339"/>
      <c r="F327" s="339"/>
      <c r="G327" s="339"/>
      <c r="H327" s="339"/>
      <c r="I327" s="339"/>
      <c r="J327" s="339"/>
      <c r="K327" s="60"/>
    </row>
    <row r="328" spans="1:11">
      <c r="A328" s="339"/>
      <c r="B328" s="339"/>
      <c r="C328" s="339"/>
      <c r="D328" s="339"/>
      <c r="E328" s="339"/>
      <c r="F328" s="339"/>
      <c r="G328" s="339"/>
      <c r="H328" s="339"/>
      <c r="I328" s="339"/>
      <c r="J328" s="339"/>
      <c r="K328" s="60"/>
    </row>
    <row r="329" spans="1:11">
      <c r="A329" s="339"/>
      <c r="B329" s="339"/>
      <c r="C329" s="339"/>
      <c r="D329" s="339"/>
      <c r="E329" s="339"/>
      <c r="F329" s="339"/>
      <c r="G329" s="339"/>
      <c r="H329" s="339"/>
      <c r="I329" s="339"/>
      <c r="J329" s="339"/>
      <c r="K329" s="60"/>
    </row>
    <row r="330" spans="1:11">
      <c r="A330" s="339"/>
      <c r="B330" s="339"/>
      <c r="C330" s="339"/>
      <c r="D330" s="339"/>
      <c r="E330" s="339"/>
      <c r="F330" s="339"/>
      <c r="G330" s="339"/>
      <c r="H330" s="339"/>
      <c r="I330" s="339"/>
      <c r="J330" s="339"/>
      <c r="K330" s="60"/>
    </row>
    <row r="331" spans="1:11">
      <c r="A331" s="339"/>
      <c r="B331" s="339"/>
      <c r="C331" s="339"/>
      <c r="D331" s="339"/>
      <c r="E331" s="339"/>
      <c r="F331" s="339"/>
      <c r="G331" s="339"/>
      <c r="H331" s="339"/>
      <c r="I331" s="339"/>
      <c r="J331" s="339"/>
      <c r="K331" s="60"/>
    </row>
    <row r="332" spans="1:11">
      <c r="A332" s="339"/>
      <c r="B332" s="339"/>
      <c r="C332" s="339"/>
      <c r="D332" s="339"/>
      <c r="E332" s="339"/>
      <c r="F332" s="339"/>
      <c r="G332" s="339"/>
      <c r="H332" s="339"/>
      <c r="I332" s="339"/>
      <c r="J332" s="339"/>
      <c r="K332" s="60"/>
    </row>
    <row r="333" spans="1:11">
      <c r="A333" s="339"/>
      <c r="B333" s="339"/>
      <c r="C333" s="339"/>
      <c r="D333" s="339"/>
      <c r="E333" s="339"/>
      <c r="F333" s="339"/>
      <c r="G333" s="339"/>
      <c r="H333" s="339"/>
      <c r="I333" s="339"/>
      <c r="J333" s="339"/>
      <c r="K333" s="60"/>
    </row>
    <row r="334" spans="1:11">
      <c r="A334" s="339"/>
      <c r="B334" s="339"/>
      <c r="C334" s="339"/>
      <c r="D334" s="339"/>
      <c r="E334" s="339"/>
      <c r="F334" s="339"/>
      <c r="G334" s="339"/>
      <c r="H334" s="339"/>
      <c r="I334" s="339"/>
      <c r="J334" s="339"/>
      <c r="K334" s="60"/>
    </row>
    <row r="335" spans="1:11">
      <c r="A335" s="339"/>
      <c r="B335" s="339"/>
      <c r="C335" s="339"/>
      <c r="D335" s="339"/>
      <c r="E335" s="339"/>
      <c r="F335" s="339"/>
      <c r="G335" s="339"/>
      <c r="H335" s="339"/>
      <c r="I335" s="339"/>
      <c r="J335" s="339"/>
      <c r="K335" s="60"/>
    </row>
    <row r="336" spans="1:11">
      <c r="A336" s="339"/>
      <c r="B336" s="339"/>
      <c r="C336" s="339"/>
      <c r="D336" s="339"/>
      <c r="E336" s="339"/>
      <c r="F336" s="339"/>
      <c r="G336" s="339"/>
      <c r="H336" s="339"/>
      <c r="I336" s="339"/>
      <c r="J336" s="339"/>
      <c r="K336" s="60"/>
    </row>
    <row r="337" spans="1:11">
      <c r="A337" s="339"/>
      <c r="B337" s="339"/>
      <c r="C337" s="339"/>
      <c r="D337" s="339"/>
      <c r="E337" s="339"/>
      <c r="F337" s="339"/>
      <c r="G337" s="339"/>
      <c r="H337" s="339"/>
      <c r="I337" s="339"/>
      <c r="J337" s="339"/>
      <c r="K337" s="60"/>
    </row>
    <row r="338" spans="1:11">
      <c r="A338" s="339"/>
      <c r="B338" s="339"/>
      <c r="C338" s="339"/>
      <c r="D338" s="339"/>
      <c r="E338" s="339"/>
      <c r="F338" s="339"/>
      <c r="G338" s="339"/>
      <c r="H338" s="339"/>
      <c r="I338" s="339"/>
      <c r="J338" s="339"/>
      <c r="K338" s="60"/>
    </row>
    <row r="339" spans="1:11">
      <c r="A339" s="339"/>
      <c r="B339" s="339"/>
      <c r="C339" s="339"/>
      <c r="D339" s="339"/>
      <c r="E339" s="339"/>
      <c r="F339" s="339"/>
      <c r="G339" s="339"/>
      <c r="H339" s="339"/>
      <c r="I339" s="339"/>
      <c r="J339" s="339"/>
      <c r="K339" s="60"/>
    </row>
    <row r="340" spans="1:11">
      <c r="A340" s="339"/>
      <c r="B340" s="339"/>
      <c r="C340" s="339"/>
      <c r="D340" s="339"/>
      <c r="E340" s="339"/>
      <c r="F340" s="339"/>
      <c r="G340" s="339"/>
      <c r="H340" s="339"/>
      <c r="I340" s="339"/>
      <c r="J340" s="339"/>
      <c r="K340" s="60"/>
    </row>
    <row r="341" spans="1:11">
      <c r="A341" s="339"/>
      <c r="B341" s="339"/>
      <c r="C341" s="339"/>
      <c r="D341" s="339"/>
      <c r="E341" s="339"/>
      <c r="F341" s="339"/>
      <c r="G341" s="339"/>
      <c r="H341" s="339"/>
      <c r="I341" s="339"/>
      <c r="J341" s="339"/>
      <c r="K341" s="60"/>
    </row>
    <row r="342" spans="1:11">
      <c r="A342" s="339"/>
      <c r="B342" s="339"/>
      <c r="C342" s="339"/>
      <c r="D342" s="339"/>
      <c r="E342" s="339"/>
      <c r="F342" s="339"/>
      <c r="G342" s="339"/>
      <c r="H342" s="339"/>
      <c r="I342" s="339"/>
      <c r="J342" s="339"/>
      <c r="K342" s="60"/>
    </row>
    <row r="343" spans="1:11">
      <c r="A343" s="339"/>
      <c r="B343" s="339"/>
      <c r="C343" s="339"/>
      <c r="D343" s="339"/>
      <c r="E343" s="339"/>
      <c r="F343" s="339"/>
      <c r="G343" s="339"/>
      <c r="H343" s="339"/>
      <c r="I343" s="339"/>
      <c r="J343" s="339"/>
      <c r="K343" s="60"/>
    </row>
    <row r="344" spans="1:11">
      <c r="A344" s="339"/>
      <c r="B344" s="339"/>
      <c r="C344" s="339"/>
      <c r="D344" s="339"/>
      <c r="E344" s="339"/>
      <c r="F344" s="339"/>
      <c r="G344" s="339"/>
      <c r="H344" s="339"/>
      <c r="I344" s="339"/>
      <c r="J344" s="339"/>
      <c r="K344" s="60"/>
    </row>
    <row r="345" spans="1:11">
      <c r="A345" s="339"/>
      <c r="B345" s="339"/>
      <c r="C345" s="339"/>
      <c r="D345" s="339"/>
      <c r="E345" s="339"/>
      <c r="F345" s="339"/>
      <c r="G345" s="339"/>
      <c r="H345" s="339"/>
      <c r="I345" s="339"/>
      <c r="J345" s="339"/>
      <c r="K345" s="60"/>
    </row>
    <row r="346" spans="1:11">
      <c r="A346" s="339"/>
      <c r="B346" s="339"/>
      <c r="C346" s="339"/>
      <c r="D346" s="339"/>
      <c r="E346" s="339"/>
      <c r="F346" s="339"/>
      <c r="G346" s="339"/>
      <c r="H346" s="339"/>
      <c r="I346" s="339"/>
      <c r="J346" s="339"/>
      <c r="K346" s="60"/>
    </row>
    <row r="347" spans="1:11">
      <c r="A347" s="339"/>
      <c r="B347" s="339"/>
      <c r="C347" s="339"/>
      <c r="D347" s="339"/>
      <c r="E347" s="339"/>
      <c r="F347" s="339"/>
      <c r="G347" s="339"/>
      <c r="H347" s="339"/>
      <c r="I347" s="339"/>
      <c r="J347" s="339"/>
      <c r="K347" s="60"/>
    </row>
    <row r="348" spans="1:11">
      <c r="A348" s="339"/>
      <c r="B348" s="339"/>
      <c r="C348" s="339"/>
      <c r="D348" s="339"/>
      <c r="E348" s="339"/>
      <c r="F348" s="339"/>
      <c r="G348" s="339"/>
      <c r="H348" s="339"/>
      <c r="I348" s="339"/>
      <c r="J348" s="339"/>
      <c r="K348" s="60"/>
    </row>
    <row r="349" spans="1:11">
      <c r="A349" s="339"/>
      <c r="B349" s="339"/>
      <c r="C349" s="339"/>
      <c r="D349" s="339"/>
      <c r="E349" s="339"/>
      <c r="F349" s="339"/>
      <c r="G349" s="339"/>
      <c r="H349" s="339"/>
      <c r="I349" s="339"/>
      <c r="J349" s="339"/>
      <c r="K349" s="60"/>
    </row>
    <row r="350" spans="1:11">
      <c r="A350" s="339"/>
      <c r="B350" s="339"/>
      <c r="C350" s="339"/>
      <c r="D350" s="339"/>
      <c r="E350" s="339"/>
      <c r="F350" s="339"/>
      <c r="G350" s="339"/>
      <c r="H350" s="339"/>
      <c r="I350" s="339"/>
      <c r="J350" s="339"/>
      <c r="K350" s="60"/>
    </row>
    <row r="351" spans="1:11">
      <c r="A351" s="339"/>
      <c r="B351" s="339"/>
      <c r="C351" s="339"/>
      <c r="D351" s="339"/>
      <c r="E351" s="339"/>
      <c r="F351" s="339"/>
      <c r="G351" s="339"/>
      <c r="H351" s="339"/>
      <c r="I351" s="339"/>
      <c r="J351" s="339"/>
      <c r="K351" s="60"/>
    </row>
    <row r="352" spans="1:11">
      <c r="A352" s="339"/>
      <c r="B352" s="339"/>
      <c r="C352" s="339"/>
      <c r="D352" s="339"/>
      <c r="E352" s="339"/>
      <c r="F352" s="339"/>
      <c r="G352" s="339"/>
      <c r="H352" s="339"/>
      <c r="I352" s="339"/>
      <c r="J352" s="339"/>
      <c r="K352" s="60"/>
    </row>
    <row r="353" spans="1:11">
      <c r="A353" s="339"/>
      <c r="B353" s="339"/>
      <c r="C353" s="339"/>
      <c r="D353" s="339"/>
      <c r="E353" s="339"/>
      <c r="F353" s="339"/>
      <c r="G353" s="339"/>
      <c r="H353" s="339"/>
      <c r="I353" s="339"/>
      <c r="J353" s="339"/>
      <c r="K353" s="60"/>
    </row>
    <row r="354" spans="1:11">
      <c r="A354" s="339"/>
      <c r="B354" s="339"/>
      <c r="C354" s="339"/>
      <c r="D354" s="339"/>
      <c r="E354" s="339"/>
      <c r="F354" s="339"/>
      <c r="G354" s="339"/>
      <c r="H354" s="339"/>
      <c r="I354" s="339"/>
      <c r="J354" s="339"/>
      <c r="K354" s="60"/>
    </row>
    <row r="355" spans="1:11">
      <c r="A355" s="339"/>
      <c r="B355" s="339"/>
      <c r="C355" s="339"/>
      <c r="D355" s="339"/>
      <c r="E355" s="339"/>
      <c r="F355" s="339"/>
      <c r="G355" s="339"/>
      <c r="H355" s="339"/>
      <c r="I355" s="339"/>
      <c r="J355" s="339"/>
      <c r="K355" s="60"/>
    </row>
    <row r="356" spans="1:11">
      <c r="A356" s="339"/>
      <c r="B356" s="339"/>
      <c r="C356" s="339"/>
      <c r="D356" s="339"/>
      <c r="E356" s="339"/>
      <c r="F356" s="339"/>
      <c r="G356" s="339"/>
      <c r="H356" s="339"/>
      <c r="I356" s="339"/>
      <c r="J356" s="339"/>
      <c r="K356" s="60"/>
    </row>
    <row r="357" spans="1:11">
      <c r="A357" s="339"/>
      <c r="B357" s="339"/>
      <c r="C357" s="339"/>
      <c r="D357" s="339"/>
      <c r="E357" s="339"/>
      <c r="F357" s="339"/>
      <c r="G357" s="339"/>
      <c r="H357" s="339"/>
      <c r="I357" s="339"/>
      <c r="J357" s="339"/>
      <c r="K357" s="60"/>
    </row>
    <row r="358" spans="1:11">
      <c r="A358" s="339"/>
      <c r="B358" s="339"/>
      <c r="C358" s="339"/>
      <c r="D358" s="339"/>
      <c r="E358" s="339"/>
      <c r="F358" s="339"/>
      <c r="G358" s="339"/>
      <c r="H358" s="339"/>
      <c r="I358" s="339"/>
      <c r="J358" s="339"/>
      <c r="K358" s="60"/>
    </row>
    <row r="359" spans="1:11">
      <c r="A359" s="339"/>
      <c r="B359" s="339"/>
      <c r="C359" s="339"/>
      <c r="D359" s="339"/>
      <c r="E359" s="339"/>
      <c r="F359" s="339"/>
      <c r="G359" s="339"/>
      <c r="H359" s="339"/>
      <c r="I359" s="339"/>
      <c r="J359" s="339"/>
      <c r="K359" s="60"/>
    </row>
    <row r="360" spans="1:11">
      <c r="A360" s="339"/>
      <c r="B360" s="339"/>
      <c r="C360" s="339"/>
      <c r="D360" s="339"/>
      <c r="E360" s="339"/>
      <c r="F360" s="339"/>
      <c r="G360" s="339"/>
      <c r="H360" s="339"/>
      <c r="I360" s="339"/>
      <c r="J360" s="339"/>
      <c r="K360" s="60"/>
    </row>
    <row r="361" spans="1:11">
      <c r="A361" s="339"/>
      <c r="B361" s="339"/>
      <c r="C361" s="339"/>
      <c r="D361" s="339"/>
      <c r="E361" s="339"/>
      <c r="F361" s="339"/>
      <c r="G361" s="339"/>
      <c r="H361" s="339"/>
      <c r="I361" s="339"/>
      <c r="J361" s="339"/>
      <c r="K361" s="60"/>
    </row>
    <row r="362" spans="1:11">
      <c r="A362" s="339"/>
      <c r="B362" s="339"/>
      <c r="C362" s="339"/>
      <c r="D362" s="339"/>
      <c r="E362" s="339"/>
      <c r="F362" s="339"/>
      <c r="G362" s="339"/>
      <c r="H362" s="339"/>
      <c r="I362" s="339"/>
      <c r="J362" s="339"/>
      <c r="K362" s="60"/>
    </row>
    <row r="363" spans="1:11">
      <c r="A363" s="339"/>
      <c r="B363" s="339"/>
      <c r="C363" s="339"/>
      <c r="D363" s="339"/>
      <c r="E363" s="339"/>
      <c r="F363" s="339"/>
      <c r="G363" s="339"/>
      <c r="H363" s="339"/>
      <c r="I363" s="339"/>
      <c r="J363" s="339"/>
      <c r="K363" s="60"/>
    </row>
    <row r="364" spans="1:11">
      <c r="A364" s="339"/>
      <c r="B364" s="339"/>
      <c r="C364" s="339"/>
      <c r="D364" s="339"/>
      <c r="E364" s="339"/>
      <c r="F364" s="339"/>
      <c r="G364" s="339"/>
      <c r="H364" s="339"/>
      <c r="I364" s="339"/>
      <c r="J364" s="339"/>
      <c r="K364" s="60"/>
    </row>
    <row r="365" spans="1:11">
      <c r="A365" s="339"/>
      <c r="B365" s="339"/>
      <c r="C365" s="339"/>
      <c r="D365" s="339"/>
      <c r="E365" s="339"/>
      <c r="F365" s="339"/>
      <c r="G365" s="339"/>
      <c r="H365" s="339"/>
      <c r="I365" s="339"/>
      <c r="J365" s="339"/>
      <c r="K365" s="60"/>
    </row>
    <row r="366" spans="1:11">
      <c r="A366" s="339"/>
      <c r="B366" s="339"/>
      <c r="C366" s="339"/>
      <c r="D366" s="339"/>
      <c r="E366" s="339"/>
      <c r="F366" s="339"/>
      <c r="G366" s="339"/>
      <c r="H366" s="339"/>
      <c r="I366" s="339"/>
      <c r="J366" s="339"/>
      <c r="K366" s="60"/>
    </row>
    <row r="367" spans="1:11">
      <c r="A367" s="339"/>
      <c r="B367" s="339"/>
      <c r="C367" s="339"/>
      <c r="D367" s="339"/>
      <c r="E367" s="339"/>
      <c r="F367" s="339"/>
      <c r="G367" s="339"/>
      <c r="H367" s="339"/>
      <c r="I367" s="339"/>
      <c r="J367" s="339"/>
      <c r="K367" s="60"/>
    </row>
    <row r="368" spans="1:11">
      <c r="A368" s="339"/>
      <c r="B368" s="339"/>
      <c r="C368" s="339"/>
      <c r="D368" s="339"/>
      <c r="E368" s="339"/>
      <c r="F368" s="339"/>
      <c r="G368" s="339"/>
      <c r="H368" s="339"/>
      <c r="I368" s="339"/>
      <c r="J368" s="339"/>
      <c r="K368" s="60"/>
    </row>
    <row r="369" spans="1:11">
      <c r="A369" s="339"/>
      <c r="B369" s="339"/>
      <c r="C369" s="339"/>
      <c r="D369" s="339"/>
      <c r="E369" s="339"/>
      <c r="F369" s="339"/>
      <c r="G369" s="339"/>
      <c r="H369" s="339"/>
      <c r="I369" s="339"/>
      <c r="J369" s="339"/>
      <c r="K369" s="60"/>
    </row>
    <row r="370" spans="1:11">
      <c r="A370" s="339"/>
      <c r="B370" s="339"/>
      <c r="C370" s="339"/>
      <c r="D370" s="339"/>
      <c r="E370" s="339"/>
      <c r="F370" s="339"/>
      <c r="G370" s="339"/>
      <c r="H370" s="339"/>
      <c r="I370" s="339"/>
      <c r="J370" s="339"/>
      <c r="K370" s="60"/>
    </row>
    <row r="371" spans="1:11">
      <c r="A371" s="339"/>
      <c r="B371" s="339"/>
      <c r="C371" s="339"/>
      <c r="D371" s="339"/>
      <c r="E371" s="339"/>
      <c r="F371" s="339"/>
      <c r="G371" s="339"/>
      <c r="H371" s="339"/>
      <c r="I371" s="339"/>
      <c r="J371" s="339"/>
      <c r="K371" s="60"/>
    </row>
    <row r="372" spans="1:11">
      <c r="A372" s="339"/>
      <c r="B372" s="339"/>
      <c r="C372" s="339"/>
      <c r="D372" s="339"/>
      <c r="E372" s="339"/>
      <c r="F372" s="339"/>
      <c r="G372" s="339"/>
      <c r="H372" s="339"/>
      <c r="I372" s="339"/>
      <c r="J372" s="339"/>
      <c r="K372" s="60"/>
    </row>
    <row r="373" spans="1:11">
      <c r="A373" s="339"/>
      <c r="B373" s="339"/>
      <c r="C373" s="339"/>
      <c r="D373" s="339"/>
      <c r="E373" s="339"/>
      <c r="F373" s="339"/>
      <c r="G373" s="339"/>
      <c r="H373" s="339"/>
      <c r="I373" s="339"/>
      <c r="J373" s="339"/>
      <c r="K373" s="60"/>
    </row>
    <row r="374" spans="1:11">
      <c r="A374" s="339"/>
      <c r="B374" s="339"/>
      <c r="C374" s="339"/>
      <c r="D374" s="339"/>
      <c r="E374" s="339"/>
      <c r="F374" s="339"/>
      <c r="G374" s="339"/>
      <c r="H374" s="339"/>
      <c r="I374" s="339"/>
      <c r="J374" s="339"/>
      <c r="K374" s="60"/>
    </row>
    <row r="375" spans="1:11">
      <c r="A375" s="339"/>
      <c r="B375" s="339"/>
      <c r="C375" s="339"/>
      <c r="D375" s="339"/>
      <c r="E375" s="339"/>
      <c r="F375" s="339"/>
      <c r="G375" s="339"/>
      <c r="H375" s="339"/>
      <c r="I375" s="339"/>
      <c r="J375" s="339"/>
      <c r="K375" s="60"/>
    </row>
    <row r="376" spans="1:11">
      <c r="A376" s="339"/>
      <c r="B376" s="339"/>
      <c r="C376" s="339"/>
      <c r="D376" s="339"/>
      <c r="E376" s="339"/>
      <c r="F376" s="339"/>
      <c r="G376" s="339"/>
      <c r="H376" s="339"/>
      <c r="I376" s="339"/>
      <c r="J376" s="339"/>
      <c r="K376" s="60"/>
    </row>
    <row r="377" spans="1:11">
      <c r="A377" s="339"/>
      <c r="B377" s="339"/>
      <c r="C377" s="339"/>
      <c r="D377" s="339"/>
      <c r="E377" s="339"/>
      <c r="F377" s="339"/>
      <c r="G377" s="339"/>
      <c r="H377" s="339"/>
      <c r="I377" s="339"/>
      <c r="J377" s="339"/>
      <c r="K377" s="60"/>
    </row>
    <row r="378" spans="1:11">
      <c r="A378" s="339"/>
      <c r="B378" s="339"/>
      <c r="C378" s="339"/>
      <c r="D378" s="339"/>
      <c r="E378" s="339"/>
      <c r="F378" s="339"/>
      <c r="G378" s="339"/>
      <c r="H378" s="339"/>
      <c r="I378" s="339"/>
      <c r="J378" s="339"/>
      <c r="K378" s="60"/>
    </row>
    <row r="379" spans="1:11">
      <c r="A379" s="339"/>
      <c r="B379" s="339"/>
      <c r="C379" s="339"/>
      <c r="D379" s="339"/>
      <c r="E379" s="339"/>
      <c r="F379" s="339"/>
      <c r="G379" s="339"/>
      <c r="H379" s="339"/>
      <c r="I379" s="339"/>
      <c r="J379" s="339"/>
      <c r="K379" s="60"/>
    </row>
    <row r="380" spans="1:11">
      <c r="A380" s="339"/>
      <c r="B380" s="339"/>
      <c r="C380" s="339"/>
      <c r="D380" s="339"/>
      <c r="E380" s="339"/>
      <c r="F380" s="339"/>
      <c r="G380" s="339"/>
      <c r="H380" s="339"/>
      <c r="I380" s="339"/>
      <c r="J380" s="339"/>
      <c r="K380" s="60"/>
    </row>
    <row r="381" spans="1:11">
      <c r="A381" s="339"/>
      <c r="B381" s="339"/>
      <c r="C381" s="339"/>
      <c r="D381" s="339"/>
      <c r="E381" s="339"/>
      <c r="F381" s="339"/>
      <c r="G381" s="339"/>
      <c r="H381" s="339"/>
      <c r="I381" s="339"/>
      <c r="J381" s="339"/>
      <c r="K381" s="60"/>
    </row>
    <row r="382" spans="1:11">
      <c r="A382" s="339"/>
      <c r="B382" s="339"/>
      <c r="C382" s="339"/>
      <c r="D382" s="339"/>
      <c r="E382" s="339"/>
      <c r="F382" s="339"/>
      <c r="G382" s="339"/>
      <c r="H382" s="339"/>
      <c r="I382" s="339"/>
      <c r="J382" s="339"/>
      <c r="K382" s="60"/>
    </row>
    <row r="383" spans="1:11">
      <c r="A383" s="339"/>
      <c r="B383" s="339"/>
      <c r="C383" s="339"/>
      <c r="D383" s="339"/>
      <c r="E383" s="339"/>
      <c r="F383" s="339"/>
      <c r="G383" s="339"/>
      <c r="H383" s="339"/>
      <c r="I383" s="339"/>
      <c r="J383" s="339"/>
      <c r="K383" s="60"/>
    </row>
    <row r="384" spans="1:11">
      <c r="A384" s="339"/>
      <c r="B384" s="339"/>
      <c r="C384" s="339"/>
      <c r="D384" s="339"/>
      <c r="E384" s="339"/>
      <c r="F384" s="339"/>
      <c r="G384" s="339"/>
      <c r="H384" s="339"/>
      <c r="I384" s="339"/>
      <c r="J384" s="339"/>
      <c r="K384" s="60"/>
    </row>
    <row r="385" spans="1:11">
      <c r="A385" s="339"/>
      <c r="B385" s="339"/>
      <c r="C385" s="339"/>
      <c r="D385" s="339"/>
      <c r="E385" s="339"/>
      <c r="F385" s="339"/>
      <c r="G385" s="339"/>
      <c r="H385" s="339"/>
      <c r="I385" s="339"/>
      <c r="J385" s="339"/>
      <c r="K385" s="60"/>
    </row>
    <row r="386" spans="1:11">
      <c r="A386" s="339"/>
      <c r="B386" s="339"/>
      <c r="C386" s="339"/>
      <c r="D386" s="339"/>
      <c r="E386" s="339"/>
      <c r="F386" s="339"/>
      <c r="G386" s="339"/>
      <c r="H386" s="339"/>
      <c r="I386" s="339"/>
      <c r="J386" s="339"/>
      <c r="K386" s="60"/>
    </row>
    <row r="387" spans="1:11">
      <c r="A387" s="339"/>
      <c r="B387" s="339"/>
      <c r="C387" s="339"/>
      <c r="D387" s="339"/>
      <c r="E387" s="339"/>
      <c r="F387" s="339"/>
      <c r="G387" s="339"/>
      <c r="H387" s="339"/>
      <c r="I387" s="339"/>
      <c r="J387" s="339"/>
      <c r="K387" s="60"/>
    </row>
    <row r="388" spans="1:11">
      <c r="A388" s="339"/>
      <c r="B388" s="339"/>
      <c r="C388" s="339"/>
      <c r="D388" s="339"/>
      <c r="E388" s="339"/>
      <c r="F388" s="339"/>
      <c r="G388" s="339"/>
      <c r="H388" s="339"/>
      <c r="I388" s="339"/>
      <c r="J388" s="339"/>
      <c r="K388" s="60"/>
    </row>
    <row r="389" spans="1:11">
      <c r="A389" s="339"/>
      <c r="B389" s="339"/>
      <c r="C389" s="339"/>
      <c r="D389" s="339"/>
      <c r="E389" s="339"/>
      <c r="F389" s="339"/>
      <c r="G389" s="339"/>
      <c r="H389" s="339"/>
      <c r="I389" s="339"/>
      <c r="J389" s="339"/>
      <c r="K389" s="60"/>
    </row>
    <row r="390" spans="1:11">
      <c r="A390" s="339"/>
      <c r="B390" s="339"/>
      <c r="C390" s="339"/>
      <c r="D390" s="339"/>
      <c r="E390" s="339"/>
      <c r="F390" s="339"/>
      <c r="G390" s="339"/>
      <c r="H390" s="339"/>
      <c r="I390" s="339"/>
      <c r="J390" s="339"/>
      <c r="K390" s="60"/>
    </row>
    <row r="391" spans="1:11">
      <c r="A391" s="339"/>
      <c r="B391" s="339"/>
      <c r="C391" s="339"/>
      <c r="D391" s="339"/>
      <c r="E391" s="339"/>
      <c r="F391" s="339"/>
      <c r="G391" s="339"/>
      <c r="H391" s="339"/>
      <c r="I391" s="339"/>
      <c r="J391" s="339"/>
      <c r="K391" s="60"/>
    </row>
    <row r="392" spans="1:11">
      <c r="A392" s="339"/>
      <c r="B392" s="339"/>
      <c r="C392" s="339"/>
      <c r="D392" s="339"/>
      <c r="E392" s="339"/>
      <c r="F392" s="339"/>
      <c r="G392" s="339"/>
      <c r="H392" s="339"/>
      <c r="I392" s="339"/>
      <c r="J392" s="339"/>
      <c r="K392" s="60"/>
    </row>
    <row r="393" spans="1:11">
      <c r="A393" s="339"/>
      <c r="B393" s="339"/>
      <c r="C393" s="339"/>
      <c r="D393" s="339"/>
      <c r="E393" s="339"/>
      <c r="F393" s="339"/>
      <c r="G393" s="339"/>
      <c r="H393" s="339"/>
      <c r="I393" s="339"/>
      <c r="J393" s="339"/>
      <c r="K393" s="60"/>
    </row>
    <row r="394" spans="1:11">
      <c r="A394" s="339"/>
      <c r="B394" s="339"/>
      <c r="C394" s="339"/>
      <c r="D394" s="339"/>
      <c r="E394" s="339"/>
      <c r="F394" s="339"/>
      <c r="G394" s="339"/>
      <c r="H394" s="339"/>
      <c r="I394" s="339"/>
      <c r="J394" s="339"/>
      <c r="K394" s="60"/>
    </row>
    <row r="395" spans="1:11">
      <c r="A395" s="339"/>
      <c r="B395" s="339"/>
      <c r="C395" s="339"/>
      <c r="D395" s="339"/>
      <c r="E395" s="339"/>
      <c r="F395" s="339"/>
      <c r="G395" s="339"/>
      <c r="H395" s="339"/>
      <c r="I395" s="339"/>
      <c r="J395" s="339"/>
      <c r="K395" s="60"/>
    </row>
    <row r="396" spans="1:11">
      <c r="A396" s="339"/>
      <c r="B396" s="339"/>
      <c r="C396" s="339"/>
      <c r="D396" s="339"/>
      <c r="E396" s="339"/>
      <c r="F396" s="339"/>
      <c r="G396" s="339"/>
      <c r="H396" s="339"/>
      <c r="I396" s="339"/>
      <c r="J396" s="339"/>
      <c r="K396" s="60"/>
    </row>
    <row r="397" spans="1:11">
      <c r="A397" s="339"/>
      <c r="B397" s="339"/>
      <c r="C397" s="339"/>
      <c r="D397" s="339"/>
      <c r="E397" s="339"/>
      <c r="F397" s="339"/>
      <c r="G397" s="339"/>
      <c r="H397" s="339"/>
      <c r="I397" s="339"/>
      <c r="J397" s="339"/>
      <c r="K397" s="60"/>
    </row>
    <row r="398" spans="1:11">
      <c r="A398" s="339"/>
      <c r="B398" s="339"/>
      <c r="C398" s="339"/>
      <c r="D398" s="339"/>
      <c r="E398" s="339"/>
      <c r="F398" s="339"/>
      <c r="G398" s="339"/>
      <c r="H398" s="339"/>
      <c r="I398" s="339"/>
      <c r="J398" s="339"/>
      <c r="K398" s="60"/>
    </row>
    <row r="399" spans="1:11">
      <c r="A399" s="339"/>
      <c r="B399" s="339"/>
      <c r="C399" s="339"/>
      <c r="D399" s="339"/>
      <c r="E399" s="339"/>
      <c r="F399" s="339"/>
      <c r="G399" s="339"/>
      <c r="H399" s="339"/>
      <c r="I399" s="339"/>
      <c r="J399" s="339"/>
      <c r="K399" s="60"/>
    </row>
    <row r="400" spans="1:11">
      <c r="A400" s="339"/>
      <c r="B400" s="339"/>
      <c r="C400" s="339"/>
      <c r="D400" s="339"/>
      <c r="E400" s="339"/>
      <c r="F400" s="339"/>
      <c r="G400" s="339"/>
      <c r="H400" s="339"/>
      <c r="I400" s="339"/>
      <c r="J400" s="339"/>
      <c r="K400" s="60"/>
    </row>
    <row r="401" spans="1:11">
      <c r="A401" s="339"/>
      <c r="B401" s="339"/>
      <c r="C401" s="339"/>
      <c r="D401" s="339"/>
      <c r="E401" s="339"/>
      <c r="F401" s="339"/>
      <c r="G401" s="339"/>
      <c r="H401" s="339"/>
      <c r="I401" s="339"/>
      <c r="J401" s="339"/>
      <c r="K401" s="60"/>
    </row>
    <row r="402" spans="1:11">
      <c r="A402" s="339"/>
      <c r="B402" s="339"/>
      <c r="C402" s="339"/>
      <c r="D402" s="339"/>
      <c r="E402" s="339"/>
      <c r="F402" s="339"/>
      <c r="G402" s="339"/>
      <c r="H402" s="339"/>
      <c r="I402" s="339"/>
      <c r="J402" s="339"/>
      <c r="K402" s="60"/>
    </row>
    <row r="403" spans="1:11">
      <c r="A403" s="339"/>
      <c r="B403" s="339"/>
      <c r="C403" s="339"/>
      <c r="D403" s="339"/>
      <c r="E403" s="339"/>
      <c r="F403" s="339"/>
      <c r="G403" s="339"/>
      <c r="H403" s="339"/>
      <c r="I403" s="339"/>
      <c r="J403" s="339"/>
      <c r="K403" s="60"/>
    </row>
    <row r="404" spans="1:11">
      <c r="A404" s="339"/>
      <c r="B404" s="339"/>
      <c r="C404" s="339"/>
      <c r="D404" s="339"/>
      <c r="E404" s="339"/>
      <c r="F404" s="339"/>
      <c r="G404" s="339"/>
      <c r="H404" s="339"/>
      <c r="I404" s="339"/>
      <c r="J404" s="339"/>
      <c r="K404" s="60"/>
    </row>
    <row r="405" spans="1:11">
      <c r="A405" s="339"/>
      <c r="B405" s="339"/>
      <c r="C405" s="339"/>
      <c r="D405" s="339"/>
      <c r="E405" s="339"/>
      <c r="F405" s="339"/>
      <c r="G405" s="339"/>
      <c r="H405" s="339"/>
      <c r="I405" s="339"/>
      <c r="J405" s="339"/>
      <c r="K405" s="60"/>
    </row>
    <row r="406" spans="1:11">
      <c r="A406" s="339"/>
      <c r="B406" s="339"/>
      <c r="C406" s="339"/>
      <c r="D406" s="339"/>
      <c r="E406" s="339"/>
      <c r="F406" s="339"/>
      <c r="G406" s="339"/>
      <c r="H406" s="339"/>
      <c r="I406" s="339"/>
      <c r="J406" s="339"/>
      <c r="K406" s="60"/>
    </row>
    <row r="407" spans="1:11">
      <c r="A407" s="339"/>
      <c r="B407" s="339"/>
      <c r="C407" s="339"/>
      <c r="D407" s="339"/>
      <c r="E407" s="339"/>
      <c r="F407" s="339"/>
      <c r="G407" s="339"/>
      <c r="H407" s="339"/>
      <c r="I407" s="339"/>
      <c r="J407" s="339"/>
      <c r="K407" s="60"/>
    </row>
    <row r="408" spans="1:11">
      <c r="A408" s="339"/>
      <c r="B408" s="339"/>
      <c r="C408" s="339"/>
      <c r="D408" s="339"/>
      <c r="E408" s="339"/>
      <c r="F408" s="339"/>
      <c r="G408" s="339"/>
      <c r="H408" s="339"/>
      <c r="I408" s="339"/>
      <c r="J408" s="339"/>
      <c r="K408" s="60"/>
    </row>
    <row r="409" spans="1:11">
      <c r="A409" s="339"/>
      <c r="B409" s="339"/>
      <c r="C409" s="339"/>
      <c r="D409" s="339"/>
      <c r="E409" s="339"/>
      <c r="F409" s="339"/>
      <c r="G409" s="339"/>
      <c r="H409" s="339"/>
      <c r="I409" s="339"/>
      <c r="J409" s="339"/>
      <c r="K409" s="60"/>
    </row>
    <row r="410" spans="1:11">
      <c r="A410" s="339"/>
      <c r="B410" s="339"/>
      <c r="C410" s="339"/>
      <c r="D410" s="339"/>
      <c r="E410" s="339"/>
      <c r="F410" s="339"/>
      <c r="G410" s="339"/>
      <c r="H410" s="339"/>
      <c r="I410" s="339"/>
      <c r="J410" s="339"/>
      <c r="K410" s="60"/>
    </row>
    <row r="411" spans="1:11">
      <c r="A411" s="339"/>
      <c r="B411" s="339"/>
      <c r="C411" s="339"/>
      <c r="D411" s="339"/>
      <c r="E411" s="339"/>
      <c r="F411" s="339"/>
      <c r="G411" s="339"/>
      <c r="H411" s="339"/>
      <c r="I411" s="339"/>
      <c r="J411" s="339"/>
      <c r="K411" s="60"/>
    </row>
    <row r="412" spans="1:11">
      <c r="A412" s="339"/>
      <c r="B412" s="339"/>
      <c r="C412" s="339"/>
      <c r="D412" s="339"/>
      <c r="E412" s="339"/>
      <c r="F412" s="339"/>
      <c r="G412" s="339"/>
      <c r="H412" s="339"/>
      <c r="I412" s="339"/>
      <c r="J412" s="339"/>
      <c r="K412" s="60"/>
    </row>
    <row r="413" spans="1:11">
      <c r="A413" s="339"/>
      <c r="B413" s="339"/>
      <c r="C413" s="339"/>
      <c r="D413" s="339"/>
      <c r="E413" s="339"/>
      <c r="F413" s="339"/>
      <c r="G413" s="339"/>
      <c r="H413" s="339"/>
      <c r="I413" s="339"/>
      <c r="J413" s="339"/>
      <c r="K413" s="60"/>
    </row>
    <row r="414" spans="1:11">
      <c r="A414" s="339"/>
      <c r="B414" s="339"/>
      <c r="C414" s="339"/>
      <c r="D414" s="339"/>
      <c r="E414" s="339"/>
      <c r="F414" s="339"/>
      <c r="G414" s="339"/>
      <c r="H414" s="339"/>
      <c r="I414" s="339"/>
      <c r="J414" s="339"/>
      <c r="K414" s="60"/>
    </row>
    <row r="415" spans="1:11">
      <c r="A415" s="339"/>
      <c r="B415" s="339"/>
      <c r="C415" s="339"/>
      <c r="D415" s="339"/>
      <c r="E415" s="339"/>
      <c r="F415" s="339"/>
      <c r="G415" s="339"/>
      <c r="H415" s="339"/>
      <c r="I415" s="339"/>
      <c r="J415" s="339"/>
      <c r="K415" s="60"/>
    </row>
    <row r="416" spans="1:11">
      <c r="A416" s="339"/>
      <c r="B416" s="339"/>
      <c r="C416" s="339"/>
      <c r="D416" s="339"/>
      <c r="E416" s="339"/>
      <c r="F416" s="339"/>
      <c r="G416" s="339"/>
      <c r="H416" s="339"/>
      <c r="I416" s="339"/>
      <c r="J416" s="339"/>
      <c r="K416" s="60"/>
    </row>
    <row r="417" spans="1:11">
      <c r="A417" s="339"/>
      <c r="B417" s="339"/>
      <c r="C417" s="339"/>
      <c r="D417" s="339"/>
      <c r="E417" s="339"/>
      <c r="F417" s="339"/>
      <c r="G417" s="339"/>
      <c r="H417" s="339"/>
      <c r="I417" s="339"/>
      <c r="J417" s="339"/>
      <c r="K417" s="60"/>
    </row>
    <row r="418" spans="1:11">
      <c r="A418" s="339"/>
      <c r="B418" s="339"/>
      <c r="C418" s="339"/>
      <c r="D418" s="339"/>
      <c r="E418" s="339"/>
      <c r="F418" s="339"/>
      <c r="G418" s="339"/>
      <c r="H418" s="339"/>
      <c r="I418" s="339"/>
      <c r="J418" s="339"/>
      <c r="K418" s="60"/>
    </row>
    <row r="419" spans="1:11">
      <c r="A419" s="339"/>
      <c r="B419" s="339"/>
      <c r="C419" s="339"/>
      <c r="D419" s="339"/>
      <c r="E419" s="339"/>
      <c r="F419" s="339"/>
      <c r="G419" s="339"/>
      <c r="H419" s="339"/>
      <c r="I419" s="339"/>
      <c r="J419" s="339"/>
      <c r="K419" s="60"/>
    </row>
    <row r="420" spans="1:11">
      <c r="A420" s="339"/>
      <c r="B420" s="339"/>
      <c r="C420" s="339"/>
      <c r="D420" s="339"/>
      <c r="E420" s="339"/>
      <c r="F420" s="339"/>
      <c r="G420" s="339"/>
      <c r="H420" s="339"/>
      <c r="I420" s="339"/>
      <c r="J420" s="339"/>
      <c r="K420" s="60"/>
    </row>
    <row r="421" spans="1:11">
      <c r="A421" s="339"/>
      <c r="B421" s="339"/>
      <c r="C421" s="339"/>
      <c r="D421" s="339"/>
      <c r="E421" s="339"/>
      <c r="F421" s="339"/>
      <c r="G421" s="339"/>
      <c r="H421" s="339"/>
      <c r="I421" s="339"/>
      <c r="J421" s="339"/>
      <c r="K421" s="60"/>
    </row>
    <row r="422" spans="1:11">
      <c r="A422" s="339"/>
      <c r="B422" s="339"/>
      <c r="C422" s="339"/>
      <c r="D422" s="339"/>
      <c r="E422" s="339"/>
      <c r="F422" s="339"/>
      <c r="G422" s="339"/>
      <c r="H422" s="339"/>
      <c r="I422" s="339"/>
      <c r="J422" s="339"/>
      <c r="K422" s="60"/>
    </row>
    <row r="423" spans="1:11">
      <c r="A423" s="339"/>
      <c r="B423" s="339"/>
      <c r="C423" s="339"/>
      <c r="D423" s="339"/>
      <c r="E423" s="339"/>
      <c r="F423" s="339"/>
      <c r="G423" s="339"/>
      <c r="H423" s="339"/>
      <c r="I423" s="339"/>
      <c r="J423" s="339"/>
      <c r="K423" s="60"/>
    </row>
    <row r="424" spans="1:11">
      <c r="A424" s="339"/>
      <c r="B424" s="339"/>
      <c r="C424" s="339"/>
      <c r="D424" s="339"/>
      <c r="E424" s="339"/>
      <c r="F424" s="339"/>
      <c r="G424" s="339"/>
      <c r="H424" s="339"/>
      <c r="I424" s="339"/>
      <c r="J424" s="339"/>
      <c r="K424" s="60"/>
    </row>
    <row r="425" spans="1:11">
      <c r="A425" s="339"/>
      <c r="B425" s="339"/>
      <c r="C425" s="339"/>
      <c r="D425" s="339"/>
      <c r="E425" s="339"/>
      <c r="F425" s="339"/>
      <c r="G425" s="339"/>
      <c r="H425" s="339"/>
      <c r="I425" s="339"/>
      <c r="J425" s="339"/>
      <c r="K425" s="60"/>
    </row>
    <row r="426" spans="1:11">
      <c r="A426" s="339"/>
      <c r="B426" s="339"/>
      <c r="C426" s="339"/>
      <c r="D426" s="339"/>
      <c r="E426" s="339"/>
      <c r="F426" s="339"/>
      <c r="G426" s="339"/>
      <c r="H426" s="339"/>
      <c r="I426" s="339"/>
      <c r="J426" s="339"/>
      <c r="K426" s="60"/>
    </row>
    <row r="427" spans="1:11">
      <c r="A427" s="339"/>
      <c r="B427" s="339"/>
      <c r="C427" s="339"/>
      <c r="D427" s="339"/>
      <c r="E427" s="339"/>
      <c r="F427" s="339"/>
      <c r="G427" s="339"/>
      <c r="H427" s="339"/>
      <c r="I427" s="339"/>
      <c r="J427" s="339"/>
      <c r="K427" s="60"/>
    </row>
    <row r="428" spans="1:11">
      <c r="A428" s="339"/>
      <c r="B428" s="339"/>
      <c r="C428" s="339"/>
      <c r="D428" s="339"/>
      <c r="E428" s="339"/>
      <c r="F428" s="339"/>
      <c r="G428" s="339"/>
      <c r="H428" s="339"/>
      <c r="I428" s="339"/>
      <c r="J428" s="339"/>
      <c r="K428" s="60"/>
    </row>
    <row r="429" spans="1:11">
      <c r="A429" s="339"/>
      <c r="B429" s="339"/>
      <c r="C429" s="339"/>
      <c r="D429" s="339"/>
      <c r="E429" s="339"/>
      <c r="F429" s="339"/>
      <c r="G429" s="339"/>
      <c r="H429" s="339"/>
      <c r="I429" s="339"/>
      <c r="J429" s="339"/>
      <c r="K429" s="60"/>
    </row>
    <row r="430" spans="1:11">
      <c r="A430" s="339"/>
      <c r="B430" s="339"/>
      <c r="C430" s="339"/>
      <c r="D430" s="339"/>
      <c r="E430" s="339"/>
      <c r="F430" s="339"/>
      <c r="G430" s="339"/>
      <c r="H430" s="339"/>
      <c r="I430" s="339"/>
      <c r="J430" s="339"/>
      <c r="K430" s="60"/>
    </row>
    <row r="431" spans="1:11">
      <c r="A431" s="339"/>
      <c r="B431" s="339"/>
      <c r="C431" s="339"/>
      <c r="D431" s="339"/>
      <c r="E431" s="339"/>
      <c r="F431" s="339"/>
      <c r="G431" s="339"/>
      <c r="H431" s="339"/>
      <c r="I431" s="339"/>
      <c r="J431" s="339"/>
      <c r="K431" s="60"/>
    </row>
    <row r="432" spans="1:11">
      <c r="A432" s="339"/>
      <c r="B432" s="339"/>
      <c r="C432" s="339"/>
      <c r="D432" s="339"/>
      <c r="E432" s="339"/>
      <c r="F432" s="339"/>
      <c r="G432" s="339"/>
      <c r="H432" s="339"/>
      <c r="I432" s="339"/>
      <c r="J432" s="339"/>
      <c r="K432" s="60"/>
    </row>
    <row r="433" spans="1:11">
      <c r="A433" s="339"/>
      <c r="B433" s="339"/>
      <c r="C433" s="339"/>
      <c r="D433" s="339"/>
      <c r="E433" s="339"/>
      <c r="F433" s="339"/>
      <c r="G433" s="339"/>
      <c r="H433" s="339"/>
      <c r="I433" s="339"/>
      <c r="J433" s="339"/>
      <c r="K433" s="60"/>
    </row>
    <row r="434" spans="1:11">
      <c r="A434" s="339"/>
      <c r="B434" s="339"/>
      <c r="C434" s="339"/>
      <c r="D434" s="339"/>
      <c r="E434" s="339"/>
      <c r="F434" s="339"/>
      <c r="G434" s="339"/>
      <c r="H434" s="339"/>
      <c r="I434" s="339"/>
      <c r="J434" s="339"/>
      <c r="K434" s="60"/>
    </row>
    <row r="435" spans="1:11">
      <c r="A435" s="339"/>
      <c r="B435" s="339"/>
      <c r="C435" s="339"/>
      <c r="D435" s="339"/>
      <c r="E435" s="339"/>
      <c r="F435" s="339"/>
      <c r="G435" s="339"/>
      <c r="H435" s="339"/>
      <c r="I435" s="339"/>
      <c r="J435" s="339"/>
      <c r="K435" s="60"/>
    </row>
    <row r="436" spans="1:11">
      <c r="A436" s="339"/>
      <c r="B436" s="339"/>
      <c r="C436" s="339"/>
      <c r="D436" s="339"/>
      <c r="E436" s="339"/>
      <c r="F436" s="339"/>
      <c r="G436" s="339"/>
      <c r="H436" s="339"/>
      <c r="I436" s="339"/>
      <c r="J436" s="339"/>
      <c r="K436" s="60"/>
    </row>
    <row r="437" spans="1:11">
      <c r="A437" s="339"/>
      <c r="B437" s="339"/>
      <c r="C437" s="339"/>
      <c r="D437" s="339"/>
      <c r="E437" s="339"/>
      <c r="F437" s="339"/>
      <c r="G437" s="339"/>
      <c r="H437" s="339"/>
      <c r="I437" s="339"/>
      <c r="J437" s="339"/>
      <c r="K437" s="60"/>
    </row>
    <row r="438" spans="1:11">
      <c r="A438" s="339"/>
      <c r="B438" s="339"/>
      <c r="C438" s="339"/>
      <c r="D438" s="339"/>
      <c r="E438" s="339"/>
      <c r="F438" s="339"/>
      <c r="G438" s="339"/>
      <c r="H438" s="339"/>
      <c r="I438" s="339"/>
      <c r="J438" s="339"/>
      <c r="K438" s="60"/>
    </row>
    <row r="439" spans="1:11">
      <c r="A439" s="339"/>
      <c r="B439" s="339"/>
      <c r="C439" s="339"/>
      <c r="D439" s="339"/>
      <c r="E439" s="339"/>
      <c r="F439" s="339"/>
      <c r="G439" s="339"/>
      <c r="H439" s="339"/>
      <c r="I439" s="339"/>
      <c r="J439" s="339"/>
      <c r="K439" s="60"/>
    </row>
    <row r="440" spans="1:11">
      <c r="A440" s="339"/>
      <c r="B440" s="339"/>
      <c r="C440" s="339"/>
      <c r="D440" s="339"/>
      <c r="E440" s="339"/>
      <c r="F440" s="339"/>
      <c r="G440" s="339"/>
      <c r="H440" s="339"/>
      <c r="I440" s="339"/>
      <c r="J440" s="339"/>
      <c r="K440" s="60"/>
    </row>
    <row r="441" spans="1:11">
      <c r="A441" s="339"/>
      <c r="B441" s="339"/>
      <c r="C441" s="339"/>
      <c r="D441" s="339"/>
      <c r="E441" s="339"/>
      <c r="F441" s="339"/>
      <c r="G441" s="339"/>
      <c r="H441" s="339"/>
      <c r="I441" s="339"/>
      <c r="J441" s="339"/>
      <c r="K441" s="60"/>
    </row>
    <row r="442" spans="1:11">
      <c r="A442" s="339"/>
      <c r="B442" s="339"/>
      <c r="C442" s="339"/>
      <c r="D442" s="339"/>
      <c r="E442" s="339"/>
      <c r="F442" s="339"/>
      <c r="G442" s="339"/>
      <c r="H442" s="339"/>
      <c r="I442" s="339"/>
      <c r="J442" s="339"/>
      <c r="K442" s="60"/>
    </row>
    <row r="443" spans="1:11">
      <c r="A443" s="339"/>
      <c r="B443" s="339"/>
      <c r="C443" s="339"/>
      <c r="D443" s="339"/>
      <c r="E443" s="339"/>
      <c r="F443" s="339"/>
      <c r="G443" s="339"/>
      <c r="H443" s="339"/>
      <c r="I443" s="339"/>
      <c r="J443" s="339"/>
      <c r="K443" s="60"/>
    </row>
    <row r="444" spans="1:11">
      <c r="A444" s="339"/>
      <c r="B444" s="339"/>
      <c r="C444" s="339"/>
      <c r="D444" s="339"/>
      <c r="E444" s="339"/>
      <c r="F444" s="339"/>
      <c r="G444" s="339"/>
      <c r="H444" s="339"/>
      <c r="I444" s="339"/>
      <c r="J444" s="339"/>
      <c r="K444" s="60"/>
    </row>
    <row r="445" spans="1:11">
      <c r="A445" s="339"/>
      <c r="B445" s="339"/>
      <c r="C445" s="339"/>
      <c r="D445" s="339"/>
      <c r="E445" s="339"/>
      <c r="F445" s="339"/>
      <c r="G445" s="339"/>
      <c r="H445" s="339"/>
      <c r="I445" s="339"/>
      <c r="J445" s="339"/>
      <c r="K445" s="60"/>
    </row>
    <row r="446" spans="1:11">
      <c r="A446" s="339"/>
      <c r="B446" s="339"/>
      <c r="C446" s="339"/>
      <c r="D446" s="339"/>
      <c r="E446" s="339"/>
      <c r="F446" s="339"/>
      <c r="G446" s="339"/>
      <c r="H446" s="339"/>
      <c r="I446" s="339"/>
      <c r="J446" s="339"/>
      <c r="K446" s="60"/>
    </row>
    <row r="447" spans="1:11">
      <c r="A447" s="339"/>
      <c r="B447" s="339"/>
      <c r="C447" s="339"/>
      <c r="D447" s="339"/>
      <c r="E447" s="339"/>
      <c r="F447" s="339"/>
      <c r="G447" s="339"/>
      <c r="H447" s="339"/>
      <c r="I447" s="339"/>
      <c r="J447" s="339"/>
      <c r="K447" s="60"/>
    </row>
    <row r="448" spans="1:11">
      <c r="A448" s="339"/>
      <c r="B448" s="339"/>
      <c r="C448" s="339"/>
      <c r="D448" s="339"/>
      <c r="E448" s="339"/>
      <c r="F448" s="339"/>
      <c r="G448" s="339"/>
      <c r="H448" s="339"/>
      <c r="I448" s="339"/>
      <c r="J448" s="339"/>
      <c r="K448" s="60"/>
    </row>
    <row r="449" spans="1:11">
      <c r="A449" s="339"/>
      <c r="B449" s="339"/>
      <c r="C449" s="339"/>
      <c r="D449" s="339"/>
      <c r="E449" s="339"/>
      <c r="F449" s="339"/>
      <c r="G449" s="339"/>
      <c r="H449" s="339"/>
      <c r="I449" s="339"/>
      <c r="J449" s="339"/>
      <c r="K449" s="60"/>
    </row>
    <row r="450" spans="1:11">
      <c r="A450" s="339"/>
      <c r="B450" s="339"/>
      <c r="C450" s="339"/>
      <c r="D450" s="339"/>
      <c r="E450" s="339"/>
      <c r="F450" s="339"/>
      <c r="G450" s="339"/>
      <c r="H450" s="339"/>
      <c r="I450" s="339"/>
      <c r="J450" s="339"/>
      <c r="K450" s="60"/>
    </row>
    <row r="451" spans="1:11">
      <c r="A451" s="339"/>
      <c r="B451" s="339"/>
      <c r="C451" s="339"/>
      <c r="D451" s="339"/>
      <c r="E451" s="339"/>
      <c r="F451" s="339"/>
      <c r="G451" s="339"/>
      <c r="H451" s="339"/>
      <c r="I451" s="339"/>
      <c r="J451" s="339"/>
      <c r="K451" s="60"/>
    </row>
    <row r="452" spans="1:11">
      <c r="A452" s="339"/>
      <c r="B452" s="339"/>
      <c r="C452" s="339"/>
      <c r="D452" s="339"/>
      <c r="E452" s="339"/>
      <c r="F452" s="339"/>
      <c r="G452" s="339"/>
      <c r="H452" s="339"/>
      <c r="I452" s="339"/>
      <c r="J452" s="339"/>
      <c r="K452" s="60"/>
    </row>
    <row r="453" spans="1:11">
      <c r="A453" s="339"/>
      <c r="B453" s="339"/>
      <c r="C453" s="339"/>
      <c r="D453" s="339"/>
      <c r="E453" s="339"/>
      <c r="F453" s="339"/>
      <c r="G453" s="339"/>
      <c r="H453" s="339"/>
      <c r="I453" s="339"/>
      <c r="J453" s="339"/>
      <c r="K453" s="60"/>
    </row>
    <row r="454" spans="1:11">
      <c r="A454" s="339"/>
      <c r="B454" s="339"/>
      <c r="C454" s="339"/>
      <c r="D454" s="339"/>
      <c r="E454" s="339"/>
      <c r="F454" s="339"/>
      <c r="G454" s="339"/>
      <c r="H454" s="339"/>
      <c r="I454" s="339"/>
      <c r="J454" s="339"/>
      <c r="K454" s="60"/>
    </row>
    <row r="455" spans="1:11">
      <c r="A455" s="339"/>
      <c r="B455" s="339"/>
      <c r="C455" s="339"/>
      <c r="D455" s="339"/>
      <c r="E455" s="339"/>
      <c r="F455" s="339"/>
      <c r="G455" s="339"/>
      <c r="H455" s="339"/>
      <c r="I455" s="339"/>
      <c r="J455" s="339"/>
      <c r="K455" s="60"/>
    </row>
    <row r="456" spans="1:11">
      <c r="A456" s="339"/>
      <c r="B456" s="339"/>
      <c r="C456" s="339"/>
      <c r="D456" s="339"/>
      <c r="E456" s="339"/>
      <c r="F456" s="339"/>
      <c r="G456" s="339"/>
      <c r="H456" s="339"/>
      <c r="I456" s="339"/>
      <c r="J456" s="339"/>
      <c r="K456" s="60"/>
    </row>
    <row r="457" spans="1:11">
      <c r="A457" s="339"/>
      <c r="B457" s="339"/>
      <c r="C457" s="339"/>
      <c r="D457" s="339"/>
      <c r="E457" s="339"/>
      <c r="F457" s="339"/>
      <c r="G457" s="339"/>
      <c r="H457" s="339"/>
      <c r="I457" s="339"/>
      <c r="J457" s="339"/>
      <c r="K457" s="60"/>
    </row>
    <row r="458" spans="1:11">
      <c r="A458" s="339"/>
      <c r="B458" s="339"/>
      <c r="C458" s="339"/>
      <c r="D458" s="339"/>
      <c r="E458" s="339"/>
      <c r="F458" s="339"/>
      <c r="G458" s="339"/>
      <c r="H458" s="339"/>
      <c r="I458" s="339"/>
      <c r="J458" s="339"/>
      <c r="K458" s="60"/>
    </row>
    <row r="459" spans="1:11">
      <c r="A459" s="339"/>
      <c r="B459" s="339"/>
      <c r="C459" s="339"/>
      <c r="D459" s="339"/>
      <c r="E459" s="339"/>
      <c r="F459" s="339"/>
      <c r="G459" s="339"/>
      <c r="H459" s="339"/>
      <c r="I459" s="339"/>
      <c r="J459" s="339"/>
      <c r="K459" s="60"/>
    </row>
    <row r="460" spans="1:11">
      <c r="A460" s="339"/>
      <c r="B460" s="339"/>
      <c r="C460" s="339"/>
      <c r="D460" s="339"/>
      <c r="E460" s="339"/>
      <c r="F460" s="339"/>
      <c r="G460" s="339"/>
      <c r="H460" s="339"/>
      <c r="I460" s="339"/>
      <c r="J460" s="339"/>
      <c r="K460" s="60"/>
    </row>
    <row r="461" spans="1:11">
      <c r="A461" s="339"/>
      <c r="B461" s="339"/>
      <c r="C461" s="339"/>
      <c r="D461" s="339"/>
      <c r="E461" s="339"/>
      <c r="F461" s="339"/>
      <c r="G461" s="339"/>
      <c r="H461" s="339"/>
      <c r="I461" s="339"/>
      <c r="J461" s="339"/>
      <c r="K461" s="60"/>
    </row>
    <row r="462" spans="1:11">
      <c r="A462" s="339"/>
      <c r="B462" s="339"/>
      <c r="C462" s="339"/>
      <c r="D462" s="339"/>
      <c r="E462" s="339"/>
      <c r="F462" s="339"/>
      <c r="G462" s="339"/>
      <c r="H462" s="339"/>
      <c r="I462" s="339"/>
      <c r="J462" s="339"/>
      <c r="K462" s="60"/>
    </row>
    <row r="463" spans="1:11">
      <c r="A463" s="339"/>
      <c r="B463" s="339"/>
      <c r="C463" s="339"/>
      <c r="D463" s="339"/>
      <c r="E463" s="339"/>
      <c r="F463" s="339"/>
      <c r="G463" s="339"/>
      <c r="H463" s="339"/>
      <c r="I463" s="339"/>
      <c r="J463" s="339"/>
      <c r="K463" s="60"/>
    </row>
    <row r="464" spans="1:11">
      <c r="A464" s="339"/>
      <c r="B464" s="339"/>
      <c r="C464" s="339"/>
      <c r="D464" s="339"/>
      <c r="E464" s="339"/>
      <c r="F464" s="339"/>
      <c r="G464" s="339"/>
      <c r="H464" s="339"/>
      <c r="I464" s="339"/>
      <c r="J464" s="339"/>
      <c r="K464" s="60"/>
    </row>
    <row r="465" spans="1:11">
      <c r="A465" s="339"/>
      <c r="B465" s="339"/>
      <c r="C465" s="339"/>
      <c r="D465" s="339"/>
      <c r="E465" s="339"/>
      <c r="F465" s="339"/>
      <c r="G465" s="339"/>
      <c r="H465" s="339"/>
      <c r="I465" s="339"/>
      <c r="J465" s="339"/>
      <c r="K465" s="60"/>
    </row>
    <row r="466" spans="1:11">
      <c r="A466" s="339"/>
      <c r="B466" s="339"/>
      <c r="C466" s="339"/>
      <c r="D466" s="339"/>
      <c r="E466" s="339"/>
      <c r="F466" s="339"/>
      <c r="G466" s="339"/>
      <c r="H466" s="339"/>
      <c r="I466" s="339"/>
      <c r="J466" s="339"/>
      <c r="K466" s="60"/>
    </row>
    <row r="467" spans="1:11">
      <c r="A467" s="339"/>
      <c r="B467" s="339"/>
      <c r="C467" s="339"/>
      <c r="D467" s="339"/>
      <c r="E467" s="339"/>
      <c r="F467" s="339"/>
      <c r="G467" s="339"/>
      <c r="H467" s="339"/>
      <c r="I467" s="339"/>
      <c r="J467" s="339"/>
      <c r="K467" s="60"/>
    </row>
    <row r="468" spans="1:11">
      <c r="A468" s="339"/>
      <c r="B468" s="339"/>
      <c r="C468" s="339"/>
      <c r="D468" s="339"/>
      <c r="E468" s="339"/>
      <c r="F468" s="339"/>
      <c r="G468" s="339"/>
      <c r="H468" s="339"/>
      <c r="I468" s="339"/>
      <c r="J468" s="339"/>
      <c r="K468" s="60"/>
    </row>
    <row r="469" spans="1:11">
      <c r="A469" s="339"/>
      <c r="B469" s="339"/>
      <c r="C469" s="339"/>
      <c r="D469" s="339"/>
      <c r="E469" s="339"/>
      <c r="F469" s="339"/>
      <c r="G469" s="339"/>
      <c r="H469" s="339"/>
      <c r="I469" s="339"/>
      <c r="J469" s="339"/>
      <c r="K469" s="60"/>
    </row>
    <row r="470" spans="1:11">
      <c r="A470" s="339"/>
      <c r="B470" s="339"/>
      <c r="C470" s="339"/>
      <c r="D470" s="339"/>
      <c r="E470" s="339"/>
      <c r="F470" s="339"/>
      <c r="G470" s="339"/>
      <c r="H470" s="339"/>
      <c r="I470" s="339"/>
      <c r="J470" s="339"/>
      <c r="K470" s="60"/>
    </row>
    <row r="471" spans="1:11">
      <c r="A471" s="339"/>
      <c r="B471" s="339"/>
      <c r="C471" s="339"/>
      <c r="D471" s="339"/>
      <c r="E471" s="339"/>
      <c r="F471" s="339"/>
      <c r="G471" s="339"/>
      <c r="H471" s="339"/>
      <c r="I471" s="339"/>
      <c r="J471" s="339"/>
      <c r="K471" s="60"/>
    </row>
    <row r="472" spans="1:11">
      <c r="A472" s="339"/>
      <c r="B472" s="339"/>
      <c r="C472" s="339"/>
      <c r="D472" s="339"/>
      <c r="E472" s="339"/>
      <c r="F472" s="339"/>
      <c r="G472" s="339"/>
      <c r="H472" s="339"/>
      <c r="I472" s="339"/>
      <c r="J472" s="339"/>
      <c r="K472" s="60"/>
    </row>
    <row r="473" spans="1:11">
      <c r="A473" s="339"/>
      <c r="B473" s="339"/>
      <c r="C473" s="339"/>
      <c r="D473" s="339"/>
      <c r="E473" s="339"/>
      <c r="F473" s="339"/>
      <c r="G473" s="339"/>
      <c r="H473" s="339"/>
      <c r="I473" s="339"/>
      <c r="J473" s="339"/>
      <c r="K473" s="60"/>
    </row>
    <row r="474" spans="1:11">
      <c r="A474" s="339"/>
      <c r="B474" s="339"/>
      <c r="C474" s="339"/>
      <c r="D474" s="339"/>
      <c r="E474" s="339"/>
      <c r="F474" s="339"/>
      <c r="G474" s="339"/>
      <c r="H474" s="339"/>
      <c r="I474" s="339"/>
      <c r="J474" s="339"/>
      <c r="K474" s="60"/>
    </row>
    <row r="475" spans="1:11">
      <c r="A475" s="339"/>
      <c r="B475" s="339"/>
      <c r="C475" s="339"/>
      <c r="D475" s="339"/>
      <c r="E475" s="339"/>
      <c r="F475" s="339"/>
      <c r="G475" s="339"/>
      <c r="H475" s="339"/>
      <c r="I475" s="339"/>
      <c r="J475" s="339"/>
      <c r="K475" s="60"/>
    </row>
    <row r="476" spans="1:11">
      <c r="A476" s="339"/>
      <c r="B476" s="339"/>
      <c r="C476" s="339"/>
      <c r="D476" s="339"/>
      <c r="E476" s="339"/>
      <c r="F476" s="339"/>
      <c r="G476" s="339"/>
      <c r="H476" s="339"/>
      <c r="I476" s="339"/>
      <c r="J476" s="339"/>
      <c r="K476" s="60"/>
    </row>
    <row r="477" spans="1:11">
      <c r="A477" s="339"/>
      <c r="B477" s="339"/>
      <c r="C477" s="339"/>
      <c r="D477" s="339"/>
      <c r="E477" s="339"/>
      <c r="F477" s="339"/>
      <c r="G477" s="339"/>
      <c r="H477" s="339"/>
      <c r="I477" s="339"/>
      <c r="J477" s="339"/>
      <c r="K477" s="60"/>
    </row>
    <row r="478" spans="1:11">
      <c r="A478" s="339"/>
      <c r="B478" s="339"/>
      <c r="C478" s="339"/>
      <c r="D478" s="339"/>
      <c r="E478" s="339"/>
      <c r="F478" s="339"/>
      <c r="G478" s="339"/>
      <c r="H478" s="339"/>
      <c r="I478" s="339"/>
      <c r="J478" s="339"/>
      <c r="K478" s="60"/>
    </row>
    <row r="479" spans="1:11">
      <c r="A479" s="339"/>
      <c r="B479" s="339"/>
      <c r="C479" s="339"/>
      <c r="D479" s="339"/>
      <c r="E479" s="339"/>
      <c r="F479" s="339"/>
      <c r="G479" s="339"/>
      <c r="H479" s="339"/>
      <c r="I479" s="339"/>
      <c r="J479" s="339"/>
      <c r="K479" s="60"/>
    </row>
    <row r="480" spans="1:11">
      <c r="A480" s="339"/>
      <c r="B480" s="339"/>
      <c r="C480" s="339"/>
      <c r="D480" s="339"/>
      <c r="E480" s="339"/>
      <c r="F480" s="339"/>
      <c r="G480" s="339"/>
      <c r="H480" s="339"/>
      <c r="I480" s="339"/>
      <c r="J480" s="339"/>
      <c r="K480" s="60"/>
    </row>
    <row r="481" spans="1:11">
      <c r="A481" s="339"/>
      <c r="B481" s="339"/>
      <c r="C481" s="339"/>
      <c r="D481" s="339"/>
      <c r="E481" s="339"/>
      <c r="F481" s="339"/>
      <c r="G481" s="339"/>
      <c r="H481" s="339"/>
      <c r="I481" s="339"/>
      <c r="J481" s="339"/>
      <c r="K481" s="60"/>
    </row>
    <row r="482" spans="1:11">
      <c r="A482" s="339"/>
      <c r="B482" s="339"/>
      <c r="C482" s="339"/>
      <c r="D482" s="339"/>
      <c r="E482" s="339"/>
      <c r="F482" s="339"/>
      <c r="G482" s="339"/>
      <c r="H482" s="339"/>
      <c r="I482" s="339"/>
      <c r="J482" s="339"/>
      <c r="K482" s="60"/>
    </row>
    <row r="483" spans="1:11">
      <c r="A483" s="339"/>
      <c r="B483" s="339"/>
      <c r="C483" s="339"/>
      <c r="D483" s="339"/>
      <c r="E483" s="339"/>
      <c r="F483" s="339"/>
      <c r="G483" s="339"/>
      <c r="H483" s="339"/>
      <c r="I483" s="339"/>
      <c r="J483" s="339"/>
      <c r="K483" s="60"/>
    </row>
    <row r="484" spans="1:11">
      <c r="A484" s="339"/>
      <c r="B484" s="339"/>
      <c r="C484" s="339"/>
      <c r="D484" s="339"/>
      <c r="E484" s="339"/>
      <c r="F484" s="339"/>
      <c r="G484" s="339"/>
      <c r="H484" s="339"/>
      <c r="I484" s="339"/>
      <c r="J484" s="339"/>
      <c r="K484" s="60"/>
    </row>
    <row r="485" spans="1:11">
      <c r="A485" s="339"/>
      <c r="B485" s="339"/>
      <c r="C485" s="339"/>
      <c r="D485" s="339"/>
      <c r="E485" s="339"/>
      <c r="F485" s="339"/>
      <c r="G485" s="339"/>
      <c r="H485" s="339"/>
      <c r="I485" s="339"/>
      <c r="J485" s="339"/>
      <c r="K485" s="60"/>
    </row>
    <row r="486" spans="1:11">
      <c r="A486" s="339"/>
      <c r="B486" s="339"/>
      <c r="C486" s="339"/>
      <c r="D486" s="339"/>
      <c r="E486" s="339"/>
      <c r="F486" s="339"/>
      <c r="G486" s="339"/>
      <c r="H486" s="339"/>
      <c r="I486" s="339"/>
      <c r="J486" s="339"/>
      <c r="K486" s="60"/>
    </row>
    <row r="487" spans="1:11">
      <c r="A487" s="339"/>
      <c r="B487" s="339"/>
      <c r="C487" s="339"/>
      <c r="D487" s="339"/>
      <c r="E487" s="339"/>
      <c r="F487" s="339"/>
      <c r="G487" s="339"/>
      <c r="H487" s="339"/>
      <c r="I487" s="339"/>
      <c r="J487" s="339"/>
      <c r="K487" s="60"/>
    </row>
    <row r="488" spans="1:11">
      <c r="A488" s="339"/>
      <c r="B488" s="339"/>
      <c r="C488" s="339"/>
      <c r="D488" s="339"/>
      <c r="E488" s="339"/>
      <c r="F488" s="339"/>
      <c r="G488" s="339"/>
      <c r="H488" s="339"/>
      <c r="I488" s="339"/>
      <c r="J488" s="339"/>
      <c r="K488" s="60"/>
    </row>
    <row r="489" spans="1:11">
      <c r="A489" s="339"/>
      <c r="B489" s="339"/>
      <c r="C489" s="339"/>
      <c r="D489" s="339"/>
      <c r="E489" s="339"/>
      <c r="F489" s="339"/>
      <c r="G489" s="339"/>
      <c r="H489" s="339"/>
      <c r="I489" s="339"/>
      <c r="J489" s="339"/>
      <c r="K489" s="60"/>
    </row>
    <row r="490" spans="1:11">
      <c r="A490" s="339"/>
      <c r="B490" s="339"/>
      <c r="C490" s="339"/>
      <c r="D490" s="339"/>
      <c r="E490" s="339"/>
      <c r="F490" s="339"/>
      <c r="G490" s="339"/>
      <c r="H490" s="339"/>
      <c r="I490" s="339"/>
      <c r="J490" s="339"/>
      <c r="K490" s="60"/>
    </row>
    <row r="491" spans="1:11">
      <c r="A491" s="339"/>
      <c r="B491" s="339"/>
      <c r="C491" s="339"/>
      <c r="D491" s="339"/>
      <c r="E491" s="339"/>
      <c r="F491" s="339"/>
      <c r="G491" s="339"/>
      <c r="H491" s="339"/>
      <c r="I491" s="339"/>
      <c r="J491" s="339"/>
      <c r="K491" s="60"/>
    </row>
    <row r="492" spans="1:11">
      <c r="A492" s="339"/>
      <c r="B492" s="339"/>
      <c r="C492" s="339"/>
      <c r="D492" s="339"/>
      <c r="E492" s="339"/>
      <c r="F492" s="339"/>
      <c r="G492" s="339"/>
      <c r="H492" s="339"/>
      <c r="I492" s="339"/>
      <c r="J492" s="339"/>
      <c r="K492" s="60"/>
    </row>
    <row r="493" spans="1:11">
      <c r="A493" s="339"/>
      <c r="B493" s="339"/>
      <c r="C493" s="339"/>
      <c r="D493" s="339"/>
      <c r="E493" s="339"/>
      <c r="F493" s="339"/>
      <c r="G493" s="339"/>
      <c r="H493" s="339"/>
      <c r="I493" s="339"/>
      <c r="J493" s="339"/>
      <c r="K493" s="60"/>
    </row>
    <row r="494" spans="1:11">
      <c r="A494" s="339"/>
      <c r="B494" s="339"/>
      <c r="C494" s="339"/>
      <c r="D494" s="339"/>
      <c r="E494" s="339"/>
      <c r="F494" s="339"/>
      <c r="G494" s="339"/>
      <c r="H494" s="339"/>
      <c r="I494" s="339"/>
      <c r="J494" s="339"/>
      <c r="K494" s="60"/>
    </row>
    <row r="495" spans="1:11">
      <c r="A495" s="339"/>
      <c r="B495" s="339"/>
      <c r="C495" s="339"/>
      <c r="D495" s="339"/>
      <c r="E495" s="339"/>
      <c r="F495" s="339"/>
      <c r="G495" s="339"/>
      <c r="H495" s="339"/>
      <c r="I495" s="339"/>
      <c r="J495" s="339"/>
      <c r="K495" s="60"/>
    </row>
    <row r="496" spans="1:11">
      <c r="A496" s="339"/>
      <c r="B496" s="339"/>
      <c r="C496" s="339"/>
      <c r="D496" s="339"/>
      <c r="E496" s="339"/>
      <c r="F496" s="339"/>
      <c r="G496" s="339"/>
      <c r="H496" s="339"/>
      <c r="I496" s="339"/>
      <c r="J496" s="339"/>
      <c r="K496" s="60"/>
    </row>
    <row r="497" spans="1:11">
      <c r="A497" s="339"/>
      <c r="B497" s="339"/>
      <c r="C497" s="339"/>
      <c r="D497" s="339"/>
      <c r="E497" s="339"/>
      <c r="F497" s="339"/>
      <c r="G497" s="339"/>
      <c r="H497" s="339"/>
      <c r="I497" s="339"/>
      <c r="J497" s="339"/>
      <c r="K497" s="60"/>
    </row>
    <row r="498" spans="1:11">
      <c r="A498" s="339"/>
      <c r="B498" s="339"/>
      <c r="C498" s="339"/>
      <c r="D498" s="339"/>
      <c r="E498" s="339"/>
      <c r="F498" s="339"/>
      <c r="G498" s="339"/>
      <c r="H498" s="339"/>
      <c r="I498" s="339"/>
      <c r="J498" s="339"/>
      <c r="K498" s="60"/>
    </row>
    <row r="499" spans="1:11">
      <c r="A499" s="339"/>
      <c r="B499" s="339"/>
      <c r="C499" s="339"/>
      <c r="D499" s="339"/>
      <c r="E499" s="339"/>
      <c r="F499" s="339"/>
      <c r="G499" s="339"/>
      <c r="H499" s="339"/>
      <c r="I499" s="339"/>
      <c r="J499" s="339"/>
      <c r="K499" s="60"/>
    </row>
    <row r="500" spans="1:11">
      <c r="A500" s="339"/>
      <c r="B500" s="339"/>
      <c r="C500" s="339"/>
      <c r="D500" s="339"/>
      <c r="E500" s="339"/>
      <c r="F500" s="339"/>
      <c r="G500" s="339"/>
      <c r="H500" s="339"/>
      <c r="I500" s="339"/>
      <c r="J500" s="339"/>
      <c r="K500" s="60"/>
    </row>
    <row r="501" spans="1:11">
      <c r="A501" s="339"/>
      <c r="B501" s="339"/>
      <c r="C501" s="339"/>
      <c r="D501" s="339"/>
      <c r="E501" s="339"/>
      <c r="F501" s="339"/>
      <c r="G501" s="339"/>
      <c r="H501" s="339"/>
      <c r="I501" s="339"/>
      <c r="J501" s="339"/>
      <c r="K501" s="60"/>
    </row>
    <row r="502" spans="1:11">
      <c r="A502" s="339"/>
      <c r="B502" s="339"/>
      <c r="C502" s="339"/>
      <c r="D502" s="339"/>
      <c r="E502" s="339"/>
      <c r="F502" s="339"/>
      <c r="G502" s="339"/>
      <c r="H502" s="339"/>
      <c r="I502" s="339"/>
      <c r="J502" s="339"/>
      <c r="K502" s="60"/>
    </row>
    <row r="503" spans="1:11">
      <c r="A503" s="339"/>
      <c r="B503" s="339"/>
      <c r="C503" s="339"/>
      <c r="D503" s="339"/>
      <c r="E503" s="339"/>
      <c r="F503" s="339"/>
      <c r="G503" s="339"/>
      <c r="H503" s="339"/>
      <c r="I503" s="339"/>
      <c r="J503" s="339"/>
      <c r="K503" s="60"/>
    </row>
    <row r="504" spans="1:11">
      <c r="A504" s="339"/>
      <c r="B504" s="339"/>
      <c r="C504" s="339"/>
      <c r="D504" s="339"/>
      <c r="E504" s="339"/>
      <c r="F504" s="339"/>
      <c r="G504" s="339"/>
      <c r="H504" s="339"/>
      <c r="I504" s="339"/>
      <c r="J504" s="339"/>
      <c r="K504" s="60"/>
    </row>
    <row r="505" spans="1:11">
      <c r="A505" s="339"/>
      <c r="B505" s="339"/>
      <c r="C505" s="339"/>
      <c r="D505" s="339"/>
      <c r="E505" s="339"/>
      <c r="F505" s="339"/>
      <c r="G505" s="339"/>
      <c r="H505" s="339"/>
      <c r="I505" s="339"/>
      <c r="J505" s="339"/>
      <c r="K505" s="60"/>
    </row>
    <row r="506" spans="1:11">
      <c r="A506" s="339"/>
      <c r="B506" s="339"/>
      <c r="C506" s="339"/>
      <c r="D506" s="339"/>
      <c r="E506" s="339"/>
      <c r="F506" s="339"/>
      <c r="G506" s="339"/>
      <c r="H506" s="339"/>
      <c r="I506" s="339"/>
      <c r="J506" s="339"/>
      <c r="K506" s="60"/>
    </row>
    <row r="507" spans="1:11">
      <c r="A507" s="339"/>
      <c r="B507" s="339"/>
      <c r="C507" s="339"/>
      <c r="D507" s="339"/>
      <c r="E507" s="339"/>
      <c r="F507" s="339"/>
      <c r="G507" s="339"/>
      <c r="H507" s="339"/>
      <c r="I507" s="339"/>
      <c r="J507" s="339"/>
      <c r="K507" s="60"/>
    </row>
    <row r="508" spans="1:11">
      <c r="A508" s="339"/>
      <c r="B508" s="339"/>
      <c r="C508" s="339"/>
      <c r="D508" s="339"/>
      <c r="E508" s="339"/>
      <c r="F508" s="339"/>
      <c r="G508" s="339"/>
      <c r="H508" s="339"/>
      <c r="I508" s="339"/>
      <c r="J508" s="339"/>
      <c r="K508" s="60"/>
    </row>
    <row r="509" spans="1:11">
      <c r="A509" s="339"/>
      <c r="B509" s="339"/>
      <c r="C509" s="339"/>
      <c r="D509" s="339"/>
      <c r="E509" s="339"/>
      <c r="F509" s="339"/>
      <c r="G509" s="339"/>
      <c r="H509" s="339"/>
      <c r="I509" s="339"/>
      <c r="J509" s="339"/>
      <c r="K509" s="60"/>
    </row>
    <row r="510" spans="1:11">
      <c r="A510" s="339"/>
      <c r="B510" s="339"/>
      <c r="C510" s="339"/>
      <c r="D510" s="339"/>
      <c r="E510" s="339"/>
      <c r="F510" s="339"/>
      <c r="G510" s="339"/>
      <c r="H510" s="339"/>
      <c r="I510" s="339"/>
      <c r="J510" s="339"/>
      <c r="K510" s="60"/>
    </row>
    <row r="511" spans="1:11">
      <c r="A511" s="339"/>
      <c r="B511" s="339"/>
      <c r="C511" s="339"/>
      <c r="D511" s="339"/>
      <c r="E511" s="339"/>
      <c r="F511" s="339"/>
      <c r="G511" s="339"/>
      <c r="H511" s="339"/>
      <c r="I511" s="339"/>
      <c r="J511" s="339"/>
      <c r="K511" s="60"/>
    </row>
    <row r="512" spans="1:11">
      <c r="A512" s="339"/>
      <c r="B512" s="339"/>
      <c r="C512" s="339"/>
      <c r="D512" s="339"/>
      <c r="E512" s="339"/>
      <c r="F512" s="339"/>
      <c r="G512" s="339"/>
      <c r="H512" s="339"/>
      <c r="I512" s="339"/>
      <c r="J512" s="339"/>
      <c r="K512" s="60"/>
    </row>
    <row r="513" spans="1:11">
      <c r="A513" s="339"/>
      <c r="B513" s="339"/>
      <c r="C513" s="339"/>
      <c r="D513" s="339"/>
      <c r="E513" s="339"/>
      <c r="F513" s="339"/>
      <c r="G513" s="339"/>
      <c r="H513" s="339"/>
      <c r="I513" s="339"/>
      <c r="J513" s="339"/>
      <c r="K513" s="60"/>
    </row>
    <row r="514" spans="1:11">
      <c r="A514" s="339"/>
      <c r="B514" s="339"/>
      <c r="C514" s="339"/>
      <c r="D514" s="339"/>
      <c r="E514" s="339"/>
      <c r="F514" s="339"/>
      <c r="G514" s="339"/>
      <c r="H514" s="339"/>
      <c r="I514" s="339"/>
      <c r="J514" s="339"/>
      <c r="K514" s="60"/>
    </row>
    <row r="515" spans="1:11">
      <c r="A515" s="339"/>
      <c r="B515" s="339"/>
      <c r="C515" s="339"/>
      <c r="D515" s="339"/>
      <c r="E515" s="339"/>
      <c r="F515" s="339"/>
      <c r="G515" s="339"/>
      <c r="H515" s="339"/>
      <c r="I515" s="339"/>
      <c r="J515" s="339"/>
      <c r="K515" s="60"/>
    </row>
    <row r="516" spans="1:11">
      <c r="A516" s="339"/>
      <c r="B516" s="339"/>
      <c r="C516" s="339"/>
      <c r="D516" s="339"/>
      <c r="E516" s="339"/>
      <c r="F516" s="339"/>
      <c r="G516" s="339"/>
      <c r="H516" s="339"/>
      <c r="I516" s="339"/>
      <c r="J516" s="339"/>
      <c r="K516" s="60"/>
    </row>
    <row r="517" spans="1:11">
      <c r="A517" s="339"/>
      <c r="B517" s="339"/>
      <c r="C517" s="339"/>
      <c r="D517" s="339"/>
      <c r="E517" s="339"/>
      <c r="F517" s="339"/>
      <c r="G517" s="339"/>
      <c r="H517" s="339"/>
      <c r="I517" s="339"/>
      <c r="J517" s="339"/>
      <c r="K517" s="60"/>
    </row>
    <row r="518" spans="1:11">
      <c r="A518" s="339"/>
      <c r="B518" s="339"/>
      <c r="C518" s="339"/>
      <c r="D518" s="339"/>
      <c r="E518" s="339"/>
      <c r="F518" s="339"/>
      <c r="G518" s="339"/>
      <c r="H518" s="339"/>
      <c r="I518" s="339"/>
      <c r="J518" s="339"/>
      <c r="K518" s="60"/>
    </row>
    <row r="519" spans="1:11">
      <c r="A519" s="339"/>
      <c r="B519" s="339"/>
      <c r="C519" s="339"/>
      <c r="D519" s="339"/>
      <c r="E519" s="339"/>
      <c r="F519" s="339"/>
      <c r="G519" s="339"/>
      <c r="H519" s="339"/>
      <c r="I519" s="339"/>
      <c r="J519" s="339"/>
      <c r="K519" s="60"/>
    </row>
    <row r="520" spans="1:11">
      <c r="A520" s="339"/>
      <c r="B520" s="339"/>
      <c r="C520" s="339"/>
      <c r="D520" s="339"/>
      <c r="E520" s="339"/>
      <c r="F520" s="339"/>
      <c r="G520" s="339"/>
      <c r="H520" s="339"/>
      <c r="I520" s="339"/>
      <c r="J520" s="339"/>
      <c r="K520" s="60"/>
    </row>
    <row r="521" spans="1:11">
      <c r="A521" s="339"/>
      <c r="B521" s="339"/>
      <c r="C521" s="339"/>
      <c r="D521" s="339"/>
      <c r="E521" s="339"/>
      <c r="F521" s="339"/>
      <c r="G521" s="339"/>
      <c r="H521" s="339"/>
      <c r="I521" s="339"/>
      <c r="J521" s="339"/>
      <c r="K521" s="60"/>
    </row>
    <row r="522" spans="1:11">
      <c r="A522" s="339"/>
      <c r="B522" s="339"/>
      <c r="C522" s="339"/>
      <c r="D522" s="339"/>
      <c r="E522" s="339"/>
      <c r="F522" s="339"/>
      <c r="G522" s="339"/>
      <c r="H522" s="339"/>
      <c r="I522" s="339"/>
      <c r="J522" s="339"/>
      <c r="K522" s="60"/>
    </row>
    <row r="523" spans="1:11">
      <c r="A523" s="339"/>
      <c r="B523" s="339"/>
      <c r="C523" s="339"/>
      <c r="D523" s="339"/>
      <c r="E523" s="339"/>
      <c r="F523" s="339"/>
      <c r="G523" s="339"/>
      <c r="H523" s="339"/>
      <c r="I523" s="339"/>
      <c r="J523" s="339"/>
      <c r="K523" s="60"/>
    </row>
    <row r="524" spans="1:11">
      <c r="A524" s="339"/>
      <c r="B524" s="339"/>
      <c r="C524" s="339"/>
      <c r="D524" s="339"/>
      <c r="E524" s="339"/>
      <c r="F524" s="339"/>
      <c r="G524" s="339"/>
      <c r="H524" s="339"/>
      <c r="I524" s="339"/>
      <c r="J524" s="339"/>
      <c r="K524" s="60"/>
    </row>
    <row r="525" spans="1:11">
      <c r="A525" s="339"/>
      <c r="B525" s="339"/>
      <c r="C525" s="339"/>
      <c r="D525" s="339"/>
      <c r="E525" s="339"/>
      <c r="F525" s="339"/>
      <c r="G525" s="339"/>
      <c r="H525" s="339"/>
      <c r="I525" s="339"/>
      <c r="J525" s="339"/>
      <c r="K525" s="60"/>
    </row>
    <row r="526" spans="1:11">
      <c r="A526" s="339"/>
      <c r="B526" s="339"/>
      <c r="C526" s="339"/>
      <c r="D526" s="339"/>
      <c r="E526" s="339"/>
      <c r="F526" s="339"/>
      <c r="G526" s="339"/>
      <c r="H526" s="339"/>
      <c r="I526" s="339"/>
      <c r="J526" s="339"/>
      <c r="K526" s="60"/>
    </row>
    <row r="527" spans="1:11">
      <c r="A527" s="339"/>
      <c r="B527" s="339"/>
      <c r="C527" s="339"/>
      <c r="D527" s="339"/>
      <c r="E527" s="339"/>
      <c r="F527" s="339"/>
      <c r="G527" s="339"/>
      <c r="H527" s="339"/>
      <c r="I527" s="339"/>
      <c r="J527" s="339"/>
      <c r="K527" s="60"/>
    </row>
    <row r="528" spans="1:11">
      <c r="A528" s="339"/>
      <c r="B528" s="339"/>
      <c r="C528" s="339"/>
      <c r="D528" s="339"/>
      <c r="E528" s="339"/>
      <c r="F528" s="339"/>
      <c r="G528" s="339"/>
      <c r="H528" s="339"/>
      <c r="I528" s="339"/>
      <c r="J528" s="339"/>
      <c r="K528" s="60"/>
    </row>
    <row r="529" spans="1:11">
      <c r="A529" s="339"/>
      <c r="B529" s="339"/>
      <c r="C529" s="339"/>
      <c r="D529" s="339"/>
      <c r="E529" s="339"/>
      <c r="F529" s="339"/>
      <c r="G529" s="339"/>
      <c r="H529" s="339"/>
      <c r="I529" s="339"/>
      <c r="J529" s="339"/>
      <c r="K529" s="60"/>
    </row>
    <row r="530" spans="1:11">
      <c r="A530" s="339"/>
      <c r="B530" s="339"/>
      <c r="C530" s="339"/>
      <c r="D530" s="339"/>
      <c r="E530" s="339"/>
      <c r="F530" s="339"/>
      <c r="G530" s="339"/>
      <c r="H530" s="339"/>
      <c r="I530" s="339"/>
      <c r="J530" s="339"/>
      <c r="K530" s="60"/>
    </row>
    <row r="531" spans="1:11">
      <c r="A531" s="339"/>
      <c r="B531" s="339"/>
      <c r="C531" s="339"/>
      <c r="D531" s="339"/>
      <c r="E531" s="339"/>
      <c r="F531" s="339"/>
      <c r="G531" s="339"/>
      <c r="H531" s="339"/>
      <c r="I531" s="339"/>
      <c r="J531" s="339"/>
      <c r="K531" s="60"/>
    </row>
    <row r="532" spans="1:11">
      <c r="A532" s="339"/>
      <c r="B532" s="339"/>
      <c r="C532" s="339"/>
      <c r="D532" s="339"/>
      <c r="E532" s="339"/>
      <c r="F532" s="339"/>
      <c r="G532" s="339"/>
      <c r="H532" s="339"/>
      <c r="I532" s="339"/>
      <c r="J532" s="339"/>
      <c r="K532" s="60"/>
    </row>
    <row r="533" spans="1:11">
      <c r="A533" s="339"/>
      <c r="B533" s="339"/>
      <c r="C533" s="339"/>
      <c r="D533" s="339"/>
      <c r="E533" s="339"/>
      <c r="F533" s="339"/>
      <c r="G533" s="339"/>
      <c r="H533" s="339"/>
      <c r="I533" s="339"/>
      <c r="J533" s="339"/>
      <c r="K533" s="60"/>
    </row>
    <row r="534" spans="1:11">
      <c r="A534" s="339"/>
      <c r="B534" s="339"/>
      <c r="C534" s="339"/>
      <c r="D534" s="339"/>
      <c r="E534" s="339"/>
      <c r="F534" s="339"/>
      <c r="G534" s="339"/>
      <c r="H534" s="339"/>
      <c r="I534" s="339"/>
      <c r="J534" s="339"/>
      <c r="K534" s="60"/>
    </row>
    <row r="535" spans="1:11">
      <c r="A535" s="339"/>
      <c r="B535" s="339"/>
      <c r="C535" s="339"/>
      <c r="D535" s="339"/>
      <c r="E535" s="339"/>
      <c r="F535" s="339"/>
      <c r="G535" s="339"/>
      <c r="H535" s="339"/>
      <c r="I535" s="339"/>
      <c r="J535" s="339"/>
      <c r="K535" s="60"/>
    </row>
    <row r="536" spans="1:11">
      <c r="A536" s="339"/>
      <c r="B536" s="339"/>
      <c r="C536" s="339"/>
      <c r="D536" s="339"/>
      <c r="E536" s="339"/>
      <c r="F536" s="339"/>
      <c r="G536" s="339"/>
      <c r="H536" s="339"/>
      <c r="I536" s="339"/>
      <c r="J536" s="339"/>
      <c r="K536" s="60"/>
    </row>
    <row r="537" spans="1:11">
      <c r="A537" s="339"/>
      <c r="B537" s="339"/>
      <c r="C537" s="339"/>
      <c r="D537" s="339"/>
      <c r="E537" s="339"/>
      <c r="F537" s="339"/>
      <c r="G537" s="339"/>
      <c r="H537" s="339"/>
      <c r="I537" s="339"/>
      <c r="J537" s="339"/>
      <c r="K537" s="60"/>
    </row>
    <row r="538" spans="1:11">
      <c r="A538" s="339"/>
      <c r="B538" s="339"/>
      <c r="C538" s="339"/>
      <c r="D538" s="339"/>
      <c r="E538" s="339"/>
      <c r="F538" s="339"/>
      <c r="G538" s="339"/>
      <c r="H538" s="339"/>
      <c r="I538" s="339"/>
      <c r="J538" s="339"/>
      <c r="K538" s="60"/>
    </row>
    <row r="539" spans="1:11">
      <c r="A539" s="339"/>
      <c r="B539" s="339"/>
      <c r="C539" s="339"/>
      <c r="D539" s="339"/>
      <c r="E539" s="339"/>
      <c r="F539" s="339"/>
      <c r="G539" s="339"/>
      <c r="H539" s="339"/>
      <c r="I539" s="339"/>
      <c r="J539" s="339"/>
      <c r="K539" s="60"/>
    </row>
    <row r="540" spans="1:11">
      <c r="A540" s="339"/>
      <c r="B540" s="339"/>
      <c r="C540" s="339"/>
      <c r="D540" s="339"/>
      <c r="E540" s="339"/>
      <c r="F540" s="339"/>
      <c r="G540" s="339"/>
      <c r="H540" s="339"/>
      <c r="I540" s="339"/>
      <c r="J540" s="339"/>
      <c r="K540" s="60"/>
    </row>
    <row r="541" spans="1:11">
      <c r="A541" s="339"/>
      <c r="B541" s="339"/>
      <c r="C541" s="339"/>
      <c r="D541" s="339"/>
      <c r="E541" s="339"/>
      <c r="F541" s="339"/>
      <c r="G541" s="339"/>
      <c r="H541" s="339"/>
      <c r="I541" s="339"/>
      <c r="J541" s="339"/>
      <c r="K541" s="60"/>
    </row>
    <row r="542" spans="1:11">
      <c r="A542" s="339"/>
      <c r="B542" s="339"/>
      <c r="C542" s="339"/>
      <c r="D542" s="339"/>
      <c r="E542" s="339"/>
      <c r="F542" s="339"/>
      <c r="G542" s="339"/>
      <c r="H542" s="339"/>
      <c r="I542" s="339"/>
      <c r="J542" s="339"/>
      <c r="K542" s="60"/>
    </row>
    <row r="543" spans="1:11">
      <c r="A543" s="339"/>
      <c r="B543" s="339"/>
      <c r="C543" s="339"/>
      <c r="D543" s="339"/>
      <c r="E543" s="339"/>
      <c r="F543" s="339"/>
      <c r="G543" s="339"/>
      <c r="H543" s="339"/>
      <c r="I543" s="339"/>
      <c r="J543" s="339"/>
      <c r="K543" s="60"/>
    </row>
    <row r="544" spans="1:11">
      <c r="A544" s="339"/>
      <c r="B544" s="339"/>
      <c r="C544" s="339"/>
      <c r="D544" s="339"/>
      <c r="E544" s="339"/>
      <c r="F544" s="339"/>
      <c r="G544" s="339"/>
      <c r="H544" s="339"/>
      <c r="I544" s="339"/>
      <c r="J544" s="339"/>
      <c r="K544" s="60"/>
    </row>
    <row r="545" spans="1:11">
      <c r="A545" s="339"/>
      <c r="B545" s="339"/>
      <c r="C545" s="339"/>
      <c r="D545" s="339"/>
      <c r="E545" s="339"/>
      <c r="F545" s="339"/>
      <c r="G545" s="339"/>
      <c r="H545" s="339"/>
      <c r="I545" s="339"/>
      <c r="J545" s="339"/>
      <c r="K545" s="60"/>
    </row>
    <row r="546" spans="1:11">
      <c r="A546" s="339"/>
      <c r="B546" s="339"/>
      <c r="C546" s="339"/>
      <c r="D546" s="339"/>
      <c r="E546" s="339"/>
      <c r="F546" s="339"/>
      <c r="G546" s="339"/>
      <c r="H546" s="339"/>
      <c r="I546" s="339"/>
      <c r="J546" s="339"/>
      <c r="K546" s="60"/>
    </row>
    <row r="547" spans="1:11">
      <c r="A547" s="339"/>
      <c r="B547" s="339"/>
      <c r="C547" s="339"/>
      <c r="D547" s="339"/>
      <c r="E547" s="339"/>
      <c r="F547" s="339"/>
      <c r="G547" s="339"/>
      <c r="H547" s="339"/>
      <c r="I547" s="339"/>
      <c r="J547" s="339"/>
      <c r="K547" s="60"/>
    </row>
    <row r="548" spans="1:11">
      <c r="A548" s="339"/>
      <c r="B548" s="339"/>
      <c r="C548" s="339"/>
      <c r="D548" s="339"/>
      <c r="E548" s="339"/>
      <c r="F548" s="339"/>
      <c r="G548" s="339"/>
      <c r="H548" s="339"/>
      <c r="I548" s="339"/>
      <c r="J548" s="339"/>
      <c r="K548" s="60"/>
    </row>
    <row r="549" spans="1:11">
      <c r="A549" s="339"/>
      <c r="B549" s="339"/>
      <c r="C549" s="339"/>
      <c r="D549" s="339"/>
      <c r="E549" s="339"/>
      <c r="F549" s="339"/>
      <c r="G549" s="339"/>
      <c r="H549" s="339"/>
      <c r="I549" s="339"/>
      <c r="J549" s="339"/>
      <c r="K549" s="60"/>
    </row>
    <row r="550" spans="1:11">
      <c r="A550" s="339"/>
      <c r="B550" s="339"/>
      <c r="C550" s="339"/>
      <c r="D550" s="339"/>
      <c r="E550" s="339"/>
      <c r="F550" s="339"/>
      <c r="G550" s="339"/>
      <c r="H550" s="339"/>
      <c r="I550" s="339"/>
      <c r="J550" s="339"/>
      <c r="K550" s="60"/>
    </row>
    <row r="551" spans="1:11">
      <c r="A551" s="339"/>
      <c r="B551" s="339"/>
      <c r="C551" s="339"/>
      <c r="D551" s="339"/>
      <c r="E551" s="339"/>
      <c r="F551" s="339"/>
      <c r="G551" s="339"/>
      <c r="H551" s="339"/>
      <c r="I551" s="339"/>
      <c r="J551" s="339"/>
      <c r="K551" s="60"/>
    </row>
    <row r="552" spans="1:11">
      <c r="A552" s="339"/>
      <c r="B552" s="339"/>
      <c r="C552" s="339"/>
      <c r="D552" s="339"/>
      <c r="E552" s="339"/>
      <c r="F552" s="339"/>
      <c r="G552" s="339"/>
      <c r="H552" s="339"/>
      <c r="I552" s="339"/>
      <c r="J552" s="339"/>
      <c r="K552" s="60"/>
    </row>
    <row r="553" spans="1:11">
      <c r="A553" s="339"/>
      <c r="B553" s="339"/>
      <c r="C553" s="339"/>
      <c r="D553" s="339"/>
      <c r="E553" s="339"/>
      <c r="F553" s="339"/>
      <c r="G553" s="339"/>
      <c r="H553" s="339"/>
      <c r="I553" s="339"/>
      <c r="J553" s="339"/>
      <c r="K553" s="60"/>
    </row>
    <row r="554" spans="1:11">
      <c r="A554" s="339"/>
      <c r="B554" s="339"/>
      <c r="C554" s="339"/>
      <c r="D554" s="339"/>
      <c r="E554" s="339"/>
      <c r="F554" s="339"/>
      <c r="G554" s="339"/>
      <c r="H554" s="339"/>
      <c r="I554" s="339"/>
      <c r="J554" s="339"/>
      <c r="K554" s="60"/>
    </row>
    <row r="555" spans="1:11">
      <c r="A555" s="339"/>
      <c r="B555" s="339"/>
      <c r="C555" s="339"/>
      <c r="D555" s="339"/>
      <c r="E555" s="339"/>
      <c r="F555" s="339"/>
      <c r="G555" s="339"/>
      <c r="H555" s="339"/>
      <c r="I555" s="339"/>
      <c r="J555" s="339"/>
      <c r="K555" s="60"/>
    </row>
    <row r="556" spans="1:11">
      <c r="A556" s="339"/>
      <c r="B556" s="339"/>
      <c r="C556" s="339"/>
      <c r="D556" s="339"/>
      <c r="E556" s="339"/>
      <c r="F556" s="339"/>
      <c r="G556" s="339"/>
      <c r="H556" s="339"/>
      <c r="I556" s="339"/>
      <c r="J556" s="339"/>
      <c r="K556" s="60"/>
    </row>
    <row r="557" spans="1:11">
      <c r="A557" s="339"/>
      <c r="B557" s="339"/>
      <c r="C557" s="339"/>
      <c r="D557" s="339"/>
      <c r="E557" s="339"/>
      <c r="F557" s="339"/>
      <c r="G557" s="339"/>
      <c r="H557" s="339"/>
      <c r="I557" s="339"/>
      <c r="J557" s="339"/>
      <c r="K557" s="60"/>
    </row>
    <row r="558" spans="1:11">
      <c r="A558" s="339"/>
      <c r="B558" s="339"/>
      <c r="C558" s="339"/>
      <c r="D558" s="339"/>
      <c r="E558" s="339"/>
      <c r="F558" s="339"/>
      <c r="G558" s="339"/>
      <c r="H558" s="339"/>
      <c r="I558" s="339"/>
      <c r="J558" s="339"/>
      <c r="K558" s="60"/>
    </row>
    <row r="559" spans="1:11">
      <c r="A559" s="339"/>
      <c r="B559" s="339"/>
      <c r="C559" s="339"/>
      <c r="D559" s="339"/>
      <c r="E559" s="339"/>
      <c r="F559" s="339"/>
      <c r="G559" s="339"/>
      <c r="H559" s="339"/>
      <c r="I559" s="339"/>
      <c r="J559" s="339"/>
      <c r="K559" s="60"/>
    </row>
    <row r="560" spans="1:11">
      <c r="A560" s="339"/>
      <c r="B560" s="339"/>
      <c r="C560" s="339"/>
      <c r="D560" s="339"/>
      <c r="E560" s="339"/>
      <c r="F560" s="339"/>
      <c r="G560" s="339"/>
      <c r="H560" s="339"/>
      <c r="I560" s="339"/>
      <c r="J560" s="339"/>
      <c r="K560" s="60"/>
    </row>
    <row r="561" spans="1:11">
      <c r="A561" s="339"/>
      <c r="B561" s="339"/>
      <c r="C561" s="339"/>
      <c r="D561" s="339"/>
      <c r="E561" s="339"/>
      <c r="F561" s="339"/>
      <c r="G561" s="339"/>
      <c r="H561" s="339"/>
      <c r="I561" s="339"/>
      <c r="J561" s="339"/>
      <c r="K561" s="60"/>
    </row>
    <row r="562" spans="1:11">
      <c r="A562" s="339"/>
      <c r="B562" s="339"/>
      <c r="C562" s="339"/>
      <c r="D562" s="339"/>
      <c r="E562" s="339"/>
      <c r="F562" s="339"/>
      <c r="G562" s="339"/>
      <c r="H562" s="339"/>
      <c r="I562" s="339"/>
      <c r="J562" s="339"/>
      <c r="K562" s="60"/>
    </row>
    <row r="563" spans="1:11">
      <c r="A563" s="339"/>
      <c r="B563" s="339"/>
      <c r="C563" s="339"/>
      <c r="D563" s="339"/>
      <c r="E563" s="339"/>
      <c r="F563" s="339"/>
      <c r="G563" s="339"/>
      <c r="H563" s="339"/>
      <c r="I563" s="339"/>
      <c r="J563" s="339"/>
      <c r="K563" s="60"/>
    </row>
    <row r="564" spans="1:11">
      <c r="A564" s="339"/>
      <c r="B564" s="339"/>
      <c r="C564" s="339"/>
      <c r="D564" s="339"/>
      <c r="E564" s="339"/>
      <c r="F564" s="339"/>
      <c r="G564" s="339"/>
      <c r="H564" s="339"/>
      <c r="I564" s="339"/>
      <c r="J564" s="339"/>
      <c r="K564" s="60"/>
    </row>
    <row r="565" spans="1:11">
      <c r="A565" s="339"/>
      <c r="B565" s="339"/>
      <c r="C565" s="339"/>
      <c r="D565" s="339"/>
      <c r="E565" s="339"/>
      <c r="F565" s="339"/>
      <c r="G565" s="339"/>
      <c r="H565" s="339"/>
      <c r="I565" s="339"/>
      <c r="J565" s="339"/>
      <c r="K565" s="60"/>
    </row>
    <row r="566" spans="1:11">
      <c r="A566" s="339"/>
      <c r="B566" s="339"/>
      <c r="C566" s="339"/>
      <c r="D566" s="339"/>
      <c r="E566" s="339"/>
      <c r="F566" s="339"/>
      <c r="G566" s="339"/>
      <c r="H566" s="339"/>
      <c r="I566" s="339"/>
      <c r="J566" s="339"/>
      <c r="K566" s="60"/>
    </row>
    <row r="567" spans="1:11">
      <c r="A567" s="339"/>
      <c r="B567" s="339"/>
      <c r="C567" s="339"/>
      <c r="D567" s="339"/>
      <c r="E567" s="339"/>
      <c r="F567" s="339"/>
      <c r="G567" s="339"/>
      <c r="H567" s="339"/>
      <c r="I567" s="339"/>
      <c r="J567" s="339"/>
      <c r="K567" s="60"/>
    </row>
    <row r="568" spans="1:11">
      <c r="A568" s="339"/>
      <c r="B568" s="339"/>
      <c r="C568" s="339"/>
      <c r="D568" s="339"/>
      <c r="E568" s="339"/>
      <c r="F568" s="339"/>
      <c r="G568" s="339"/>
      <c r="H568" s="339"/>
      <c r="I568" s="339"/>
      <c r="J568" s="339"/>
      <c r="K568" s="60"/>
    </row>
    <row r="569" spans="1:11">
      <c r="A569" s="339"/>
      <c r="B569" s="339"/>
      <c r="C569" s="339"/>
      <c r="D569" s="339"/>
      <c r="E569" s="339"/>
      <c r="F569" s="339"/>
      <c r="G569" s="339"/>
      <c r="H569" s="339"/>
      <c r="I569" s="339"/>
      <c r="J569" s="339"/>
      <c r="K569" s="60"/>
    </row>
    <row r="570" spans="1:11">
      <c r="A570" s="339"/>
      <c r="B570" s="339"/>
      <c r="C570" s="339"/>
      <c r="D570" s="339"/>
      <c r="E570" s="339"/>
      <c r="F570" s="339"/>
      <c r="G570" s="339"/>
      <c r="H570" s="339"/>
      <c r="I570" s="339"/>
      <c r="J570" s="339"/>
      <c r="K570" s="60"/>
    </row>
    <row r="571" spans="1:11">
      <c r="A571" s="339"/>
      <c r="B571" s="339"/>
      <c r="C571" s="339"/>
      <c r="D571" s="339"/>
      <c r="E571" s="339"/>
      <c r="F571" s="339"/>
      <c r="G571" s="339"/>
      <c r="H571" s="339"/>
      <c r="I571" s="339"/>
      <c r="J571" s="339"/>
      <c r="K571" s="60"/>
    </row>
    <row r="572" spans="1:11">
      <c r="A572" s="339"/>
      <c r="B572" s="339"/>
      <c r="C572" s="339"/>
      <c r="D572" s="339"/>
      <c r="E572" s="339"/>
      <c r="F572" s="339"/>
      <c r="G572" s="339"/>
      <c r="H572" s="339"/>
      <c r="I572" s="339"/>
      <c r="J572" s="339"/>
      <c r="K572" s="60"/>
    </row>
    <row r="573" spans="1:11">
      <c r="A573" s="339"/>
      <c r="B573" s="339"/>
      <c r="C573" s="339"/>
      <c r="D573" s="339"/>
      <c r="E573" s="339"/>
      <c r="F573" s="339"/>
      <c r="G573" s="339"/>
      <c r="H573" s="339"/>
      <c r="I573" s="339"/>
      <c r="J573" s="339"/>
      <c r="K573" s="60"/>
    </row>
    <row r="574" spans="1:11">
      <c r="A574" s="339"/>
      <c r="B574" s="339"/>
      <c r="C574" s="339"/>
      <c r="D574" s="339"/>
      <c r="E574" s="339"/>
      <c r="F574" s="339"/>
      <c r="G574" s="339"/>
      <c r="H574" s="339"/>
      <c r="I574" s="339"/>
      <c r="J574" s="339"/>
      <c r="K574" s="60"/>
    </row>
    <row r="575" spans="1:11">
      <c r="A575" s="339"/>
      <c r="B575" s="339"/>
      <c r="C575" s="339"/>
      <c r="D575" s="339"/>
      <c r="E575" s="339"/>
      <c r="F575" s="339"/>
      <c r="G575" s="339"/>
      <c r="H575" s="339"/>
      <c r="I575" s="339"/>
      <c r="J575" s="339"/>
      <c r="K575" s="60"/>
    </row>
    <row r="576" spans="1:11">
      <c r="A576" s="339"/>
      <c r="B576" s="339"/>
      <c r="C576" s="339"/>
      <c r="D576" s="339"/>
      <c r="E576" s="339"/>
      <c r="F576" s="339"/>
      <c r="G576" s="339"/>
      <c r="H576" s="339"/>
      <c r="I576" s="339"/>
      <c r="J576" s="339"/>
      <c r="K576" s="60"/>
    </row>
    <row r="577" spans="1:11">
      <c r="A577" s="339"/>
      <c r="B577" s="339"/>
      <c r="C577" s="339"/>
      <c r="D577" s="339"/>
      <c r="E577" s="339"/>
      <c r="F577" s="339"/>
      <c r="G577" s="339"/>
      <c r="H577" s="339"/>
      <c r="I577" s="339"/>
      <c r="J577" s="339"/>
      <c r="K577" s="60"/>
    </row>
    <row r="578" spans="1:11">
      <c r="A578" s="339"/>
      <c r="B578" s="339"/>
      <c r="C578" s="339"/>
      <c r="D578" s="339"/>
      <c r="E578" s="339"/>
      <c r="F578" s="339"/>
      <c r="G578" s="339"/>
      <c r="H578" s="339"/>
      <c r="I578" s="339"/>
      <c r="J578" s="339"/>
      <c r="K578" s="60"/>
    </row>
    <row r="579" spans="1:11">
      <c r="A579" s="339"/>
      <c r="B579" s="339"/>
      <c r="C579" s="339"/>
      <c r="D579" s="339"/>
      <c r="E579" s="339"/>
      <c r="F579" s="339"/>
      <c r="G579" s="339"/>
      <c r="H579" s="339"/>
      <c r="I579" s="339"/>
      <c r="J579" s="339"/>
      <c r="K579" s="60"/>
    </row>
    <row r="580" spans="1:11">
      <c r="A580" s="339"/>
      <c r="B580" s="339"/>
      <c r="C580" s="339"/>
      <c r="D580" s="339"/>
      <c r="E580" s="339"/>
      <c r="F580" s="339"/>
      <c r="G580" s="339"/>
      <c r="H580" s="339"/>
      <c r="I580" s="339"/>
      <c r="J580" s="339"/>
      <c r="K580" s="60"/>
    </row>
    <row r="581" spans="1:11">
      <c r="A581" s="339"/>
      <c r="B581" s="339"/>
      <c r="C581" s="339"/>
      <c r="D581" s="339"/>
      <c r="E581" s="339"/>
      <c r="F581" s="339"/>
      <c r="G581" s="339"/>
      <c r="H581" s="339"/>
      <c r="I581" s="339"/>
      <c r="J581" s="339"/>
      <c r="K581" s="60"/>
    </row>
    <row r="582" spans="1:11">
      <c r="A582" s="339"/>
      <c r="B582" s="339"/>
      <c r="C582" s="339"/>
      <c r="D582" s="339"/>
      <c r="E582" s="339"/>
      <c r="F582" s="339"/>
      <c r="G582" s="339"/>
      <c r="H582" s="339"/>
      <c r="I582" s="339"/>
      <c r="J582" s="339"/>
      <c r="K582" s="60"/>
    </row>
    <row r="583" spans="1:11">
      <c r="A583" s="339"/>
      <c r="B583" s="339"/>
      <c r="C583" s="339"/>
      <c r="D583" s="339"/>
      <c r="E583" s="339"/>
      <c r="F583" s="339"/>
      <c r="G583" s="339"/>
      <c r="H583" s="339"/>
      <c r="I583" s="339"/>
      <c r="J583" s="339"/>
      <c r="K583" s="60"/>
    </row>
    <row r="584" spans="1:11">
      <c r="A584" s="339"/>
      <c r="B584" s="339"/>
      <c r="C584" s="339"/>
      <c r="D584" s="339"/>
      <c r="E584" s="339"/>
      <c r="F584" s="339"/>
      <c r="G584" s="339"/>
      <c r="H584" s="339"/>
      <c r="I584" s="339"/>
      <c r="J584" s="339"/>
      <c r="K584" s="60"/>
    </row>
    <row r="585" spans="1:11">
      <c r="A585" s="339"/>
      <c r="B585" s="339"/>
      <c r="C585" s="339"/>
      <c r="D585" s="339"/>
      <c r="E585" s="339"/>
      <c r="F585" s="339"/>
      <c r="G585" s="339"/>
      <c r="H585" s="339"/>
      <c r="I585" s="339"/>
      <c r="J585" s="339"/>
      <c r="K585" s="60"/>
    </row>
    <row r="586" spans="1:11">
      <c r="A586" s="339"/>
      <c r="B586" s="339"/>
      <c r="C586" s="339"/>
      <c r="D586" s="339"/>
      <c r="E586" s="339"/>
      <c r="F586" s="339"/>
      <c r="G586" s="339"/>
      <c r="H586" s="339"/>
      <c r="I586" s="339"/>
      <c r="J586" s="339"/>
      <c r="K586" s="60"/>
    </row>
    <row r="587" spans="1:11">
      <c r="A587" s="339"/>
      <c r="B587" s="339"/>
      <c r="C587" s="339"/>
      <c r="D587" s="339"/>
      <c r="E587" s="339"/>
      <c r="F587" s="339"/>
      <c r="G587" s="339"/>
      <c r="H587" s="339"/>
      <c r="I587" s="339"/>
      <c r="J587" s="339"/>
      <c r="K587" s="60"/>
    </row>
    <row r="588" spans="1:11">
      <c r="A588" s="339"/>
      <c r="B588" s="339"/>
      <c r="C588" s="339"/>
      <c r="D588" s="339"/>
      <c r="E588" s="339"/>
      <c r="F588" s="339"/>
      <c r="G588" s="339"/>
      <c r="H588" s="339"/>
      <c r="I588" s="339"/>
      <c r="J588" s="339"/>
      <c r="K588" s="60"/>
    </row>
    <row r="589" spans="1:11">
      <c r="A589" s="339"/>
      <c r="B589" s="339"/>
      <c r="C589" s="339"/>
      <c r="D589" s="339"/>
      <c r="E589" s="339"/>
      <c r="F589" s="339"/>
      <c r="G589" s="339"/>
      <c r="H589" s="339"/>
      <c r="I589" s="339"/>
      <c r="J589" s="339"/>
      <c r="K589" s="60"/>
    </row>
    <row r="590" spans="1:11">
      <c r="A590" s="339"/>
      <c r="B590" s="339"/>
      <c r="C590" s="339"/>
      <c r="D590" s="339"/>
      <c r="E590" s="339"/>
      <c r="F590" s="339"/>
      <c r="G590" s="339"/>
      <c r="H590" s="339"/>
      <c r="I590" s="339"/>
      <c r="J590" s="339"/>
      <c r="K590" s="60"/>
    </row>
    <row r="591" spans="1:11">
      <c r="A591" s="339"/>
      <c r="B591" s="339"/>
      <c r="C591" s="339"/>
      <c r="D591" s="339"/>
      <c r="E591" s="339"/>
      <c r="F591" s="339"/>
      <c r="G591" s="339"/>
      <c r="H591" s="339"/>
      <c r="I591" s="339"/>
      <c r="J591" s="339"/>
      <c r="K591" s="60"/>
    </row>
    <row r="592" spans="1:11">
      <c r="A592" s="339"/>
      <c r="B592" s="339"/>
      <c r="C592" s="339"/>
      <c r="D592" s="339"/>
      <c r="E592" s="339"/>
      <c r="F592" s="339"/>
      <c r="G592" s="339"/>
      <c r="H592" s="339"/>
      <c r="I592" s="339"/>
      <c r="J592" s="339"/>
      <c r="K592" s="60"/>
    </row>
    <row r="593" spans="1:11">
      <c r="A593" s="339"/>
      <c r="B593" s="339"/>
      <c r="C593" s="339"/>
      <c r="D593" s="339"/>
      <c r="E593" s="339"/>
      <c r="F593" s="339"/>
      <c r="G593" s="339"/>
      <c r="H593" s="339"/>
      <c r="I593" s="339"/>
      <c r="J593" s="339"/>
      <c r="K593" s="60"/>
    </row>
    <row r="594" spans="1:11">
      <c r="A594" s="339"/>
      <c r="B594" s="339"/>
      <c r="C594" s="339"/>
      <c r="D594" s="339"/>
      <c r="E594" s="339"/>
      <c r="F594" s="339"/>
      <c r="G594" s="339"/>
      <c r="H594" s="339"/>
      <c r="I594" s="339"/>
      <c r="J594" s="339"/>
      <c r="K594" s="60"/>
    </row>
    <row r="595" spans="1:11">
      <c r="A595" s="339"/>
      <c r="B595" s="339"/>
      <c r="C595" s="339"/>
      <c r="D595" s="339"/>
      <c r="E595" s="339"/>
      <c r="F595" s="339"/>
      <c r="G595" s="339"/>
      <c r="H595" s="339"/>
      <c r="I595" s="339"/>
      <c r="J595" s="339"/>
      <c r="K595" s="60"/>
    </row>
    <row r="596" spans="1:11">
      <c r="A596" s="339"/>
      <c r="B596" s="339"/>
      <c r="C596" s="339"/>
      <c r="D596" s="339"/>
      <c r="E596" s="339"/>
      <c r="F596" s="339"/>
      <c r="G596" s="339"/>
      <c r="H596" s="339"/>
      <c r="I596" s="339"/>
      <c r="J596" s="339"/>
      <c r="K596" s="60"/>
    </row>
    <row r="597" spans="1:11">
      <c r="A597" s="339"/>
      <c r="B597" s="339"/>
      <c r="C597" s="339"/>
      <c r="D597" s="339"/>
      <c r="E597" s="339"/>
      <c r="F597" s="339"/>
      <c r="G597" s="339"/>
      <c r="H597" s="339"/>
      <c r="I597" s="339"/>
      <c r="J597" s="339"/>
      <c r="K597" s="60"/>
    </row>
    <row r="598" spans="1:11">
      <c r="A598" s="339"/>
      <c r="B598" s="339"/>
      <c r="C598" s="339"/>
      <c r="D598" s="339"/>
      <c r="E598" s="339"/>
      <c r="F598" s="339"/>
      <c r="G598" s="339"/>
      <c r="H598" s="339"/>
      <c r="I598" s="339"/>
      <c r="J598" s="339"/>
      <c r="K598" s="60"/>
    </row>
    <row r="599" spans="1:11">
      <c r="A599" s="339"/>
      <c r="B599" s="339"/>
      <c r="C599" s="339"/>
      <c r="D599" s="339"/>
      <c r="E599" s="339"/>
      <c r="F599" s="339"/>
      <c r="G599" s="339"/>
      <c r="H599" s="339"/>
      <c r="I599" s="339"/>
      <c r="J599" s="339"/>
      <c r="K599" s="60"/>
    </row>
    <row r="600" spans="1:11">
      <c r="A600" s="339"/>
      <c r="B600" s="339"/>
      <c r="C600" s="339"/>
      <c r="D600" s="339"/>
      <c r="E600" s="339"/>
      <c r="F600" s="339"/>
      <c r="G600" s="339"/>
      <c r="H600" s="339"/>
      <c r="I600" s="339"/>
      <c r="J600" s="339"/>
      <c r="K600" s="60"/>
    </row>
    <row r="601" spans="1:11">
      <c r="A601" s="339"/>
      <c r="B601" s="339"/>
      <c r="C601" s="339"/>
      <c r="D601" s="339"/>
      <c r="E601" s="339"/>
      <c r="F601" s="339"/>
      <c r="G601" s="339"/>
      <c r="H601" s="339"/>
      <c r="I601" s="339"/>
      <c r="J601" s="339"/>
      <c r="K601" s="60"/>
    </row>
    <row r="602" spans="1:11">
      <c r="A602" s="339"/>
      <c r="B602" s="339"/>
      <c r="C602" s="339"/>
      <c r="D602" s="339"/>
      <c r="E602" s="339"/>
      <c r="F602" s="339"/>
      <c r="G602" s="339"/>
      <c r="H602" s="339"/>
      <c r="I602" s="339"/>
      <c r="J602" s="339"/>
      <c r="K602" s="60"/>
    </row>
    <row r="603" spans="1:11">
      <c r="A603" s="339"/>
      <c r="B603" s="339"/>
      <c r="C603" s="339"/>
      <c r="D603" s="339"/>
      <c r="E603" s="339"/>
      <c r="F603" s="339"/>
      <c r="G603" s="339"/>
      <c r="H603" s="339"/>
      <c r="I603" s="339"/>
      <c r="J603" s="339"/>
      <c r="K603" s="60"/>
    </row>
    <row r="604" spans="1:11">
      <c r="A604" s="339"/>
      <c r="B604" s="339"/>
      <c r="C604" s="339"/>
      <c r="D604" s="339"/>
      <c r="E604" s="339"/>
      <c r="F604" s="339"/>
      <c r="G604" s="339"/>
      <c r="H604" s="339"/>
      <c r="I604" s="339"/>
      <c r="J604" s="339"/>
      <c r="K604" s="60"/>
    </row>
    <row r="605" spans="1:11">
      <c r="A605" s="339"/>
      <c r="B605" s="339"/>
      <c r="C605" s="339"/>
      <c r="D605" s="339"/>
      <c r="E605" s="339"/>
      <c r="F605" s="339"/>
      <c r="G605" s="339"/>
      <c r="H605" s="339"/>
      <c r="I605" s="339"/>
      <c r="J605" s="339"/>
      <c r="K605" s="60"/>
    </row>
    <row r="606" spans="1:11">
      <c r="A606" s="339"/>
      <c r="B606" s="339"/>
      <c r="C606" s="339"/>
      <c r="D606" s="339"/>
      <c r="E606" s="339"/>
      <c r="F606" s="339"/>
      <c r="G606" s="339"/>
      <c r="H606" s="339"/>
      <c r="I606" s="339"/>
      <c r="J606" s="339"/>
      <c r="K606" s="60"/>
    </row>
    <row r="607" spans="1:11">
      <c r="A607" s="339"/>
      <c r="B607" s="339"/>
      <c r="C607" s="339"/>
      <c r="D607" s="339"/>
      <c r="E607" s="339"/>
      <c r="F607" s="339"/>
      <c r="G607" s="339"/>
      <c r="H607" s="339"/>
      <c r="I607" s="339"/>
      <c r="J607" s="339"/>
      <c r="K607" s="60"/>
    </row>
    <row r="608" spans="1:11">
      <c r="A608" s="339"/>
      <c r="B608" s="339"/>
      <c r="C608" s="339"/>
      <c r="D608" s="339"/>
      <c r="E608" s="339"/>
      <c r="F608" s="339"/>
      <c r="G608" s="339"/>
      <c r="H608" s="339"/>
      <c r="I608" s="339"/>
      <c r="J608" s="339"/>
      <c r="K608" s="60"/>
    </row>
    <row r="609" spans="1:11">
      <c r="A609" s="339"/>
      <c r="B609" s="339"/>
      <c r="C609" s="339"/>
      <c r="D609" s="339"/>
      <c r="E609" s="339"/>
      <c r="F609" s="339"/>
      <c r="G609" s="339"/>
      <c r="H609" s="339"/>
      <c r="I609" s="339"/>
      <c r="J609" s="339"/>
      <c r="K609" s="60"/>
    </row>
    <row r="610" spans="1:11">
      <c r="A610" s="339"/>
      <c r="B610" s="339"/>
      <c r="C610" s="339"/>
      <c r="D610" s="339"/>
      <c r="E610" s="339"/>
      <c r="F610" s="339"/>
      <c r="G610" s="339"/>
      <c r="H610" s="339"/>
      <c r="I610" s="339"/>
      <c r="J610" s="339"/>
      <c r="K610" s="60"/>
    </row>
    <row r="611" spans="1:11">
      <c r="A611" s="339"/>
      <c r="B611" s="339"/>
      <c r="C611" s="339"/>
      <c r="D611" s="339"/>
      <c r="E611" s="339"/>
      <c r="F611" s="339"/>
      <c r="G611" s="339"/>
      <c r="H611" s="339"/>
      <c r="I611" s="339"/>
      <c r="J611" s="339"/>
      <c r="K611" s="60"/>
    </row>
    <row r="612" spans="1:11">
      <c r="A612" s="339"/>
      <c r="B612" s="339"/>
      <c r="C612" s="339"/>
      <c r="D612" s="339"/>
      <c r="E612" s="339"/>
      <c r="F612" s="339"/>
      <c r="G612" s="339"/>
      <c r="H612" s="339"/>
      <c r="I612" s="339"/>
      <c r="J612" s="339"/>
      <c r="K612" s="60"/>
    </row>
    <row r="613" spans="1:11">
      <c r="A613" s="339"/>
      <c r="B613" s="339"/>
      <c r="C613" s="339"/>
      <c r="D613" s="339"/>
      <c r="E613" s="339"/>
      <c r="F613" s="339"/>
      <c r="G613" s="339"/>
      <c r="H613" s="339"/>
      <c r="I613" s="339"/>
      <c r="J613" s="339"/>
      <c r="K613" s="60"/>
    </row>
    <row r="614" spans="1:11">
      <c r="A614" s="339"/>
      <c r="B614" s="339"/>
      <c r="C614" s="339"/>
      <c r="D614" s="339"/>
      <c r="E614" s="339"/>
      <c r="F614" s="339"/>
      <c r="G614" s="339"/>
      <c r="H614" s="339"/>
      <c r="I614" s="339"/>
      <c r="J614" s="339"/>
      <c r="K614" s="60"/>
    </row>
    <row r="615" spans="1:11">
      <c r="A615" s="339"/>
      <c r="B615" s="339"/>
      <c r="C615" s="339"/>
      <c r="D615" s="339"/>
      <c r="E615" s="339"/>
      <c r="F615" s="339"/>
      <c r="G615" s="339"/>
      <c r="H615" s="339"/>
      <c r="I615" s="339"/>
      <c r="J615" s="339"/>
      <c r="K615" s="60"/>
    </row>
    <row r="616" spans="1:11">
      <c r="A616" s="339"/>
      <c r="B616" s="339"/>
      <c r="C616" s="339"/>
      <c r="D616" s="339"/>
      <c r="E616" s="339"/>
      <c r="F616" s="339"/>
      <c r="G616" s="339"/>
      <c r="H616" s="339"/>
      <c r="I616" s="339"/>
      <c r="J616" s="339"/>
      <c r="K616" s="60"/>
    </row>
    <row r="617" spans="1:11">
      <c r="A617" s="339"/>
      <c r="B617" s="339"/>
      <c r="C617" s="339"/>
      <c r="D617" s="339"/>
      <c r="E617" s="339"/>
      <c r="F617" s="339"/>
      <c r="G617" s="339"/>
      <c r="H617" s="339"/>
      <c r="I617" s="339"/>
      <c r="J617" s="339"/>
      <c r="K617" s="60"/>
    </row>
    <row r="618" spans="1:11">
      <c r="A618" s="339"/>
      <c r="B618" s="339"/>
      <c r="C618" s="339"/>
      <c r="D618" s="339"/>
      <c r="E618" s="339"/>
      <c r="F618" s="339"/>
      <c r="G618" s="339"/>
      <c r="H618" s="339"/>
      <c r="I618" s="339"/>
      <c r="J618" s="339"/>
      <c r="K618" s="60"/>
    </row>
    <row r="619" spans="1:11">
      <c r="A619" s="339"/>
      <c r="B619" s="339"/>
      <c r="C619" s="339"/>
      <c r="D619" s="339"/>
      <c r="E619" s="339"/>
      <c r="F619" s="339"/>
      <c r="G619" s="339"/>
      <c r="H619" s="339"/>
      <c r="I619" s="339"/>
      <c r="J619" s="339"/>
      <c r="K619" s="60"/>
    </row>
    <row r="620" spans="1:11">
      <c r="A620" s="339"/>
      <c r="B620" s="339"/>
      <c r="C620" s="339"/>
      <c r="D620" s="339"/>
      <c r="E620" s="339"/>
      <c r="F620" s="339"/>
      <c r="G620" s="339"/>
      <c r="H620" s="339"/>
      <c r="I620" s="339"/>
      <c r="J620" s="339"/>
      <c r="K620" s="60"/>
    </row>
    <row r="621" spans="1:11">
      <c r="A621" s="339"/>
      <c r="B621" s="339"/>
      <c r="C621" s="339"/>
      <c r="D621" s="339"/>
      <c r="E621" s="339"/>
      <c r="F621" s="339"/>
      <c r="G621" s="339"/>
      <c r="H621" s="339"/>
      <c r="I621" s="339"/>
      <c r="J621" s="339"/>
      <c r="K621" s="60"/>
    </row>
    <row r="622" spans="1:11">
      <c r="A622" s="339"/>
      <c r="B622" s="339"/>
      <c r="C622" s="339"/>
      <c r="D622" s="339"/>
      <c r="E622" s="339"/>
      <c r="F622" s="339"/>
      <c r="G622" s="339"/>
      <c r="H622" s="339"/>
      <c r="I622" s="339"/>
      <c r="J622" s="339"/>
      <c r="K622" s="60"/>
    </row>
    <row r="623" spans="1:11">
      <c r="A623" s="339"/>
      <c r="B623" s="339"/>
      <c r="C623" s="339"/>
      <c r="D623" s="339"/>
      <c r="E623" s="339"/>
      <c r="F623" s="339"/>
      <c r="G623" s="339"/>
      <c r="H623" s="339"/>
      <c r="I623" s="339"/>
      <c r="J623" s="339"/>
      <c r="K623" s="60"/>
    </row>
    <row r="624" spans="1:11">
      <c r="A624" s="339"/>
      <c r="B624" s="339"/>
      <c r="C624" s="339"/>
      <c r="D624" s="339"/>
      <c r="E624" s="339"/>
      <c r="F624" s="339"/>
      <c r="G624" s="339"/>
      <c r="H624" s="339"/>
      <c r="I624" s="339"/>
      <c r="J624" s="339"/>
      <c r="K624" s="60"/>
    </row>
    <row r="625" spans="1:11">
      <c r="A625" s="339"/>
      <c r="B625" s="339"/>
      <c r="C625" s="339"/>
      <c r="D625" s="339"/>
      <c r="E625" s="339"/>
      <c r="F625" s="339"/>
      <c r="G625" s="339"/>
      <c r="H625" s="339"/>
      <c r="I625" s="339"/>
      <c r="J625" s="339"/>
      <c r="K625" s="60"/>
    </row>
    <row r="626" spans="1:11">
      <c r="A626" s="339"/>
      <c r="B626" s="339"/>
      <c r="C626" s="339"/>
      <c r="D626" s="339"/>
      <c r="E626" s="339"/>
      <c r="F626" s="339"/>
      <c r="G626" s="339"/>
      <c r="H626" s="339"/>
      <c r="I626" s="339"/>
      <c r="J626" s="339"/>
      <c r="K626" s="60"/>
    </row>
    <row r="627" spans="1:11">
      <c r="A627" s="339"/>
      <c r="B627" s="339"/>
      <c r="C627" s="339"/>
      <c r="D627" s="339"/>
      <c r="E627" s="339"/>
      <c r="F627" s="339"/>
      <c r="G627" s="339"/>
      <c r="H627" s="339"/>
      <c r="I627" s="339"/>
      <c r="J627" s="339"/>
      <c r="K627" s="60"/>
    </row>
    <row r="628" spans="1:11">
      <c r="A628" s="339"/>
      <c r="B628" s="339"/>
      <c r="C628" s="339"/>
      <c r="D628" s="339"/>
      <c r="E628" s="339"/>
      <c r="F628" s="339"/>
      <c r="G628" s="339"/>
      <c r="H628" s="339"/>
      <c r="I628" s="339"/>
      <c r="J628" s="339"/>
      <c r="K628" s="60"/>
    </row>
    <row r="629" spans="1:11">
      <c r="A629" s="339"/>
      <c r="B629" s="339"/>
      <c r="C629" s="339"/>
      <c r="D629" s="339"/>
      <c r="E629" s="339"/>
      <c r="F629" s="339"/>
      <c r="G629" s="339"/>
      <c r="H629" s="339"/>
      <c r="I629" s="339"/>
      <c r="J629" s="339"/>
      <c r="K629" s="60"/>
    </row>
    <row r="630" spans="1:11">
      <c r="A630" s="339"/>
      <c r="B630" s="339"/>
      <c r="C630" s="339"/>
      <c r="D630" s="339"/>
      <c r="E630" s="339"/>
      <c r="F630" s="339"/>
      <c r="G630" s="339"/>
      <c r="H630" s="339"/>
      <c r="I630" s="339"/>
      <c r="J630" s="339"/>
      <c r="K630" s="60"/>
    </row>
    <row r="631" spans="1:11">
      <c r="A631" s="339"/>
      <c r="B631" s="339"/>
      <c r="C631" s="339"/>
      <c r="D631" s="339"/>
      <c r="E631" s="339"/>
      <c r="F631" s="339"/>
      <c r="G631" s="339"/>
      <c r="H631" s="339"/>
      <c r="I631" s="339"/>
      <c r="J631" s="339"/>
      <c r="K631" s="60"/>
    </row>
    <row r="632" spans="1:11">
      <c r="A632" s="339"/>
      <c r="B632" s="339"/>
      <c r="C632" s="339"/>
      <c r="D632" s="339"/>
      <c r="E632" s="339"/>
      <c r="F632" s="339"/>
      <c r="G632" s="339"/>
      <c r="H632" s="339"/>
      <c r="I632" s="339"/>
      <c r="J632" s="339"/>
      <c r="K632" s="60"/>
    </row>
    <row r="633" spans="1:11">
      <c r="A633" s="339"/>
      <c r="B633" s="339"/>
      <c r="C633" s="339"/>
      <c r="D633" s="339"/>
      <c r="E633" s="339"/>
      <c r="F633" s="339"/>
      <c r="G633" s="339"/>
      <c r="H633" s="339"/>
      <c r="I633" s="339"/>
      <c r="J633" s="339"/>
      <c r="K633" s="60"/>
    </row>
    <row r="634" spans="1:11">
      <c r="A634" s="339"/>
      <c r="B634" s="339"/>
      <c r="C634" s="339"/>
      <c r="D634" s="339"/>
      <c r="E634" s="339"/>
      <c r="F634" s="339"/>
      <c r="G634" s="339"/>
      <c r="H634" s="339"/>
      <c r="I634" s="339"/>
      <c r="J634" s="339"/>
      <c r="K634" s="60"/>
    </row>
    <row r="635" spans="1:11">
      <c r="A635" s="339"/>
      <c r="B635" s="339"/>
      <c r="C635" s="339"/>
      <c r="D635" s="339"/>
      <c r="E635" s="339"/>
      <c r="F635" s="339"/>
      <c r="G635" s="339"/>
      <c r="H635" s="339"/>
      <c r="I635" s="339"/>
      <c r="J635" s="339"/>
      <c r="K635" s="60"/>
    </row>
    <row r="636" spans="1:11">
      <c r="A636" s="339"/>
      <c r="B636" s="339"/>
      <c r="C636" s="339"/>
      <c r="D636" s="339"/>
      <c r="E636" s="339"/>
      <c r="F636" s="339"/>
      <c r="G636" s="339"/>
      <c r="H636" s="339"/>
      <c r="I636" s="339"/>
      <c r="J636" s="339"/>
      <c r="K636" s="60"/>
    </row>
    <row r="637" spans="1:11">
      <c r="A637" s="339"/>
      <c r="B637" s="339"/>
      <c r="C637" s="339"/>
      <c r="D637" s="339"/>
      <c r="E637" s="339"/>
      <c r="F637" s="339"/>
      <c r="G637" s="339"/>
      <c r="H637" s="339"/>
      <c r="I637" s="339"/>
      <c r="J637" s="339"/>
      <c r="K637" s="60"/>
    </row>
    <row r="638" spans="1:11">
      <c r="A638" s="339"/>
      <c r="B638" s="339"/>
      <c r="C638" s="339"/>
      <c r="D638" s="339"/>
      <c r="E638" s="339"/>
      <c r="F638" s="339"/>
      <c r="G638" s="339"/>
      <c r="H638" s="339"/>
      <c r="I638" s="339"/>
      <c r="J638" s="339"/>
      <c r="K638" s="60"/>
    </row>
    <row r="639" spans="1:11">
      <c r="A639" s="339"/>
      <c r="B639" s="339"/>
      <c r="C639" s="339"/>
      <c r="D639" s="339"/>
      <c r="E639" s="339"/>
      <c r="F639" s="339"/>
      <c r="G639" s="339"/>
      <c r="H639" s="339"/>
      <c r="I639" s="339"/>
      <c r="J639" s="339"/>
      <c r="K639" s="60"/>
    </row>
    <row r="640" spans="1:11">
      <c r="A640" s="339"/>
      <c r="B640" s="339"/>
      <c r="C640" s="339"/>
      <c r="D640" s="339"/>
      <c r="E640" s="339"/>
      <c r="F640" s="339"/>
      <c r="G640" s="339"/>
      <c r="H640" s="339"/>
      <c r="I640" s="339"/>
      <c r="J640" s="339"/>
      <c r="K640" s="60"/>
    </row>
    <row r="641" spans="1:11">
      <c r="A641" s="339"/>
      <c r="B641" s="339"/>
      <c r="C641" s="339"/>
      <c r="D641" s="339"/>
      <c r="E641" s="339"/>
      <c r="F641" s="339"/>
      <c r="G641" s="339"/>
      <c r="H641" s="339"/>
      <c r="I641" s="339"/>
      <c r="J641" s="339"/>
      <c r="K641" s="60"/>
    </row>
    <row r="642" spans="1:11">
      <c r="A642" s="339"/>
      <c r="B642" s="339"/>
      <c r="C642" s="339"/>
      <c r="D642" s="339"/>
      <c r="E642" s="339"/>
      <c r="F642" s="339"/>
      <c r="G642" s="339"/>
      <c r="H642" s="339"/>
      <c r="I642" s="339"/>
      <c r="J642" s="339"/>
      <c r="K642" s="60"/>
    </row>
    <row r="643" spans="1:11">
      <c r="A643" s="339"/>
      <c r="B643" s="339"/>
      <c r="C643" s="339"/>
      <c r="D643" s="339"/>
      <c r="E643" s="339"/>
      <c r="F643" s="339"/>
      <c r="G643" s="339"/>
      <c r="H643" s="339"/>
      <c r="I643" s="339"/>
      <c r="J643" s="339"/>
      <c r="K643" s="60"/>
    </row>
    <row r="644" spans="1:11">
      <c r="A644" s="339"/>
      <c r="B644" s="339"/>
      <c r="C644" s="339"/>
      <c r="D644" s="339"/>
      <c r="E644" s="339"/>
      <c r="F644" s="339"/>
      <c r="G644" s="339"/>
      <c r="H644" s="339"/>
      <c r="I644" s="339"/>
      <c r="J644" s="339"/>
      <c r="K644" s="60"/>
    </row>
    <row r="645" spans="1:11">
      <c r="A645" s="339"/>
      <c r="B645" s="339"/>
      <c r="C645" s="339"/>
      <c r="D645" s="339"/>
      <c r="E645" s="339"/>
      <c r="F645" s="339"/>
      <c r="G645" s="339"/>
      <c r="H645" s="339"/>
      <c r="I645" s="339"/>
      <c r="J645" s="339"/>
      <c r="K645" s="60"/>
    </row>
    <row r="646" spans="1:11">
      <c r="A646" s="339"/>
      <c r="B646" s="339"/>
      <c r="C646" s="339"/>
      <c r="D646" s="339"/>
      <c r="E646" s="339"/>
      <c r="F646" s="339"/>
      <c r="G646" s="339"/>
      <c r="H646" s="339"/>
      <c r="I646" s="339"/>
      <c r="J646" s="339"/>
      <c r="K646" s="60"/>
    </row>
    <row r="647" spans="1:11">
      <c r="A647" s="339"/>
      <c r="B647" s="339"/>
      <c r="C647" s="339"/>
      <c r="D647" s="339"/>
      <c r="E647" s="339"/>
      <c r="F647" s="339"/>
      <c r="G647" s="339"/>
      <c r="H647" s="339"/>
      <c r="I647" s="339"/>
      <c r="J647" s="339"/>
      <c r="K647" s="60"/>
    </row>
    <row r="648" spans="1:11">
      <c r="A648" s="339"/>
      <c r="B648" s="339"/>
      <c r="C648" s="339"/>
      <c r="D648" s="339"/>
      <c r="E648" s="339"/>
      <c r="F648" s="339"/>
      <c r="G648" s="339"/>
      <c r="H648" s="339"/>
      <c r="I648" s="339"/>
      <c r="J648" s="339"/>
      <c r="K648" s="60"/>
    </row>
    <row r="649" spans="1:11">
      <c r="A649" s="339"/>
      <c r="B649" s="339"/>
      <c r="C649" s="339"/>
      <c r="D649" s="339"/>
      <c r="E649" s="339"/>
      <c r="F649" s="339"/>
      <c r="G649" s="339"/>
      <c r="H649" s="339"/>
      <c r="I649" s="339"/>
      <c r="J649" s="339"/>
      <c r="K649" s="60"/>
    </row>
    <row r="650" spans="1:11">
      <c r="A650" s="339"/>
      <c r="B650" s="339"/>
      <c r="C650" s="339"/>
      <c r="D650" s="339"/>
      <c r="E650" s="339"/>
      <c r="F650" s="339"/>
      <c r="G650" s="339"/>
      <c r="H650" s="339"/>
      <c r="I650" s="339"/>
      <c r="J650" s="339"/>
      <c r="K650" s="60"/>
    </row>
    <row r="651" spans="1:11">
      <c r="A651" s="339"/>
      <c r="B651" s="339"/>
      <c r="C651" s="339"/>
      <c r="D651" s="339"/>
      <c r="E651" s="339"/>
      <c r="F651" s="339"/>
      <c r="G651" s="339"/>
      <c r="H651" s="339"/>
      <c r="I651" s="339"/>
      <c r="J651" s="339"/>
      <c r="K651" s="60"/>
    </row>
    <row r="652" spans="1:11">
      <c r="A652" s="339"/>
      <c r="B652" s="339"/>
      <c r="C652" s="339"/>
      <c r="D652" s="339"/>
      <c r="E652" s="339"/>
      <c r="F652" s="339"/>
      <c r="G652" s="339"/>
      <c r="H652" s="339"/>
      <c r="I652" s="339"/>
      <c r="J652" s="339"/>
      <c r="K652" s="60"/>
    </row>
    <row r="653" spans="1:11">
      <c r="A653" s="339"/>
      <c r="B653" s="339"/>
      <c r="C653" s="339"/>
      <c r="D653" s="339"/>
      <c r="E653" s="339"/>
      <c r="F653" s="339"/>
      <c r="G653" s="339"/>
      <c r="H653" s="339"/>
      <c r="I653" s="339"/>
      <c r="J653" s="339"/>
      <c r="K653" s="60"/>
    </row>
    <row r="654" spans="1:11">
      <c r="A654" s="339"/>
      <c r="B654" s="339"/>
      <c r="C654" s="339"/>
      <c r="D654" s="339"/>
      <c r="E654" s="339"/>
      <c r="F654" s="339"/>
      <c r="G654" s="339"/>
      <c r="H654" s="339"/>
      <c r="I654" s="339"/>
      <c r="J654" s="339"/>
      <c r="K654" s="60"/>
    </row>
    <row r="655" spans="1:11">
      <c r="A655" s="339"/>
      <c r="B655" s="339"/>
      <c r="C655" s="339"/>
      <c r="D655" s="339"/>
      <c r="E655" s="339"/>
      <c r="F655" s="339"/>
      <c r="G655" s="339"/>
      <c r="H655" s="339"/>
      <c r="I655" s="339"/>
      <c r="J655" s="339"/>
      <c r="K655" s="60"/>
    </row>
    <row r="656" spans="1:11">
      <c r="A656" s="339"/>
      <c r="B656" s="339"/>
      <c r="C656" s="339"/>
      <c r="D656" s="339"/>
      <c r="E656" s="339"/>
      <c r="F656" s="339"/>
      <c r="G656" s="339"/>
      <c r="H656" s="339"/>
      <c r="I656" s="339"/>
      <c r="J656" s="339"/>
      <c r="K656" s="60"/>
    </row>
    <row r="657" spans="1:11">
      <c r="A657" s="339"/>
      <c r="B657" s="339"/>
      <c r="C657" s="339"/>
      <c r="D657" s="339"/>
      <c r="E657" s="339"/>
      <c r="F657" s="339"/>
      <c r="G657" s="339"/>
      <c r="H657" s="339"/>
      <c r="I657" s="339"/>
      <c r="J657" s="339"/>
      <c r="K657" s="60"/>
    </row>
    <row r="658" spans="1:11">
      <c r="A658" s="339"/>
      <c r="B658" s="339"/>
      <c r="C658" s="339"/>
      <c r="D658" s="339"/>
      <c r="E658" s="339"/>
      <c r="F658" s="339"/>
      <c r="G658" s="339"/>
      <c r="H658" s="339"/>
      <c r="I658" s="339"/>
      <c r="J658" s="339"/>
      <c r="K658" s="60"/>
    </row>
    <row r="659" spans="1:11">
      <c r="A659" s="339"/>
      <c r="B659" s="339"/>
      <c r="C659" s="339"/>
      <c r="D659" s="339"/>
      <c r="E659" s="339"/>
      <c r="F659" s="339"/>
      <c r="G659" s="339"/>
      <c r="H659" s="339"/>
      <c r="I659" s="339"/>
      <c r="J659" s="339"/>
      <c r="K659" s="60"/>
    </row>
    <row r="660" spans="1:11">
      <c r="A660" s="339"/>
      <c r="B660" s="339"/>
      <c r="C660" s="339"/>
      <c r="D660" s="339"/>
      <c r="E660" s="339"/>
      <c r="F660" s="339"/>
      <c r="G660" s="339"/>
      <c r="H660" s="339"/>
      <c r="I660" s="339"/>
      <c r="J660" s="339"/>
      <c r="K660" s="60"/>
    </row>
    <row r="661" spans="1:11">
      <c r="A661" s="339"/>
      <c r="B661" s="339"/>
      <c r="C661" s="339"/>
      <c r="D661" s="339"/>
      <c r="E661" s="339"/>
      <c r="F661" s="339"/>
      <c r="G661" s="339"/>
      <c r="H661" s="339"/>
      <c r="I661" s="339"/>
      <c r="J661" s="339"/>
      <c r="K661" s="60"/>
    </row>
    <row r="662" spans="1:11">
      <c r="A662" s="339"/>
      <c r="B662" s="339"/>
      <c r="C662" s="339"/>
      <c r="D662" s="339"/>
      <c r="E662" s="339"/>
      <c r="F662" s="339"/>
      <c r="G662" s="339"/>
      <c r="H662" s="339"/>
      <c r="I662" s="339"/>
      <c r="J662" s="339"/>
      <c r="K662" s="60"/>
    </row>
    <row r="663" spans="1:11">
      <c r="A663" s="339"/>
      <c r="B663" s="339"/>
      <c r="C663" s="339"/>
      <c r="D663" s="339"/>
      <c r="E663" s="339"/>
      <c r="F663" s="339"/>
      <c r="G663" s="339"/>
      <c r="H663" s="339"/>
      <c r="I663" s="339"/>
      <c r="J663" s="339"/>
      <c r="K663" s="60"/>
    </row>
    <row r="664" spans="1:11">
      <c r="A664" s="1496"/>
      <c r="B664" s="1496"/>
      <c r="C664" s="1496"/>
      <c r="D664" s="1496"/>
      <c r="E664" s="1496"/>
      <c r="F664" s="1496"/>
      <c r="G664" s="1496"/>
      <c r="H664" s="1496"/>
      <c r="I664" s="1496"/>
      <c r="J664" s="1496"/>
      <c r="K664" s="60"/>
    </row>
    <row r="665" spans="1:11">
      <c r="A665" s="1496"/>
      <c r="B665" s="1496"/>
      <c r="C665" s="1496"/>
      <c r="D665" s="1496"/>
      <c r="E665" s="1496"/>
      <c r="F665" s="1496"/>
      <c r="G665" s="1496"/>
      <c r="H665" s="1496"/>
      <c r="I665" s="1496"/>
      <c r="J665" s="1496"/>
      <c r="K665" s="60"/>
    </row>
  </sheetData>
  <sheetProtection algorithmName="SHA-512" hashValue="R9mK4XEqNKVfJkNkkiqdOZmQQQTLyOpITFTsUnzBilCTM9Hy8GRMbb/DgURvMS1xNq232+lWQn4SzoP4hMJKPg==" saltValue="beFBSdEgunwGhJt4EKkeeA==" spinCount="100000" sheet="1" objects="1" scenarios="1"/>
  <mergeCells count="3">
    <mergeCell ref="A12:J12"/>
    <mergeCell ref="A1:J1"/>
    <mergeCell ref="A9:J9"/>
  </mergeCells>
  <hyperlinks>
    <hyperlink ref="A1:J1" location="ToC!A1" display="75.00"/>
  </hyperlinks>
  <pageMargins left="0.70866141732283472" right="0.70866141732283472" top="0.74803149606299213" bottom="0.74803149606299213" header="0.31496062992125984" footer="0.31496062992125984"/>
  <pageSetup scale="10" orientation="portrait" r:id="rId1"/>
  <headerFooter>
    <oddHeader>&amp;L&amp;A&amp;C&amp;"Times New Roman,Bold" DRAFT 
INTERNAL USE ONLY&amp;RPage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F84"/>
  <sheetViews>
    <sheetView showZeros="0" zoomScaleNormal="100" workbookViewId="0">
      <selection activeCell="E7" sqref="E7"/>
    </sheetView>
  </sheetViews>
  <sheetFormatPr defaultColWidth="0" defaultRowHeight="12.75" zeroHeight="1"/>
  <cols>
    <col min="1" max="1" width="28.6640625" style="868" customWidth="1"/>
    <col min="2" max="2" width="22" style="868" customWidth="1"/>
    <col min="3" max="3" width="34.83203125" style="868" customWidth="1"/>
    <col min="4" max="4" width="15" style="868" customWidth="1"/>
    <col min="5" max="5" width="20.83203125" style="868" customWidth="1"/>
    <col min="6" max="6" width="0" style="868" hidden="1" customWidth="1"/>
    <col min="7" max="16384" width="9.33203125" style="868" hidden="1"/>
  </cols>
  <sheetData>
    <row r="1" spans="1:5" s="1267" customFormat="1" ht="12.75" customHeight="1">
      <c r="A1" s="6316">
        <v>10.07</v>
      </c>
      <c r="B1" s="6316"/>
      <c r="C1" s="6316"/>
      <c r="D1" s="6316"/>
      <c r="E1" s="6316"/>
    </row>
    <row r="2" spans="1:5" ht="15">
      <c r="A2" s="870"/>
      <c r="B2" s="870"/>
      <c r="C2" s="870"/>
      <c r="D2" s="871" t="s">
        <v>1811</v>
      </c>
      <c r="E2" s="3113"/>
    </row>
    <row r="3" spans="1:5" ht="15">
      <c r="A3" s="1437" t="str">
        <f>+Cover!A14</f>
        <v>Select Name of Insurer/ Financial Holding Company</v>
      </c>
      <c r="B3" s="1438"/>
      <c r="C3" s="1438"/>
      <c r="D3" s="1438"/>
      <c r="E3" s="872"/>
    </row>
    <row r="4" spans="1:5" ht="15">
      <c r="A4" s="873" t="str">
        <f>+ToC!A3</f>
        <v>Insurer/Financial Holding Company</v>
      </c>
      <c r="B4" s="874"/>
      <c r="C4" s="875"/>
      <c r="D4" s="875"/>
      <c r="E4" s="872"/>
    </row>
    <row r="5" spans="1:5" ht="14.25">
      <c r="A5" s="879"/>
      <c r="B5" s="879"/>
      <c r="C5" s="1439"/>
      <c r="D5" s="1439"/>
      <c r="E5" s="869"/>
    </row>
    <row r="6" spans="1:5" ht="15">
      <c r="A6" s="1440" t="str">
        <f>ToC!A5</f>
        <v>General Insurers Annual Return</v>
      </c>
      <c r="B6" s="879"/>
      <c r="C6" s="875"/>
      <c r="D6" s="875"/>
      <c r="E6" s="869"/>
    </row>
    <row r="7" spans="1:5" ht="15">
      <c r="A7" s="873" t="str">
        <f>+ToC!A6</f>
        <v>For Year Ended:</v>
      </c>
      <c r="B7" s="874"/>
      <c r="C7" s="875"/>
      <c r="D7" s="875"/>
      <c r="E7" s="1249">
        <f>+ToC!C6</f>
        <v>0</v>
      </c>
    </row>
    <row r="8" spans="1:5" ht="15">
      <c r="A8" s="876"/>
      <c r="B8" s="877"/>
      <c r="C8" s="878"/>
      <c r="D8" s="878"/>
      <c r="E8" s="879"/>
    </row>
    <row r="9" spans="1:5" ht="15">
      <c r="A9" s="6320" t="s">
        <v>67</v>
      </c>
      <c r="B9" s="6320"/>
      <c r="C9" s="6320"/>
      <c r="D9" s="3102"/>
      <c r="E9" s="873"/>
    </row>
    <row r="10" spans="1:5" ht="14.25">
      <c r="A10" s="880"/>
      <c r="B10" s="880"/>
      <c r="C10" s="881"/>
      <c r="D10" s="893"/>
      <c r="E10" s="879"/>
    </row>
    <row r="11" spans="1:5" ht="15">
      <c r="A11" s="1260"/>
      <c r="B11" s="1261"/>
      <c r="C11" s="1246"/>
      <c r="D11" s="3105"/>
      <c r="E11" s="1242"/>
    </row>
    <row r="12" spans="1:5" ht="15">
      <c r="A12" s="1250" t="s">
        <v>69</v>
      </c>
      <c r="B12" s="1251"/>
      <c r="C12" s="3638"/>
      <c r="D12" s="3112"/>
      <c r="E12" s="887"/>
    </row>
    <row r="13" spans="1:5" ht="14.25">
      <c r="A13" s="3287" t="s">
        <v>70</v>
      </c>
      <c r="B13" s="6323" t="s">
        <v>71</v>
      </c>
      <c r="C13" s="6324"/>
      <c r="D13" s="3106"/>
      <c r="E13" s="890"/>
    </row>
    <row r="14" spans="1:5" ht="15">
      <c r="A14" s="888"/>
      <c r="B14" s="1241"/>
      <c r="C14" s="1241"/>
      <c r="D14" s="1241"/>
      <c r="E14" s="889"/>
    </row>
    <row r="15" spans="1:5" ht="15">
      <c r="A15" s="1256"/>
      <c r="B15" s="1257"/>
      <c r="C15" s="1257"/>
      <c r="D15" s="3104"/>
      <c r="E15" s="1243"/>
    </row>
    <row r="16" spans="1:5" ht="15">
      <c r="A16" s="1258" t="s">
        <v>73</v>
      </c>
      <c r="B16" s="883"/>
      <c r="C16" s="883"/>
      <c r="D16" s="883"/>
      <c r="E16" s="887"/>
    </row>
    <row r="17" spans="1:5" ht="15">
      <c r="A17" s="1252" t="s">
        <v>75</v>
      </c>
      <c r="B17" s="6325">
        <f>+Cover!A15</f>
        <v>0</v>
      </c>
      <c r="C17" s="6326"/>
      <c r="D17" s="3107"/>
      <c r="E17" s="887"/>
    </row>
    <row r="18" spans="1:5" ht="15">
      <c r="A18" s="1253"/>
      <c r="B18" s="6327">
        <f>+Cover!A16</f>
        <v>0</v>
      </c>
      <c r="C18" s="6328"/>
      <c r="D18" s="4444" t="s">
        <v>2303</v>
      </c>
      <c r="E18" s="3642">
        <f>+Cover!F16</f>
        <v>0</v>
      </c>
    </row>
    <row r="19" spans="1:5" ht="14.25">
      <c r="A19" s="1253"/>
      <c r="B19" s="6329"/>
      <c r="C19" s="6330"/>
      <c r="D19" s="491"/>
      <c r="E19" s="887"/>
    </row>
    <row r="20" spans="1:5" ht="15">
      <c r="A20" s="1252" t="s">
        <v>79</v>
      </c>
      <c r="B20" s="6331"/>
      <c r="C20" s="6332"/>
      <c r="D20" s="2972"/>
      <c r="E20" s="887"/>
    </row>
    <row r="21" spans="1:5" ht="14.25">
      <c r="A21" s="1252" t="s">
        <v>81</v>
      </c>
      <c r="B21" s="6336"/>
      <c r="C21" s="6337"/>
      <c r="D21" s="3113"/>
      <c r="E21" s="887"/>
    </row>
    <row r="22" spans="1:5" ht="14.25">
      <c r="A22" s="1254"/>
      <c r="B22" s="6333"/>
      <c r="C22" s="6334"/>
      <c r="D22" s="3109"/>
      <c r="E22" s="887"/>
    </row>
    <row r="23" spans="1:5" ht="14.25">
      <c r="A23" s="1252" t="s">
        <v>83</v>
      </c>
      <c r="B23" s="3639"/>
      <c r="C23" s="3640"/>
      <c r="D23" s="3110"/>
      <c r="E23" s="887"/>
    </row>
    <row r="24" spans="1:5" ht="14.25">
      <c r="A24" s="1252" t="s">
        <v>85</v>
      </c>
      <c r="B24" s="6338"/>
      <c r="C24" s="6339"/>
      <c r="D24" s="3621"/>
      <c r="E24" s="887"/>
    </row>
    <row r="25" spans="1:5" ht="14.25">
      <c r="A25" s="1252" t="s">
        <v>87</v>
      </c>
      <c r="B25" s="6335"/>
      <c r="C25" s="6318"/>
      <c r="D25" s="3109"/>
      <c r="E25" s="887"/>
    </row>
    <row r="26" spans="1:5" ht="14.25">
      <c r="A26" s="1259"/>
      <c r="B26" s="886"/>
      <c r="C26" s="886"/>
      <c r="D26" s="886"/>
      <c r="E26" s="890"/>
    </row>
    <row r="27" spans="1:5" ht="14.25">
      <c r="A27" s="1255"/>
      <c r="B27" s="883"/>
      <c r="C27" s="883"/>
      <c r="D27" s="883"/>
      <c r="E27" s="883"/>
    </row>
    <row r="28" spans="1:5" ht="15">
      <c r="A28" s="3641"/>
      <c r="B28" s="883"/>
      <c r="C28" s="883"/>
      <c r="D28" s="883"/>
      <c r="E28" s="883"/>
    </row>
    <row r="29" spans="1:5" ht="14.25">
      <c r="A29" s="882" t="s">
        <v>88</v>
      </c>
      <c r="B29" s="879"/>
      <c r="C29" s="879"/>
      <c r="D29" s="879"/>
      <c r="E29" s="879"/>
    </row>
    <row r="30" spans="1:5" ht="15">
      <c r="A30" s="891" t="s">
        <v>90</v>
      </c>
      <c r="B30" s="882"/>
      <c r="C30" s="882"/>
      <c r="D30" s="3103"/>
      <c r="E30" s="892"/>
    </row>
    <row r="31" spans="1:5" ht="14.25">
      <c r="A31" s="1262" t="s">
        <v>92</v>
      </c>
      <c r="B31" s="1262"/>
      <c r="C31" s="1244"/>
      <c r="D31" s="3111"/>
      <c r="E31" s="894"/>
    </row>
    <row r="32" spans="1:5" ht="14.25">
      <c r="A32" s="1262"/>
      <c r="B32" s="1262" t="s">
        <v>93</v>
      </c>
      <c r="C32" s="1245"/>
      <c r="D32" s="3111"/>
      <c r="E32" s="894"/>
    </row>
    <row r="33" spans="1:5" ht="14.25">
      <c r="A33" s="1262"/>
      <c r="B33" s="1262" t="s">
        <v>95</v>
      </c>
      <c r="C33" s="1245"/>
      <c r="D33" s="3111"/>
      <c r="E33" s="887"/>
    </row>
    <row r="34" spans="1:5" ht="14.25">
      <c r="A34" s="1262"/>
      <c r="B34" s="1262"/>
      <c r="C34" s="1245"/>
      <c r="D34" s="4444" t="s">
        <v>2303</v>
      </c>
      <c r="E34" s="3114"/>
    </row>
    <row r="35" spans="1:5" ht="14.25">
      <c r="A35" s="1262"/>
      <c r="B35" s="1263"/>
      <c r="C35" s="901"/>
      <c r="D35" s="3111"/>
      <c r="E35" s="894"/>
    </row>
    <row r="36" spans="1:5" ht="14.25">
      <c r="A36" s="1262"/>
      <c r="B36" s="1263"/>
      <c r="C36" s="893"/>
      <c r="D36" s="893"/>
      <c r="E36" s="894"/>
    </row>
    <row r="37" spans="1:5" ht="14.25">
      <c r="A37" s="1262" t="s">
        <v>98</v>
      </c>
      <c r="B37" s="1262"/>
      <c r="C37" s="1244"/>
      <c r="D37" s="3111"/>
      <c r="E37" s="894"/>
    </row>
    <row r="38" spans="1:5" ht="14.25">
      <c r="A38" s="1262"/>
      <c r="B38" s="1262" t="s">
        <v>93</v>
      </c>
      <c r="C38" s="1245"/>
      <c r="D38" s="3111"/>
      <c r="E38" s="894"/>
    </row>
    <row r="39" spans="1:5" ht="14.25">
      <c r="A39" s="1262"/>
      <c r="B39" s="1262" t="s">
        <v>95</v>
      </c>
      <c r="C39" s="1245"/>
      <c r="D39" s="3111"/>
      <c r="E39" s="887"/>
    </row>
    <row r="40" spans="1:5" ht="14.25">
      <c r="A40" s="1262"/>
      <c r="B40" s="1262"/>
      <c r="C40" s="1245"/>
      <c r="D40" s="4444" t="s">
        <v>2303</v>
      </c>
      <c r="E40" s="3114"/>
    </row>
    <row r="41" spans="1:5" ht="14.25">
      <c r="A41" s="1262"/>
      <c r="B41" s="1263"/>
      <c r="C41" s="901"/>
      <c r="D41" s="3111"/>
      <c r="E41" s="894"/>
    </row>
    <row r="42" spans="1:5" ht="14.25">
      <c r="A42" s="1262"/>
      <c r="B42" s="1263"/>
      <c r="C42" s="893"/>
      <c r="D42" s="893"/>
      <c r="E42" s="894"/>
    </row>
    <row r="43" spans="1:5" ht="14.25">
      <c r="A43" s="1262" t="s">
        <v>99</v>
      </c>
      <c r="B43" s="1262"/>
      <c r="C43" s="1244"/>
      <c r="D43" s="3111"/>
      <c r="E43" s="894"/>
    </row>
    <row r="44" spans="1:5" ht="14.25">
      <c r="A44" s="1262"/>
      <c r="B44" s="1262" t="s">
        <v>93</v>
      </c>
      <c r="C44" s="1245"/>
      <c r="D44" s="3111"/>
      <c r="E44" s="894"/>
    </row>
    <row r="45" spans="1:5" ht="14.25">
      <c r="A45" s="1262"/>
      <c r="B45" s="1262" t="s">
        <v>95</v>
      </c>
      <c r="C45" s="1245"/>
      <c r="D45" s="3111"/>
      <c r="E45" s="887"/>
    </row>
    <row r="46" spans="1:5" ht="14.25">
      <c r="A46" s="1262"/>
      <c r="B46" s="1262"/>
      <c r="C46" s="1245"/>
      <c r="D46" s="4444" t="s">
        <v>2303</v>
      </c>
      <c r="E46" s="3114"/>
    </row>
    <row r="47" spans="1:5" ht="14.25">
      <c r="A47" s="1262"/>
      <c r="B47" s="1262"/>
      <c r="C47" s="1245"/>
      <c r="D47" s="3111"/>
      <c r="E47" s="894"/>
    </row>
    <row r="48" spans="1:5" ht="14.25">
      <c r="A48" s="1262"/>
      <c r="B48" s="1262"/>
      <c r="C48" s="893"/>
      <c r="D48" s="893"/>
      <c r="E48" s="894"/>
    </row>
    <row r="49" spans="1:5" ht="14.25">
      <c r="A49" s="1262" t="s">
        <v>103</v>
      </c>
      <c r="B49" s="1262"/>
      <c r="C49" s="1244"/>
      <c r="D49" s="3111"/>
      <c r="E49" s="894"/>
    </row>
    <row r="50" spans="1:5" ht="14.25">
      <c r="A50" s="1262"/>
      <c r="B50" s="1262" t="s">
        <v>93</v>
      </c>
      <c r="C50" s="1245"/>
      <c r="D50" s="3111"/>
      <c r="E50" s="894"/>
    </row>
    <row r="51" spans="1:5" ht="14.25">
      <c r="A51" s="1262"/>
      <c r="B51" s="1262" t="s">
        <v>95</v>
      </c>
      <c r="C51" s="1245"/>
      <c r="D51" s="3111"/>
      <c r="E51" s="887"/>
    </row>
    <row r="52" spans="1:5" ht="14.25">
      <c r="A52" s="1262"/>
      <c r="B52" s="1262"/>
      <c r="C52" s="1245"/>
      <c r="D52" s="4444" t="s">
        <v>2303</v>
      </c>
      <c r="E52" s="3114"/>
    </row>
    <row r="53" spans="1:5" ht="14.25">
      <c r="A53" s="1262"/>
      <c r="B53" s="1262"/>
      <c r="C53" s="901"/>
      <c r="D53" s="3111"/>
      <c r="E53" s="894"/>
    </row>
    <row r="54" spans="1:5" ht="14.25">
      <c r="A54" s="886"/>
      <c r="B54" s="886"/>
      <c r="C54" s="886"/>
      <c r="D54" s="886"/>
      <c r="E54" s="890"/>
    </row>
    <row r="55" spans="1:5" ht="14.25">
      <c r="A55" s="895"/>
      <c r="B55" s="895"/>
      <c r="C55" s="895"/>
      <c r="D55" s="883"/>
      <c r="E55" s="883"/>
    </row>
    <row r="56" spans="1:5" ht="15">
      <c r="A56" s="896" t="s">
        <v>105</v>
      </c>
      <c r="B56" s="6317"/>
      <c r="C56" s="6318"/>
      <c r="D56" s="3115"/>
      <c r="E56" s="884"/>
    </row>
    <row r="57" spans="1:5" ht="14.25">
      <c r="A57" s="1264" t="s">
        <v>75</v>
      </c>
      <c r="B57" s="6317"/>
      <c r="C57" s="6318"/>
      <c r="D57" s="3109"/>
      <c r="E57" s="887"/>
    </row>
    <row r="58" spans="1:5" ht="14.25">
      <c r="A58" s="1264"/>
      <c r="B58" s="6317"/>
      <c r="C58" s="6318"/>
      <c r="D58" s="4444" t="s">
        <v>2303</v>
      </c>
      <c r="E58" s="3114"/>
    </row>
    <row r="59" spans="1:5" ht="14.25">
      <c r="A59" s="1264"/>
      <c r="B59" s="6317"/>
      <c r="C59" s="6318"/>
      <c r="D59" s="3109"/>
      <c r="E59" s="887"/>
    </row>
    <row r="60" spans="1:5" ht="14.25">
      <c r="A60" s="1265" t="s">
        <v>108</v>
      </c>
      <c r="B60" s="6317"/>
      <c r="C60" s="6318"/>
      <c r="D60" s="3109"/>
      <c r="E60" s="887"/>
    </row>
    <row r="61" spans="1:5" ht="14.25">
      <c r="A61" s="1264" t="s">
        <v>83</v>
      </c>
      <c r="B61" s="3639"/>
      <c r="C61" s="3643"/>
      <c r="D61" s="3111"/>
      <c r="E61" s="887"/>
    </row>
    <row r="62" spans="1:5" ht="14.25">
      <c r="A62" s="1264" t="s">
        <v>112</v>
      </c>
      <c r="B62" s="3639"/>
      <c r="C62" s="3643"/>
      <c r="D62" s="3111"/>
      <c r="E62" s="887"/>
    </row>
    <row r="63" spans="1:5" ht="14.25">
      <c r="A63" s="1264" t="s">
        <v>87</v>
      </c>
      <c r="B63" s="6317"/>
      <c r="C63" s="6318"/>
      <c r="D63" s="3109"/>
      <c r="E63" s="887"/>
    </row>
    <row r="64" spans="1:5" ht="14.25">
      <c r="A64" s="881"/>
      <c r="B64" s="1247"/>
      <c r="C64" s="1247"/>
      <c r="D64" s="1248"/>
      <c r="E64" s="890"/>
    </row>
    <row r="65" spans="1:5" ht="14.25">
      <c r="A65" s="6319"/>
      <c r="B65" s="6319"/>
      <c r="C65" s="6319"/>
      <c r="D65" s="3108"/>
      <c r="E65" s="883"/>
    </row>
    <row r="66" spans="1:5" ht="15">
      <c r="A66" s="896" t="s">
        <v>115</v>
      </c>
      <c r="B66" s="6317"/>
      <c r="C66" s="6318"/>
      <c r="D66" s="3115"/>
      <c r="E66" s="884"/>
    </row>
    <row r="67" spans="1:5" ht="15">
      <c r="A67" s="1266" t="s">
        <v>116</v>
      </c>
      <c r="B67" s="6317"/>
      <c r="C67" s="6318"/>
      <c r="D67" s="2298"/>
      <c r="E67" s="887"/>
    </row>
    <row r="68" spans="1:5" ht="14.25">
      <c r="A68" s="1264" t="s">
        <v>117</v>
      </c>
      <c r="B68" s="6317"/>
      <c r="C68" s="6318"/>
      <c r="D68" s="3109"/>
      <c r="E68" s="887"/>
    </row>
    <row r="69" spans="1:5" ht="14.25">
      <c r="A69" s="1264" t="s">
        <v>75</v>
      </c>
      <c r="B69" s="6317"/>
      <c r="C69" s="6318"/>
      <c r="D69" s="3109"/>
      <c r="E69" s="887"/>
    </row>
    <row r="70" spans="1:5" ht="14.25">
      <c r="A70" s="1264"/>
      <c r="B70" s="6317"/>
      <c r="C70" s="6318"/>
      <c r="D70" s="4444" t="s">
        <v>2303</v>
      </c>
      <c r="E70" s="3114"/>
    </row>
    <row r="71" spans="1:5" ht="14.25">
      <c r="A71" s="1262"/>
      <c r="B71" s="6317"/>
      <c r="C71" s="6318"/>
      <c r="D71" s="3109"/>
      <c r="E71" s="887"/>
    </row>
    <row r="72" spans="1:5" ht="14.25">
      <c r="A72" s="1264" t="s">
        <v>83</v>
      </c>
      <c r="B72" s="3644"/>
      <c r="C72" s="3643"/>
      <c r="D72" s="3111"/>
      <c r="E72" s="887"/>
    </row>
    <row r="73" spans="1:5" ht="14.25">
      <c r="A73" s="1264" t="s">
        <v>112</v>
      </c>
      <c r="B73" s="3644"/>
      <c r="C73" s="3643"/>
      <c r="D73" s="3111"/>
      <c r="E73" s="887"/>
    </row>
    <row r="74" spans="1:5" ht="14.25">
      <c r="A74" s="1264" t="s">
        <v>87</v>
      </c>
      <c r="B74" s="6317"/>
      <c r="C74" s="6318"/>
      <c r="D74" s="3109"/>
      <c r="E74" s="887"/>
    </row>
    <row r="75" spans="1:5" ht="14.25">
      <c r="A75" s="881"/>
      <c r="B75" s="1248"/>
      <c r="C75" s="1248"/>
      <c r="D75" s="1248"/>
      <c r="E75" s="890"/>
    </row>
    <row r="76" spans="1:5" ht="15">
      <c r="A76" s="897" t="s">
        <v>118</v>
      </c>
      <c r="B76" s="893"/>
      <c r="C76" s="893"/>
      <c r="D76" s="893"/>
      <c r="E76" s="883"/>
    </row>
    <row r="77" spans="1:5" ht="26.25" customHeight="1">
      <c r="A77" s="6321" t="s">
        <v>1807</v>
      </c>
      <c r="B77" s="6322"/>
      <c r="C77" s="6322"/>
      <c r="D77" s="6322"/>
      <c r="E77" s="6322"/>
    </row>
    <row r="78" spans="1:5" ht="15">
      <c r="A78" s="885"/>
      <c r="B78" s="885"/>
      <c r="C78" s="885"/>
      <c r="D78" s="885"/>
      <c r="E78" s="885"/>
    </row>
    <row r="79" spans="1:5" ht="15">
      <c r="A79" s="885"/>
      <c r="B79" s="885"/>
      <c r="C79" s="885"/>
      <c r="D79" s="885"/>
      <c r="E79" s="898" t="str">
        <f>+ToC!E117</f>
        <v xml:space="preserve">GENERAL Annual Return </v>
      </c>
    </row>
    <row r="80" spans="1:5" ht="15">
      <c r="A80" s="885"/>
      <c r="B80" s="885"/>
      <c r="C80" s="885"/>
      <c r="D80" s="885"/>
      <c r="E80" s="899" t="s">
        <v>1734</v>
      </c>
    </row>
    <row r="81" spans="1:5" ht="15" hidden="1">
      <c r="A81" s="900"/>
      <c r="B81" s="900"/>
      <c r="C81" s="900"/>
      <c r="D81" s="900"/>
      <c r="E81" s="900"/>
    </row>
    <row r="82" spans="1:5" hidden="1"/>
    <row r="83" spans="1:5" hidden="1"/>
    <row r="84" spans="1:5" hidden="1"/>
  </sheetData>
  <sheetProtection algorithmName="SHA-512" hashValue="tWO4IhZ30EMXlKEFM9VMfoDOrr6qHHL6OaqMlHy4pWUC2UW/95iljFWv2w9eCo5r4NxoW4knWuZTlGXL+hIX1w==" saltValue="C4/fBtpYzDEXT3aqbNZABA==" spinCount="100000" sheet="1" objects="1" scenarios="1"/>
  <customSheetViews>
    <customSheetView guid="{54084986-DBD9-467D-BB87-84DFF604BE53}" showPageBreaks="1" printArea="1">
      <selection activeCell="E20" sqref="E20"/>
      <colBreaks count="1" manualBreakCount="1">
        <brk id="5" max="1048575" man="1"/>
      </colBreaks>
      <pageMargins left="0.7" right="0.7" top="0.75" bottom="0.75" header="0.3" footer="0.3"/>
      <pageSetup paperSize="5" scale="75" orientation="portrait" r:id="rId1"/>
    </customSheetView>
  </customSheetViews>
  <mergeCells count="26">
    <mergeCell ref="A77:E77"/>
    <mergeCell ref="B13:C13"/>
    <mergeCell ref="B17:C17"/>
    <mergeCell ref="B18:C18"/>
    <mergeCell ref="B19:C19"/>
    <mergeCell ref="B20:C20"/>
    <mergeCell ref="B22:C22"/>
    <mergeCell ref="B25:C25"/>
    <mergeCell ref="B56:C56"/>
    <mergeCell ref="B57:C57"/>
    <mergeCell ref="B58:C58"/>
    <mergeCell ref="B59:C59"/>
    <mergeCell ref="B69:C69"/>
    <mergeCell ref="B21:C21"/>
    <mergeCell ref="B24:C24"/>
    <mergeCell ref="A1:E1"/>
    <mergeCell ref="B70:C70"/>
    <mergeCell ref="B71:C71"/>
    <mergeCell ref="B74:C74"/>
    <mergeCell ref="B60:C60"/>
    <mergeCell ref="B63:C63"/>
    <mergeCell ref="B66:C66"/>
    <mergeCell ref="B67:C67"/>
    <mergeCell ref="B68:C68"/>
    <mergeCell ref="A65:C65"/>
    <mergeCell ref="A9:C9"/>
  </mergeCells>
  <hyperlinks>
    <hyperlink ref="A1:E1" location="ToC!A1" display="ToC!A1"/>
  </hyperlinks>
  <pageMargins left="0.70866141732283472" right="0.70866141732283472" top="0.74803149606299213" bottom="0.74803149606299213" header="0.31496062992125984" footer="0.31496062992125984"/>
  <pageSetup scale="61" orientation="portrait" r:id="rId2"/>
  <headerFooter>
    <oddHeader>&amp;L&amp;A&amp;C&amp;"Times New Roman,Bold" DRAFT 
INTERNAL USE ONLY&amp;RPage &amp;P</oddHeader>
  </headerFooter>
  <colBreaks count="1" manualBreakCount="1">
    <brk id="5" max="1048575"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DA84"/>
  <sheetViews>
    <sheetView zoomScale="80" zoomScaleNormal="80" workbookViewId="0">
      <selection activeCell="T19" sqref="T19"/>
    </sheetView>
  </sheetViews>
  <sheetFormatPr defaultColWidth="0" defaultRowHeight="12.75" zeroHeight="1"/>
  <cols>
    <col min="1" max="1" width="10.6640625" style="3270" customWidth="1"/>
    <col min="2" max="2" width="3.83203125" style="3270" customWidth="1"/>
    <col min="3" max="3" width="10.6640625" style="3270" customWidth="1"/>
    <col min="4" max="4" width="16.1640625" style="3270" customWidth="1"/>
    <col min="5" max="5" width="10.6640625" style="3270" customWidth="1"/>
    <col min="6" max="6" width="17.83203125" style="3270" customWidth="1"/>
    <col min="7" max="7" width="10.6640625" style="3270" customWidth="1"/>
    <col min="8" max="8" width="16.1640625" style="3270" customWidth="1"/>
    <col min="9" max="9" width="17" style="3270" bestFit="1" customWidth="1"/>
    <col min="10" max="10" width="10.6640625" style="3270" customWidth="1"/>
    <col min="11" max="11" width="16.6640625" style="3270" bestFit="1" customWidth="1"/>
    <col min="12" max="12" width="18.5" style="3270" customWidth="1"/>
    <col min="13" max="13" width="3.5" style="3270" customWidth="1"/>
    <col min="14" max="14" width="6.6640625" style="3270" customWidth="1"/>
    <col min="15" max="15" width="3.5" style="3270" customWidth="1"/>
    <col min="16" max="16" width="16.1640625" style="3270" customWidth="1"/>
    <col min="17" max="18" width="10.6640625" style="3270" customWidth="1"/>
    <col min="19" max="19" width="13.5" style="3270" customWidth="1"/>
    <col min="20" max="20" width="10.6640625" style="3270" customWidth="1"/>
    <col min="21" max="21" width="23.33203125" style="3270" customWidth="1"/>
    <col min="22" max="22" width="15.1640625" style="3270" customWidth="1"/>
    <col min="23" max="23" width="13.5" style="3270" customWidth="1"/>
    <col min="24" max="24" width="16.6640625" style="3270" bestFit="1" customWidth="1"/>
    <col min="25" max="25" width="19.1640625" style="3270" bestFit="1" customWidth="1"/>
    <col min="26" max="26" width="5.1640625" style="3270" customWidth="1"/>
    <col min="27" max="27" width="5.83203125" style="3270" customWidth="1"/>
    <col min="28" max="28" width="5.33203125" style="3270" customWidth="1"/>
    <col min="29" max="32" width="10.6640625" style="3270" customWidth="1"/>
    <col min="33" max="33" width="13.5" style="3270" customWidth="1"/>
    <col min="34" max="34" width="14.5" style="3270" customWidth="1"/>
    <col min="35" max="35" width="13.83203125" style="3270" customWidth="1"/>
    <col min="36" max="36" width="13.33203125" style="3270" customWidth="1"/>
    <col min="37" max="37" width="16.6640625" style="3270" bestFit="1" customWidth="1"/>
    <col min="38" max="38" width="14.83203125" style="3270" bestFit="1" customWidth="1"/>
    <col min="39" max="39" width="5.33203125" style="3270" customWidth="1"/>
    <col min="40" max="40" width="6" style="3270" customWidth="1"/>
    <col min="41" max="41" width="5.6640625" style="3270" customWidth="1"/>
    <col min="42" max="45" width="10.6640625" style="3270" customWidth="1"/>
    <col min="46" max="46" width="13.5" style="3270" customWidth="1"/>
    <col min="47" max="47" width="14.5" style="3270" customWidth="1"/>
    <col min="48" max="48" width="13.83203125" style="3270" customWidth="1"/>
    <col min="49" max="50" width="13.33203125" style="3270" customWidth="1"/>
    <col min="51" max="51" width="12.33203125" style="3270" customWidth="1"/>
    <col min="52" max="52" width="6.6640625" style="3270" customWidth="1"/>
    <col min="53" max="53" width="5.33203125" style="3270" customWidth="1"/>
    <col min="54" max="54" width="4.1640625" style="3270" customWidth="1"/>
    <col min="55" max="58" width="10.6640625" style="3270" customWidth="1"/>
    <col min="59" max="59" width="13.5" style="3270" customWidth="1"/>
    <col min="60" max="60" width="14.5" style="3270" customWidth="1"/>
    <col min="61" max="61" width="13.83203125" style="3270" customWidth="1"/>
    <col min="62" max="63" width="13.33203125" style="3270" customWidth="1"/>
    <col min="64" max="64" width="14.83203125" style="3270" bestFit="1" customWidth="1"/>
    <col min="65" max="65" width="4.6640625" style="3270" customWidth="1"/>
    <col min="66" max="66" width="10.6640625" style="3270" customWidth="1"/>
    <col min="67" max="67" width="4.1640625" style="3270" customWidth="1"/>
    <col min="68" max="71" width="10.6640625" style="3270" customWidth="1"/>
    <col min="72" max="72" width="13.5" style="3270" customWidth="1"/>
    <col min="73" max="73" width="14.5" style="3270" customWidth="1"/>
    <col min="74" max="74" width="13.83203125" style="3270" customWidth="1"/>
    <col min="75" max="75" width="13.33203125" style="3270" customWidth="1"/>
    <col min="76" max="76" width="16.6640625" style="3270" bestFit="1" customWidth="1"/>
    <col min="77" max="77" width="14.83203125" style="3270" bestFit="1" customWidth="1"/>
    <col min="78" max="78" width="4.6640625" style="3270" customWidth="1"/>
    <col min="79" max="79" width="10.6640625" style="3270" customWidth="1"/>
    <col min="80" max="80" width="4.1640625" style="3270" customWidth="1"/>
    <col min="81" max="84" width="10.6640625" style="3270" customWidth="1"/>
    <col min="85" max="85" width="13.5" style="3270" customWidth="1"/>
    <col min="86" max="86" width="14.5" style="3270" customWidth="1"/>
    <col min="87" max="87" width="13.83203125" style="3270" customWidth="1"/>
    <col min="88" max="89" width="13.33203125" style="3270" customWidth="1"/>
    <col min="90" max="90" width="12.33203125" style="3270" customWidth="1"/>
    <col min="91" max="91" width="4.6640625" style="3270" customWidth="1"/>
    <col min="92" max="92" width="10.6640625" style="3270" customWidth="1"/>
    <col min="93" max="93" width="4.1640625" style="3270" customWidth="1"/>
    <col min="94" max="97" width="10.6640625" style="3270" customWidth="1"/>
    <col min="98" max="98" width="13.5" style="3270" customWidth="1"/>
    <col min="99" max="99" width="14.5" style="3270" customWidth="1"/>
    <col min="100" max="100" width="13.83203125" style="3270" customWidth="1"/>
    <col min="101" max="102" width="13.33203125" style="3270" customWidth="1"/>
    <col min="103" max="103" width="12.33203125" style="3270" customWidth="1"/>
    <col min="104" max="104" width="4.6640625" style="3270" customWidth="1"/>
    <col min="105" max="105" width="10.6640625" style="3270" customWidth="1"/>
    <col min="106" max="16384" width="10.6640625" style="3270" hidden="1"/>
  </cols>
  <sheetData>
    <row r="1" spans="1:105" ht="15">
      <c r="A1" s="3966"/>
      <c r="B1" s="3966"/>
      <c r="C1" s="3967" t="s">
        <v>1941</v>
      </c>
      <c r="D1" s="3968"/>
      <c r="E1" s="3968"/>
      <c r="F1" s="3968"/>
      <c r="G1" s="3969"/>
      <c r="H1" s="3966"/>
      <c r="I1" s="3970" t="str">
        <f>CONCATENATE("From ",G4," Quarterly Returns:")</f>
        <v>From 0 Quarterly Returns:</v>
      </c>
      <c r="J1" s="3971"/>
      <c r="K1" s="3972"/>
      <c r="L1" s="3966"/>
      <c r="M1" s="3973"/>
      <c r="N1" s="3973"/>
      <c r="O1" s="3966"/>
      <c r="P1" s="3974" t="s">
        <v>1942</v>
      </c>
      <c r="Q1" s="3975" t="s">
        <v>664</v>
      </c>
      <c r="R1" s="3976" t="s">
        <v>665</v>
      </c>
      <c r="S1" s="3977" t="s">
        <v>1943</v>
      </c>
      <c r="T1" s="3978" t="s">
        <v>1944</v>
      </c>
      <c r="U1" s="3977" t="s">
        <v>1945</v>
      </c>
      <c r="V1" s="3979" t="s">
        <v>1946</v>
      </c>
      <c r="W1" s="3966"/>
      <c r="X1" s="3966"/>
      <c r="Y1" s="3966"/>
      <c r="Z1" s="3973"/>
      <c r="AA1" s="3973"/>
      <c r="AB1" s="3966"/>
      <c r="AC1" s="3966"/>
      <c r="AD1" s="3966"/>
      <c r="AE1" s="3966"/>
      <c r="AF1" s="3966"/>
      <c r="AG1" s="3966"/>
      <c r="AH1" s="3966"/>
      <c r="AI1" s="3966"/>
      <c r="AJ1" s="3966"/>
      <c r="AK1" s="3966"/>
      <c r="AL1" s="3966"/>
      <c r="AM1" s="3973"/>
      <c r="AN1" s="3973"/>
      <c r="AO1" s="3966"/>
      <c r="AP1" s="3966"/>
      <c r="AQ1" s="3966"/>
      <c r="AR1" s="3966"/>
      <c r="AS1" s="3966"/>
      <c r="AT1" s="3966"/>
      <c r="AU1" s="3966"/>
      <c r="AV1" s="3966"/>
      <c r="AW1" s="3966"/>
      <c r="AX1" s="3966"/>
      <c r="AY1" s="3966"/>
      <c r="AZ1" s="3973"/>
      <c r="BA1" s="3973"/>
      <c r="BB1" s="3966"/>
      <c r="BC1" s="3966"/>
      <c r="BD1" s="3966"/>
      <c r="BE1" s="3966"/>
      <c r="BF1" s="3966"/>
      <c r="BG1" s="3966"/>
      <c r="BH1" s="3966"/>
      <c r="BI1" s="3966"/>
      <c r="BJ1" s="3966"/>
      <c r="BK1" s="3966"/>
      <c r="BL1" s="3966"/>
      <c r="BM1" s="3966"/>
      <c r="BN1" s="3966"/>
      <c r="BO1" s="3966"/>
      <c r="BP1" s="3966"/>
      <c r="BQ1" s="3966"/>
      <c r="BR1" s="3966"/>
      <c r="BS1" s="3966"/>
      <c r="BT1" s="3966"/>
      <c r="BU1" s="3966"/>
      <c r="BV1" s="3966"/>
      <c r="BW1" s="3966"/>
      <c r="BX1" s="3966"/>
      <c r="BY1" s="3966"/>
      <c r="BZ1" s="3966"/>
      <c r="CA1" s="3966"/>
      <c r="CB1" s="3966"/>
      <c r="CC1" s="3966"/>
      <c r="CD1" s="3966"/>
      <c r="CE1" s="3966"/>
      <c r="CF1" s="3966"/>
      <c r="CG1" s="3966"/>
      <c r="CH1" s="3966"/>
      <c r="CI1" s="3966"/>
      <c r="CJ1" s="3966"/>
      <c r="CK1" s="3966"/>
      <c r="CL1" s="3966"/>
      <c r="CM1" s="3966"/>
      <c r="CN1" s="3966"/>
      <c r="CO1" s="3966"/>
      <c r="CP1" s="3966"/>
      <c r="CQ1" s="3966"/>
      <c r="CR1" s="3966"/>
      <c r="CS1" s="3966"/>
      <c r="CT1" s="3966"/>
      <c r="CU1" s="3966"/>
      <c r="CV1" s="3966"/>
      <c r="CW1" s="3966"/>
      <c r="CX1" s="3966"/>
      <c r="CY1" s="3966"/>
      <c r="CZ1" s="3966"/>
      <c r="DA1" s="3966"/>
    </row>
    <row r="2" spans="1:105" ht="15">
      <c r="A2" s="3966"/>
      <c r="B2" s="3966"/>
      <c r="C2" s="3980" t="s">
        <v>1947</v>
      </c>
      <c r="D2" s="3981"/>
      <c r="E2" s="3981"/>
      <c r="F2" s="3982" t="str">
        <f>Cover!A14</f>
        <v>Select Name of Insurer/ Financial Holding Company</v>
      </c>
      <c r="G2" s="3983"/>
      <c r="H2" s="3966"/>
      <c r="I2" s="3984" t="s">
        <v>1948</v>
      </c>
      <c r="J2" s="3981"/>
      <c r="K2" s="3985"/>
      <c r="L2" s="3986"/>
      <c r="M2" s="3987"/>
      <c r="N2" s="3987"/>
      <c r="O2" s="3986"/>
      <c r="P2" s="3988"/>
      <c r="Q2" s="3989"/>
      <c r="R2" s="3990"/>
      <c r="S2" s="3989"/>
      <c r="T2" s="3990"/>
      <c r="U2" s="3989"/>
      <c r="V2" s="3991"/>
      <c r="W2" s="3966"/>
      <c r="X2" s="3966"/>
      <c r="Y2" s="3966"/>
      <c r="Z2" s="3973"/>
      <c r="AA2" s="3973"/>
      <c r="AB2" s="3966"/>
      <c r="AC2" s="3966"/>
      <c r="AD2" s="3966"/>
      <c r="AE2" s="3966"/>
      <c r="AF2" s="3966"/>
      <c r="AG2" s="3966"/>
      <c r="AH2" s="3966"/>
      <c r="AI2" s="3966"/>
      <c r="AJ2" s="3966"/>
      <c r="AK2" s="3966"/>
      <c r="AL2" s="3966"/>
      <c r="AM2" s="3973"/>
      <c r="AN2" s="3973"/>
      <c r="AO2" s="3966"/>
      <c r="AP2" s="3966"/>
      <c r="AQ2" s="3966"/>
      <c r="AR2" s="3966"/>
      <c r="AS2" s="3966"/>
      <c r="AT2" s="3966"/>
      <c r="AU2" s="3966"/>
      <c r="AV2" s="3966"/>
      <c r="AW2" s="3966"/>
      <c r="AX2" s="3966"/>
      <c r="AY2" s="3966"/>
      <c r="AZ2" s="3973"/>
      <c r="BA2" s="3973"/>
      <c r="BB2" s="3966"/>
      <c r="BC2" s="3966"/>
      <c r="BD2" s="3966"/>
      <c r="BE2" s="3966"/>
      <c r="BF2" s="3966"/>
      <c r="BG2" s="3966"/>
      <c r="BH2" s="3966"/>
      <c r="BI2" s="3966"/>
      <c r="BJ2" s="3966"/>
      <c r="BK2" s="3966"/>
      <c r="BL2" s="3966"/>
      <c r="BM2" s="3966"/>
      <c r="BN2" s="3966"/>
      <c r="BO2" s="3966"/>
      <c r="BP2" s="3966"/>
      <c r="BQ2" s="3966"/>
      <c r="BR2" s="3966"/>
      <c r="BS2" s="3966"/>
      <c r="BT2" s="3966"/>
      <c r="BU2" s="3966"/>
      <c r="BV2" s="3966"/>
      <c r="BW2" s="3966"/>
      <c r="BX2" s="3966"/>
      <c r="BY2" s="3966"/>
      <c r="BZ2" s="3966"/>
      <c r="CA2" s="3966"/>
      <c r="CB2" s="3966"/>
      <c r="CC2" s="3966"/>
      <c r="CD2" s="3966"/>
      <c r="CE2" s="3966"/>
      <c r="CF2" s="3966"/>
      <c r="CG2" s="3966"/>
      <c r="CH2" s="3966"/>
      <c r="CI2" s="3966"/>
      <c r="CJ2" s="3966"/>
      <c r="CK2" s="3966"/>
      <c r="CL2" s="3966"/>
      <c r="CM2" s="3966"/>
      <c r="CN2" s="3966"/>
      <c r="CO2" s="3966"/>
      <c r="CP2" s="3966"/>
      <c r="CQ2" s="3966"/>
      <c r="CR2" s="3966"/>
      <c r="CS2" s="3966"/>
      <c r="CT2" s="3966"/>
      <c r="CU2" s="3966"/>
      <c r="CV2" s="3966"/>
      <c r="CW2" s="3966"/>
      <c r="CX2" s="3966"/>
      <c r="CY2" s="3966"/>
      <c r="CZ2" s="3966"/>
      <c r="DA2" s="3966"/>
    </row>
    <row r="3" spans="1:105" ht="15">
      <c r="A3" s="3966"/>
      <c r="B3" s="3966"/>
      <c r="C3" s="3980" t="s">
        <v>1949</v>
      </c>
      <c r="D3" s="3981"/>
      <c r="E3" s="3982"/>
      <c r="F3" s="3992" t="str">
        <f>TEXT(Cover!B22,"d-mmm")</f>
        <v>0-Jan</v>
      </c>
      <c r="G3" s="3983"/>
      <c r="H3" s="3966"/>
      <c r="I3" s="3984" t="s">
        <v>1950</v>
      </c>
      <c r="J3" s="3981"/>
      <c r="K3" s="3985"/>
      <c r="L3" s="3986"/>
      <c r="M3" s="3987"/>
      <c r="N3" s="3987"/>
      <c r="O3" s="3986"/>
      <c r="P3" s="3988"/>
      <c r="Q3" s="3989"/>
      <c r="R3" s="3990"/>
      <c r="S3" s="3989"/>
      <c r="T3" s="3990"/>
      <c r="U3" s="3989"/>
      <c r="V3" s="3991"/>
      <c r="W3" s="3966"/>
      <c r="X3" s="3966"/>
      <c r="Y3" s="3966"/>
      <c r="Z3" s="3973"/>
      <c r="AA3" s="3973"/>
      <c r="AB3" s="3966"/>
      <c r="AC3" s="3966"/>
      <c r="AD3" s="3966"/>
      <c r="AE3" s="3966"/>
      <c r="AF3" s="3966"/>
      <c r="AG3" s="3966"/>
      <c r="AH3" s="3966"/>
      <c r="AI3" s="3966"/>
      <c r="AJ3" s="3966"/>
      <c r="AK3" s="3966"/>
      <c r="AL3" s="3966"/>
      <c r="AM3" s="3973"/>
      <c r="AN3" s="3973"/>
      <c r="AO3" s="3966"/>
      <c r="AP3" s="3966"/>
      <c r="AQ3" s="3966"/>
      <c r="AR3" s="3966"/>
      <c r="AS3" s="3966"/>
      <c r="AT3" s="3966"/>
      <c r="AU3" s="3966"/>
      <c r="AV3" s="3966"/>
      <c r="AW3" s="3966"/>
      <c r="AX3" s="3966"/>
      <c r="AY3" s="3966"/>
      <c r="AZ3" s="3973"/>
      <c r="BA3" s="3973"/>
      <c r="BB3" s="3966"/>
      <c r="BC3" s="3966"/>
      <c r="BD3" s="3966"/>
      <c r="BE3" s="3966"/>
      <c r="BF3" s="3966"/>
      <c r="BG3" s="3966"/>
      <c r="BH3" s="3966"/>
      <c r="BI3" s="3966"/>
      <c r="BJ3" s="3966"/>
      <c r="BK3" s="3966"/>
      <c r="BL3" s="3966"/>
      <c r="BM3" s="3966"/>
      <c r="BN3" s="3966"/>
      <c r="BO3" s="3966"/>
      <c r="BP3" s="3966"/>
      <c r="BQ3" s="3966"/>
      <c r="BR3" s="3966"/>
      <c r="BS3" s="3966"/>
      <c r="BT3" s="3966"/>
      <c r="BU3" s="3966"/>
      <c r="BV3" s="3966"/>
      <c r="BW3" s="3966"/>
      <c r="BX3" s="3966"/>
      <c r="BY3" s="3966"/>
      <c r="BZ3" s="3966"/>
      <c r="CA3" s="3966"/>
      <c r="CB3" s="3966"/>
      <c r="CC3" s="3966"/>
      <c r="CD3" s="3966"/>
      <c r="CE3" s="3966"/>
      <c r="CF3" s="3966"/>
      <c r="CG3" s="3966"/>
      <c r="CH3" s="3966"/>
      <c r="CI3" s="3966"/>
      <c r="CJ3" s="3966"/>
      <c r="CK3" s="3966"/>
      <c r="CL3" s="3966"/>
      <c r="CM3" s="3966"/>
      <c r="CN3" s="3966"/>
      <c r="CO3" s="3966"/>
      <c r="CP3" s="3966"/>
      <c r="CQ3" s="3966"/>
      <c r="CR3" s="3966"/>
      <c r="CS3" s="3966"/>
      <c r="CT3" s="3966"/>
      <c r="CU3" s="3966"/>
      <c r="CV3" s="3966"/>
      <c r="CW3" s="3966"/>
      <c r="CX3" s="3966"/>
      <c r="CY3" s="3966"/>
      <c r="CZ3" s="3966"/>
      <c r="DA3" s="3966"/>
    </row>
    <row r="4" spans="1:105" ht="18.75">
      <c r="A4" s="3966"/>
      <c r="B4" s="3966"/>
      <c r="C4" s="3993" t="s">
        <v>1951</v>
      </c>
      <c r="D4" s="3994" t="str">
        <f>F3</f>
        <v>0-Jan</v>
      </c>
      <c r="E4" s="3995"/>
      <c r="F4" s="3996" t="s">
        <v>1952</v>
      </c>
      <c r="G4" s="3997">
        <f>Cover!C20</f>
        <v>0</v>
      </c>
      <c r="H4" s="3966"/>
      <c r="I4" s="3984" t="s">
        <v>1953</v>
      </c>
      <c r="J4" s="3981"/>
      <c r="K4" s="3985"/>
      <c r="L4" s="3986"/>
      <c r="M4" s="3987"/>
      <c r="N4" s="3987"/>
      <c r="O4" s="3986"/>
      <c r="P4" s="3988"/>
      <c r="Q4" s="3989"/>
      <c r="R4" s="3990"/>
      <c r="S4" s="3989"/>
      <c r="T4" s="3990"/>
      <c r="U4" s="3989"/>
      <c r="V4" s="3991"/>
      <c r="W4" s="3966"/>
      <c r="X4" s="3966"/>
      <c r="Y4" s="3966"/>
      <c r="Z4" s="3973"/>
      <c r="AA4" s="3973"/>
      <c r="AB4" s="3966"/>
      <c r="AC4" s="3966"/>
      <c r="AD4" s="3966"/>
      <c r="AE4" s="3966"/>
      <c r="AF4" s="3966"/>
      <c r="AG4" s="3966"/>
      <c r="AH4" s="3966"/>
      <c r="AI4" s="3966"/>
      <c r="AJ4" s="3966"/>
      <c r="AK4" s="3966"/>
      <c r="AL4" s="3966"/>
      <c r="AM4" s="3973"/>
      <c r="AN4" s="3973"/>
      <c r="AO4" s="3966"/>
      <c r="AP4" s="3966"/>
      <c r="AQ4" s="3966"/>
      <c r="AR4" s="3966"/>
      <c r="AS4" s="3966"/>
      <c r="AT4" s="3966"/>
      <c r="AU4" s="3966"/>
      <c r="AV4" s="3966"/>
      <c r="AW4" s="3966"/>
      <c r="AX4" s="3966"/>
      <c r="AY4" s="3966"/>
      <c r="AZ4" s="3973"/>
      <c r="BA4" s="3973"/>
      <c r="BB4" s="3966"/>
      <c r="BC4" s="3966"/>
      <c r="BD4" s="3966"/>
      <c r="BE4" s="3966"/>
      <c r="BF4" s="3966"/>
      <c r="BG4" s="3966"/>
      <c r="BH4" s="3966"/>
      <c r="BI4" s="3966"/>
      <c r="BJ4" s="3966"/>
      <c r="BK4" s="3966"/>
      <c r="BL4" s="3966"/>
      <c r="BM4" s="3966"/>
      <c r="BN4" s="3966"/>
      <c r="BO4" s="3966"/>
      <c r="BP4" s="3966"/>
      <c r="BQ4" s="3966"/>
      <c r="BR4" s="3966"/>
      <c r="BS4" s="3966"/>
      <c r="BT4" s="3966"/>
      <c r="BU4" s="3966"/>
      <c r="BV4" s="3966"/>
      <c r="BW4" s="3966"/>
      <c r="BX4" s="3966"/>
      <c r="BY4" s="3966"/>
      <c r="BZ4" s="3966"/>
      <c r="CA4" s="3966"/>
      <c r="CB4" s="3966"/>
      <c r="CC4" s="3966"/>
      <c r="CD4" s="3966"/>
      <c r="CE4" s="3966"/>
      <c r="CF4" s="3966"/>
      <c r="CG4" s="3966"/>
      <c r="CH4" s="3966"/>
      <c r="CI4" s="3966"/>
      <c r="CJ4" s="3966"/>
      <c r="CK4" s="3966"/>
      <c r="CL4" s="3966"/>
      <c r="CM4" s="3966"/>
      <c r="CN4" s="3966"/>
      <c r="CO4" s="3966"/>
      <c r="CP4" s="3966"/>
      <c r="CQ4" s="3966"/>
      <c r="CR4" s="3966"/>
      <c r="CS4" s="3966"/>
      <c r="CT4" s="3966"/>
      <c r="CU4" s="3966"/>
      <c r="CV4" s="3966"/>
      <c r="CW4" s="3966"/>
      <c r="CX4" s="3966"/>
      <c r="CY4" s="3966"/>
      <c r="CZ4" s="3966"/>
      <c r="DA4" s="3966"/>
    </row>
    <row r="5" spans="1:105" ht="15">
      <c r="A5" s="3966"/>
      <c r="B5" s="3966"/>
      <c r="C5" s="3966"/>
      <c r="D5" s="3966"/>
      <c r="E5" s="3966"/>
      <c r="F5" s="3966"/>
      <c r="G5" s="3966"/>
      <c r="H5" s="3966"/>
      <c r="I5" s="3984" t="s">
        <v>1954</v>
      </c>
      <c r="J5" s="3981"/>
      <c r="K5" s="3985"/>
      <c r="L5" s="3986"/>
      <c r="M5" s="3987"/>
      <c r="N5" s="3987"/>
      <c r="O5" s="3986"/>
      <c r="P5" s="3988"/>
      <c r="Q5" s="3989"/>
      <c r="R5" s="3990"/>
      <c r="S5" s="3989"/>
      <c r="T5" s="3990"/>
      <c r="U5" s="3989"/>
      <c r="V5" s="3991"/>
      <c r="W5" s="3966"/>
      <c r="X5" s="3966"/>
      <c r="Y5" s="3966"/>
      <c r="Z5" s="3973"/>
      <c r="AA5" s="3973"/>
      <c r="AB5" s="3966"/>
      <c r="AC5" s="3966"/>
      <c r="AD5" s="3966"/>
      <c r="AE5" s="3966"/>
      <c r="AF5" s="3966"/>
      <c r="AG5" s="3966"/>
      <c r="AH5" s="3966"/>
      <c r="AI5" s="3966"/>
      <c r="AJ5" s="3966"/>
      <c r="AK5" s="3966"/>
      <c r="AL5" s="3966"/>
      <c r="AM5" s="3973"/>
      <c r="AN5" s="3973"/>
      <c r="AO5" s="3966"/>
      <c r="AP5" s="3966"/>
      <c r="AQ5" s="3966"/>
      <c r="AR5" s="3966"/>
      <c r="AS5" s="3966"/>
      <c r="AT5" s="3966"/>
      <c r="AU5" s="3966"/>
      <c r="AV5" s="3966"/>
      <c r="AW5" s="3966"/>
      <c r="AX5" s="3966"/>
      <c r="AY5" s="3966"/>
      <c r="AZ5" s="3973"/>
      <c r="BA5" s="3973"/>
      <c r="BB5" s="3966"/>
      <c r="BC5" s="3966"/>
      <c r="BD5" s="3966"/>
      <c r="BE5" s="3966"/>
      <c r="BF5" s="3966"/>
      <c r="BG5" s="3966"/>
      <c r="BH5" s="3966"/>
      <c r="BI5" s="3966"/>
      <c r="BJ5" s="3966"/>
      <c r="BK5" s="3966"/>
      <c r="BL5" s="3966"/>
      <c r="BM5" s="3966"/>
      <c r="BN5" s="3966"/>
      <c r="BO5" s="3966"/>
      <c r="BP5" s="3966"/>
      <c r="BQ5" s="3966"/>
      <c r="BR5" s="3966"/>
      <c r="BS5" s="3966"/>
      <c r="BT5" s="3966"/>
      <c r="BU5" s="3966"/>
      <c r="BV5" s="3966"/>
      <c r="BW5" s="3966"/>
      <c r="BX5" s="3966"/>
      <c r="BY5" s="3966"/>
      <c r="BZ5" s="3966"/>
      <c r="CA5" s="3966"/>
      <c r="CB5" s="3966"/>
      <c r="CC5" s="3966"/>
      <c r="CD5" s="3966"/>
      <c r="CE5" s="3966"/>
      <c r="CF5" s="3966"/>
      <c r="CG5" s="3966"/>
      <c r="CH5" s="3966"/>
      <c r="CI5" s="3966"/>
      <c r="CJ5" s="3966"/>
      <c r="CK5" s="3966"/>
      <c r="CL5" s="3966"/>
      <c r="CM5" s="3966"/>
      <c r="CN5" s="3966"/>
      <c r="CO5" s="3966"/>
      <c r="CP5" s="3966"/>
      <c r="CQ5" s="3966"/>
      <c r="CR5" s="3966"/>
      <c r="CS5" s="3966"/>
      <c r="CT5" s="3966"/>
      <c r="CU5" s="3966"/>
      <c r="CV5" s="3966"/>
      <c r="CW5" s="3966"/>
      <c r="CX5" s="3966"/>
      <c r="CY5" s="3966"/>
      <c r="CZ5" s="3966"/>
      <c r="DA5" s="3966"/>
    </row>
    <row r="6" spans="1:105" ht="15">
      <c r="A6" s="3966"/>
      <c r="B6" s="3998" t="str">
        <f>CONCATENATE("B4 Schedules for the financial year ",G4)</f>
        <v>B4 Schedules for the financial year 0</v>
      </c>
      <c r="C6" s="3966"/>
      <c r="D6" s="3966"/>
      <c r="E6" s="3966"/>
      <c r="F6" s="3966"/>
      <c r="G6" s="3966"/>
      <c r="H6" s="3966"/>
      <c r="I6" s="3984" t="s">
        <v>1955</v>
      </c>
      <c r="J6" s="3981"/>
      <c r="K6" s="3985"/>
      <c r="L6" s="3986"/>
      <c r="M6" s="3987"/>
      <c r="N6" s="3987"/>
      <c r="O6" s="3986"/>
      <c r="P6" s="3988"/>
      <c r="Q6" s="3989"/>
      <c r="R6" s="3990"/>
      <c r="S6" s="3989"/>
      <c r="T6" s="3990"/>
      <c r="U6" s="3989"/>
      <c r="V6" s="3991"/>
      <c r="W6" s="3966"/>
      <c r="X6" s="3966"/>
      <c r="Y6" s="3966"/>
      <c r="Z6" s="3973"/>
      <c r="AA6" s="3973"/>
      <c r="AB6" s="3966"/>
      <c r="AC6" s="3966"/>
      <c r="AD6" s="3966"/>
      <c r="AE6" s="3966"/>
      <c r="AF6" s="3966"/>
      <c r="AG6" s="3966"/>
      <c r="AH6" s="3966"/>
      <c r="AI6" s="3966"/>
      <c r="AJ6" s="3966"/>
      <c r="AK6" s="3966"/>
      <c r="AL6" s="3966"/>
      <c r="AM6" s="3973"/>
      <c r="AN6" s="3973"/>
      <c r="AO6" s="3966"/>
      <c r="AP6" s="3966"/>
      <c r="AQ6" s="3966"/>
      <c r="AR6" s="3966"/>
      <c r="AS6" s="3966"/>
      <c r="AT6" s="3966"/>
      <c r="AU6" s="3966"/>
      <c r="AV6" s="3966"/>
      <c r="AW6" s="3966"/>
      <c r="AX6" s="3966"/>
      <c r="AY6" s="3966"/>
      <c r="AZ6" s="3973"/>
      <c r="BA6" s="3973"/>
      <c r="BB6" s="3966"/>
      <c r="BC6" s="3966"/>
      <c r="BD6" s="3966"/>
      <c r="BE6" s="3966"/>
      <c r="BF6" s="3966"/>
      <c r="BG6" s="3966"/>
      <c r="BH6" s="3966"/>
      <c r="BI6" s="3966"/>
      <c r="BJ6" s="3966"/>
      <c r="BK6" s="3966"/>
      <c r="BL6" s="3966"/>
      <c r="BM6" s="3966"/>
      <c r="BN6" s="3966"/>
      <c r="BO6" s="3966"/>
      <c r="BP6" s="3966"/>
      <c r="BQ6" s="3966"/>
      <c r="BR6" s="3966"/>
      <c r="BS6" s="3966"/>
      <c r="BT6" s="3966"/>
      <c r="BU6" s="3966"/>
      <c r="BV6" s="3966"/>
      <c r="BW6" s="3966"/>
      <c r="BX6" s="3966"/>
      <c r="BY6" s="3966"/>
      <c r="BZ6" s="3966"/>
      <c r="CA6" s="3966"/>
      <c r="CB6" s="3966"/>
      <c r="CC6" s="3966"/>
      <c r="CD6" s="3966"/>
      <c r="CE6" s="3966"/>
      <c r="CF6" s="3966"/>
      <c r="CG6" s="3966"/>
      <c r="CH6" s="3966"/>
      <c r="CI6" s="3966"/>
      <c r="CJ6" s="3966"/>
      <c r="CK6" s="3966"/>
      <c r="CL6" s="3966"/>
      <c r="CM6" s="3966"/>
      <c r="CN6" s="3966"/>
      <c r="CO6" s="3966"/>
      <c r="CP6" s="3966"/>
      <c r="CQ6" s="3966"/>
      <c r="CR6" s="3966"/>
      <c r="CS6" s="3966"/>
      <c r="CT6" s="3966"/>
      <c r="CU6" s="3966"/>
      <c r="CV6" s="3966"/>
      <c r="CW6" s="3966"/>
      <c r="CX6" s="3966"/>
      <c r="CY6" s="3966"/>
      <c r="CZ6" s="3966"/>
      <c r="DA6" s="3966"/>
    </row>
    <row r="7" spans="1:105" ht="15">
      <c r="A7" s="3966"/>
      <c r="B7" s="3966"/>
      <c r="C7" s="3966"/>
      <c r="D7" s="3966"/>
      <c r="E7" s="3966"/>
      <c r="F7" s="3966"/>
      <c r="G7" s="3966"/>
      <c r="H7" s="3966"/>
      <c r="I7" s="3999" t="s">
        <v>1956</v>
      </c>
      <c r="J7" s="4000"/>
      <c r="K7" s="4001"/>
      <c r="L7" s="3986"/>
      <c r="M7" s="3987"/>
      <c r="N7" s="3987"/>
      <c r="O7" s="3986"/>
      <c r="P7" s="4002"/>
      <c r="Q7" s="4003"/>
      <c r="R7" s="4004"/>
      <c r="S7" s="4003"/>
      <c r="T7" s="4004"/>
      <c r="U7" s="4003"/>
      <c r="V7" s="4005"/>
      <c r="W7" s="3966"/>
      <c r="X7" s="3966"/>
      <c r="Y7" s="3966"/>
      <c r="Z7" s="3973"/>
      <c r="AA7" s="3973"/>
      <c r="AB7" s="3966"/>
      <c r="AC7" s="3966"/>
      <c r="AD7" s="3966"/>
      <c r="AE7" s="3966"/>
      <c r="AF7" s="3966"/>
      <c r="AG7" s="3966"/>
      <c r="AH7" s="3966"/>
      <c r="AI7" s="3966"/>
      <c r="AJ7" s="3966"/>
      <c r="AK7" s="3966"/>
      <c r="AL7" s="3966"/>
      <c r="AM7" s="3973"/>
      <c r="AN7" s="3973"/>
      <c r="AO7" s="3966"/>
      <c r="AP7" s="3966"/>
      <c r="AQ7" s="3966"/>
      <c r="AR7" s="3966"/>
      <c r="AS7" s="3966"/>
      <c r="AT7" s="3966"/>
      <c r="AU7" s="3966"/>
      <c r="AV7" s="3966"/>
      <c r="AW7" s="3966"/>
      <c r="AX7" s="3966"/>
      <c r="AY7" s="3966"/>
      <c r="AZ7" s="3973"/>
      <c r="BA7" s="3973"/>
      <c r="BB7" s="3966"/>
      <c r="BC7" s="3966"/>
      <c r="BD7" s="3966"/>
      <c r="BE7" s="3966"/>
      <c r="BF7" s="3966"/>
      <c r="BG7" s="3966"/>
      <c r="BH7" s="3966"/>
      <c r="BI7" s="3966"/>
      <c r="BJ7" s="3966"/>
      <c r="BK7" s="3966"/>
      <c r="BL7" s="3966"/>
      <c r="BM7" s="3966"/>
      <c r="BN7" s="3966"/>
      <c r="BO7" s="3966"/>
      <c r="BP7" s="3966"/>
      <c r="BQ7" s="3966"/>
      <c r="BR7" s="3966"/>
      <c r="BS7" s="3966"/>
      <c r="BT7" s="3966"/>
      <c r="BU7" s="3966"/>
      <c r="BV7" s="3966"/>
      <c r="BW7" s="3966"/>
      <c r="BX7" s="3966"/>
      <c r="BY7" s="3966"/>
      <c r="BZ7" s="3966"/>
      <c r="CA7" s="3966"/>
      <c r="CB7" s="3966"/>
      <c r="CC7" s="3966"/>
      <c r="CD7" s="3966"/>
      <c r="CE7" s="3966"/>
      <c r="CF7" s="3966"/>
      <c r="CG7" s="3966"/>
      <c r="CH7" s="3966"/>
      <c r="CI7" s="3966"/>
      <c r="CJ7" s="3966"/>
      <c r="CK7" s="3966"/>
      <c r="CL7" s="3966"/>
      <c r="CM7" s="3966"/>
      <c r="CN7" s="3966"/>
      <c r="CO7" s="3966"/>
      <c r="CP7" s="3966"/>
      <c r="CQ7" s="3966"/>
      <c r="CR7" s="3966"/>
      <c r="CS7" s="3966"/>
      <c r="CT7" s="3966"/>
      <c r="CU7" s="3966"/>
      <c r="CV7" s="3966"/>
      <c r="CW7" s="3966"/>
      <c r="CX7" s="3966"/>
      <c r="CY7" s="3966"/>
      <c r="CZ7" s="3966"/>
      <c r="DA7" s="3966"/>
    </row>
    <row r="8" spans="1:105" ht="15">
      <c r="A8" s="3966"/>
      <c r="B8" s="4006"/>
      <c r="C8" s="3968">
        <f>G4</f>
        <v>0</v>
      </c>
      <c r="D8" s="3968"/>
      <c r="E8" s="3968"/>
      <c r="F8" s="3968"/>
      <c r="G8" s="3968"/>
      <c r="H8" s="3968"/>
      <c r="I8" s="3968"/>
      <c r="J8" s="3968"/>
      <c r="K8" s="3968"/>
      <c r="L8" s="3968"/>
      <c r="M8" s="4007"/>
      <c r="N8" s="4008"/>
      <c r="O8" s="4006"/>
      <c r="P8" s="3968">
        <f>C$8</f>
        <v>0</v>
      </c>
      <c r="Q8" s="3968"/>
      <c r="R8" s="3968"/>
      <c r="S8" s="3968"/>
      <c r="T8" s="3968"/>
      <c r="U8" s="3968"/>
      <c r="V8" s="3968"/>
      <c r="W8" s="3968"/>
      <c r="X8" s="3968"/>
      <c r="Y8" s="3968"/>
      <c r="Z8" s="4007"/>
      <c r="AA8" s="3973"/>
      <c r="AB8" s="4006"/>
      <c r="AC8" s="3968">
        <f>P$8</f>
        <v>0</v>
      </c>
      <c r="AD8" s="3968"/>
      <c r="AE8" s="3968"/>
      <c r="AF8" s="3968"/>
      <c r="AG8" s="3968"/>
      <c r="AH8" s="3968"/>
      <c r="AI8" s="3968"/>
      <c r="AJ8" s="3968"/>
      <c r="AK8" s="3968"/>
      <c r="AL8" s="3968"/>
      <c r="AM8" s="4007"/>
      <c r="AN8" s="3973"/>
      <c r="AO8" s="4006"/>
      <c r="AP8" s="3968">
        <f>AC$8</f>
        <v>0</v>
      </c>
      <c r="AQ8" s="3968"/>
      <c r="AR8" s="3968"/>
      <c r="AS8" s="3968"/>
      <c r="AT8" s="3968"/>
      <c r="AU8" s="3968"/>
      <c r="AV8" s="3968"/>
      <c r="AW8" s="3968"/>
      <c r="AX8" s="3968"/>
      <c r="AY8" s="3968"/>
      <c r="AZ8" s="4007"/>
      <c r="BA8" s="3973"/>
      <c r="BB8" s="4006"/>
      <c r="BC8" s="3968">
        <f>AP$8</f>
        <v>0</v>
      </c>
      <c r="BD8" s="3968"/>
      <c r="BE8" s="3968"/>
      <c r="BF8" s="3968"/>
      <c r="BG8" s="3968"/>
      <c r="BH8" s="3968"/>
      <c r="BI8" s="3968"/>
      <c r="BJ8" s="3968"/>
      <c r="BK8" s="3968"/>
      <c r="BL8" s="3968"/>
      <c r="BM8" s="3969"/>
      <c r="BN8" s="3966"/>
      <c r="BO8" s="4006"/>
      <c r="BP8" s="3968">
        <f>BC$8</f>
        <v>0</v>
      </c>
      <c r="BQ8" s="3968"/>
      <c r="BR8" s="3968"/>
      <c r="BS8" s="3968"/>
      <c r="BT8" s="3968"/>
      <c r="BU8" s="3968"/>
      <c r="BV8" s="3968"/>
      <c r="BW8" s="3968"/>
      <c r="BX8" s="3968"/>
      <c r="BY8" s="3968"/>
      <c r="BZ8" s="3969"/>
      <c r="CA8" s="3966"/>
      <c r="CB8" s="4006"/>
      <c r="CC8" s="3968">
        <f>BP$8</f>
        <v>0</v>
      </c>
      <c r="CD8" s="3968"/>
      <c r="CE8" s="3968"/>
      <c r="CF8" s="3968"/>
      <c r="CG8" s="3968"/>
      <c r="CH8" s="3968"/>
      <c r="CI8" s="3968"/>
      <c r="CJ8" s="3968"/>
      <c r="CK8" s="3968"/>
      <c r="CL8" s="3968"/>
      <c r="CM8" s="3969"/>
      <c r="CN8" s="3966"/>
      <c r="CO8" s="4006"/>
      <c r="CP8" s="3968">
        <f>CC$8</f>
        <v>0</v>
      </c>
      <c r="CQ8" s="3968"/>
      <c r="CR8" s="3968"/>
      <c r="CS8" s="3968"/>
      <c r="CT8" s="3968"/>
      <c r="CU8" s="3968"/>
      <c r="CV8" s="3968"/>
      <c r="CW8" s="3968"/>
      <c r="CX8" s="3968"/>
      <c r="CY8" s="3968"/>
      <c r="CZ8" s="3969"/>
      <c r="DA8" s="3966"/>
    </row>
    <row r="9" spans="1:105" ht="15">
      <c r="A9" s="3966"/>
      <c r="B9" s="3984"/>
      <c r="C9" s="4009"/>
      <c r="D9" s="4009"/>
      <c r="E9" s="4009"/>
      <c r="F9" s="4009"/>
      <c r="G9" s="4009"/>
      <c r="H9" s="4009"/>
      <c r="I9" s="4009"/>
      <c r="J9" s="4009"/>
      <c r="K9" s="4009"/>
      <c r="L9" s="4010"/>
      <c r="M9" s="4011"/>
      <c r="N9" s="4009"/>
      <c r="O9" s="3984"/>
      <c r="P9" s="4009"/>
      <c r="Q9" s="4009"/>
      <c r="R9" s="4009"/>
      <c r="S9" s="4009"/>
      <c r="T9" s="4009"/>
      <c r="U9" s="4009"/>
      <c r="V9" s="4009"/>
      <c r="W9" s="4009"/>
      <c r="X9" s="4009"/>
      <c r="Y9" s="4009"/>
      <c r="Z9" s="4011"/>
      <c r="AA9" s="4012"/>
      <c r="AB9" s="3984"/>
      <c r="AC9" s="4009"/>
      <c r="AD9" s="4009"/>
      <c r="AE9" s="4009"/>
      <c r="AF9" s="4009"/>
      <c r="AG9" s="4009"/>
      <c r="AH9" s="4009"/>
      <c r="AI9" s="4009"/>
      <c r="AJ9" s="4009"/>
      <c r="AK9" s="4009"/>
      <c r="AL9" s="4009"/>
      <c r="AM9" s="4011"/>
      <c r="AN9" s="4012"/>
      <c r="AO9" s="3984"/>
      <c r="AP9" s="4009"/>
      <c r="AQ9" s="4009"/>
      <c r="AR9" s="4009"/>
      <c r="AS9" s="4009"/>
      <c r="AT9" s="4009"/>
      <c r="AU9" s="4009"/>
      <c r="AV9" s="4009"/>
      <c r="AW9" s="4009"/>
      <c r="AX9" s="4009"/>
      <c r="AY9" s="4009"/>
      <c r="AZ9" s="4011"/>
      <c r="BA9" s="4012"/>
      <c r="BB9" s="3984"/>
      <c r="BC9" s="4009"/>
      <c r="BD9" s="4009"/>
      <c r="BE9" s="4009"/>
      <c r="BF9" s="4009"/>
      <c r="BG9" s="4009"/>
      <c r="BH9" s="4009"/>
      <c r="BI9" s="4009"/>
      <c r="BJ9" s="4009"/>
      <c r="BK9" s="4009"/>
      <c r="BL9" s="4009"/>
      <c r="BM9" s="3983"/>
      <c r="BN9" s="3966"/>
      <c r="BO9" s="3984"/>
      <c r="BP9" s="4009"/>
      <c r="BQ9" s="4009"/>
      <c r="BR9" s="4009"/>
      <c r="BS9" s="4009"/>
      <c r="BT9" s="4009"/>
      <c r="BU9" s="4009"/>
      <c r="BV9" s="4009"/>
      <c r="BW9" s="4009"/>
      <c r="BX9" s="4009"/>
      <c r="BY9" s="4009"/>
      <c r="BZ9" s="3983"/>
      <c r="CA9" s="3966"/>
      <c r="CB9" s="3984"/>
      <c r="CC9" s="4009"/>
      <c r="CD9" s="4009"/>
      <c r="CE9" s="4013"/>
      <c r="CF9" s="4013"/>
      <c r="CG9" s="4009"/>
      <c r="CH9" s="4009"/>
      <c r="CI9" s="4009"/>
      <c r="CJ9" s="4009"/>
      <c r="CK9" s="4009"/>
      <c r="CL9" s="4009"/>
      <c r="CM9" s="3983"/>
      <c r="CN9" s="3966"/>
      <c r="CO9" s="3984"/>
      <c r="CP9" s="4009"/>
      <c r="CQ9" s="4009"/>
      <c r="CR9" s="4009"/>
      <c r="CS9" s="4009"/>
      <c r="CT9" s="4009"/>
      <c r="CU9" s="4009"/>
      <c r="CV9" s="4009"/>
      <c r="CW9" s="4009"/>
      <c r="CX9" s="4009"/>
      <c r="CY9" s="4009"/>
      <c r="CZ9" s="3983"/>
      <c r="DA9" s="3966"/>
    </row>
    <row r="10" spans="1:105" ht="15.75">
      <c r="A10" s="3966"/>
      <c r="B10" s="3984"/>
      <c r="C10" s="4014" t="s">
        <v>1957</v>
      </c>
      <c r="D10" s="4015"/>
      <c r="E10" s="4015"/>
      <c r="F10" s="4016"/>
      <c r="G10" s="4009"/>
      <c r="H10" s="4015" t="s">
        <v>1958</v>
      </c>
      <c r="I10" s="4009"/>
      <c r="J10" s="4015"/>
      <c r="K10" s="4009"/>
      <c r="L10" s="4010"/>
      <c r="M10" s="4011"/>
      <c r="N10" s="4009"/>
      <c r="O10" s="3984"/>
      <c r="P10" s="4017" t="s">
        <v>668</v>
      </c>
      <c r="Q10" s="4015"/>
      <c r="R10" s="3981"/>
      <c r="S10" s="4009"/>
      <c r="T10" s="4009"/>
      <c r="U10" s="4015" t="s">
        <v>1958</v>
      </c>
      <c r="V10" s="4015"/>
      <c r="W10" s="4009"/>
      <c r="X10" s="4009"/>
      <c r="Y10" s="4015"/>
      <c r="Z10" s="4018"/>
      <c r="AA10" s="4019"/>
      <c r="AB10" s="3984"/>
      <c r="AC10" s="4020" t="s">
        <v>664</v>
      </c>
      <c r="AD10" s="4015"/>
      <c r="AE10" s="3966"/>
      <c r="AF10" s="4009"/>
      <c r="AG10" s="4009"/>
      <c r="AH10" s="4015" t="s">
        <v>1958</v>
      </c>
      <c r="AI10" s="4015"/>
      <c r="AJ10" s="4009"/>
      <c r="AK10" s="4009"/>
      <c r="AL10" s="4015"/>
      <c r="AM10" s="4018"/>
      <c r="AN10" s="4019"/>
      <c r="AO10" s="3984"/>
      <c r="AP10" s="4020" t="s">
        <v>1959</v>
      </c>
      <c r="AQ10" s="4015"/>
      <c r="AR10" s="3966"/>
      <c r="AS10" s="4009"/>
      <c r="AT10" s="4009"/>
      <c r="AU10" s="4015" t="s">
        <v>1958</v>
      </c>
      <c r="AV10" s="4015"/>
      <c r="AW10" s="4009"/>
      <c r="AX10" s="4009"/>
      <c r="AY10" s="4015"/>
      <c r="AZ10" s="4018"/>
      <c r="BA10" s="4019"/>
      <c r="BB10" s="3984"/>
      <c r="BC10" s="4020" t="s">
        <v>629</v>
      </c>
      <c r="BD10" s="4015"/>
      <c r="BE10" s="3966"/>
      <c r="BF10" s="4009"/>
      <c r="BG10" s="4009"/>
      <c r="BH10" s="4015" t="s">
        <v>1958</v>
      </c>
      <c r="BI10" s="4015"/>
      <c r="BJ10" s="4009"/>
      <c r="BK10" s="4009"/>
      <c r="BL10" s="4015"/>
      <c r="BM10" s="3983"/>
      <c r="BN10" s="3966"/>
      <c r="BO10" s="3984"/>
      <c r="BP10" s="4020" t="s">
        <v>628</v>
      </c>
      <c r="BQ10" s="4015"/>
      <c r="BR10" s="3966"/>
      <c r="BS10" s="4009"/>
      <c r="BT10" s="4009"/>
      <c r="BU10" s="4015" t="s">
        <v>1958</v>
      </c>
      <c r="BV10" s="4015"/>
      <c r="BW10" s="4009"/>
      <c r="BX10" s="4009"/>
      <c r="BY10" s="4015"/>
      <c r="BZ10" s="3983"/>
      <c r="CA10" s="3966"/>
      <c r="CB10" s="3984"/>
      <c r="CC10" s="4013" t="s">
        <v>305</v>
      </c>
      <c r="CD10" s="4015"/>
      <c r="CE10" s="3966"/>
      <c r="CF10" s="4013"/>
      <c r="CG10" s="4009"/>
      <c r="CH10" s="4015" t="s">
        <v>1958</v>
      </c>
      <c r="CI10" s="4015"/>
      <c r="CJ10" s="4009"/>
      <c r="CK10" s="4009"/>
      <c r="CL10" s="4015"/>
      <c r="CM10" s="3983"/>
      <c r="CN10" s="3966"/>
      <c r="CO10" s="3984"/>
      <c r="CP10" s="4020" t="s">
        <v>304</v>
      </c>
      <c r="CQ10" s="4015"/>
      <c r="CR10" s="3966"/>
      <c r="CS10" s="4021"/>
      <c r="CT10" s="4009"/>
      <c r="CU10" s="4015" t="s">
        <v>1958</v>
      </c>
      <c r="CV10" s="4015"/>
      <c r="CW10" s="4009"/>
      <c r="CX10" s="4009"/>
      <c r="CY10" s="4015"/>
      <c r="CZ10" s="3983"/>
      <c r="DA10" s="3966"/>
    </row>
    <row r="11" spans="1:105" ht="15">
      <c r="A11" s="3966"/>
      <c r="B11" s="3984"/>
      <c r="C11" s="4009" t="s">
        <v>1960</v>
      </c>
      <c r="D11" s="4009"/>
      <c r="E11" s="4009"/>
      <c r="F11" s="4009"/>
      <c r="G11" s="4009"/>
      <c r="H11" s="4009"/>
      <c r="I11" s="4009"/>
      <c r="J11" s="4009"/>
      <c r="K11" s="4009"/>
      <c r="L11" s="4010"/>
      <c r="M11" s="4011"/>
      <c r="N11" s="4009"/>
      <c r="O11" s="3984"/>
      <c r="P11" s="4009" t="s">
        <v>1960</v>
      </c>
      <c r="Q11" s="4009"/>
      <c r="R11" s="4009"/>
      <c r="S11" s="4009"/>
      <c r="T11" s="4009"/>
      <c r="U11" s="4009"/>
      <c r="V11" s="4009"/>
      <c r="W11" s="4009"/>
      <c r="X11" s="4009"/>
      <c r="Y11" s="4009"/>
      <c r="Z11" s="4011"/>
      <c r="AA11" s="4012"/>
      <c r="AB11" s="3984"/>
      <c r="AC11" s="4009" t="s">
        <v>1960</v>
      </c>
      <c r="AD11" s="4009"/>
      <c r="AE11" s="4009"/>
      <c r="AF11" s="4009"/>
      <c r="AG11" s="4009"/>
      <c r="AH11" s="4009"/>
      <c r="AI11" s="4009"/>
      <c r="AJ11" s="4009"/>
      <c r="AK11" s="4009"/>
      <c r="AL11" s="4009"/>
      <c r="AM11" s="4011"/>
      <c r="AN11" s="4012"/>
      <c r="AO11" s="3984"/>
      <c r="AP11" s="4009" t="s">
        <v>1960</v>
      </c>
      <c r="AQ11" s="4009"/>
      <c r="AR11" s="4009"/>
      <c r="AS11" s="4009"/>
      <c r="AT11" s="4009"/>
      <c r="AU11" s="4009"/>
      <c r="AV11" s="4009"/>
      <c r="AW11" s="4009"/>
      <c r="AX11" s="4009"/>
      <c r="AY11" s="4009"/>
      <c r="AZ11" s="4011"/>
      <c r="BA11" s="4012"/>
      <c r="BB11" s="3984"/>
      <c r="BC11" s="4009" t="s">
        <v>1960</v>
      </c>
      <c r="BD11" s="4009"/>
      <c r="BE11" s="4009"/>
      <c r="BF11" s="4009"/>
      <c r="BG11" s="4009"/>
      <c r="BH11" s="4009"/>
      <c r="BI11" s="4009"/>
      <c r="BJ11" s="4009"/>
      <c r="BK11" s="4009"/>
      <c r="BL11" s="4009"/>
      <c r="BM11" s="3983"/>
      <c r="BN11" s="3966"/>
      <c r="BO11" s="3984"/>
      <c r="BP11" s="4009" t="s">
        <v>1960</v>
      </c>
      <c r="BQ11" s="4009"/>
      <c r="BR11" s="4009"/>
      <c r="BS11" s="4009"/>
      <c r="BT11" s="4009"/>
      <c r="BU11" s="4009"/>
      <c r="BV11" s="4009"/>
      <c r="BW11" s="4009"/>
      <c r="BX11" s="4009"/>
      <c r="BY11" s="4009"/>
      <c r="BZ11" s="3983"/>
      <c r="CA11" s="3966"/>
      <c r="CB11" s="3984"/>
      <c r="CC11" s="4009" t="s">
        <v>1960</v>
      </c>
      <c r="CD11" s="4009"/>
      <c r="CE11" s="4009"/>
      <c r="CF11" s="4009"/>
      <c r="CG11" s="4009"/>
      <c r="CH11" s="4009"/>
      <c r="CI11" s="4009"/>
      <c r="CJ11" s="4009"/>
      <c r="CK11" s="4009"/>
      <c r="CL11" s="4009"/>
      <c r="CM11" s="3983"/>
      <c r="CN11" s="3966"/>
      <c r="CO11" s="3984"/>
      <c r="CP11" s="4009" t="s">
        <v>1960</v>
      </c>
      <c r="CQ11" s="4009"/>
      <c r="CR11" s="4009"/>
      <c r="CS11" s="4009"/>
      <c r="CT11" s="4009"/>
      <c r="CU11" s="4009"/>
      <c r="CV11" s="4009"/>
      <c r="CW11" s="4009"/>
      <c r="CX11" s="4009"/>
      <c r="CY11" s="4009"/>
      <c r="CZ11" s="3983"/>
      <c r="DA11" s="3966"/>
    </row>
    <row r="12" spans="1:105" ht="89.25" customHeight="1">
      <c r="A12" s="3966"/>
      <c r="B12" s="3984"/>
      <c r="C12" s="4022"/>
      <c r="D12" s="4022"/>
      <c r="E12" s="4022"/>
      <c r="F12" s="4023" t="str">
        <f>CONCATENATE("Figures grouped by Accident Year ending ",$F$3)</f>
        <v>Figures grouped by Accident Year ending 0-Jan</v>
      </c>
      <c r="G12" s="4024" t="str">
        <f>CONCATENATE("No of claims first reported in ",C8)</f>
        <v>No of claims first reported in 0</v>
      </c>
      <c r="H12" s="4024" t="str">
        <f>CONCATENATE("Gross Claim Payments during ",C8)</f>
        <v>Gross Claim Payments during 0</v>
      </c>
      <c r="I12" s="4024" t="str">
        <f>CONCATENATE("Cumulative Claim payments from accident year to end of financial year ", C8)</f>
        <v>Cumulative Claim payments from accident year to end of financial year 0</v>
      </c>
      <c r="J12" s="4024" t="str">
        <f>CONCATENATE("No of claims outstanding at end of financial year ",C8)</f>
        <v>No of claims outstanding at end of financial year 0</v>
      </c>
      <c r="K12" s="4024" t="str">
        <f>CONCATENATE("Gross Case reserves on claims outstanding at end of financial year ", C8)</f>
        <v>Gross Case reserves on claims outstanding at end of financial year 0</v>
      </c>
      <c r="L12" s="4024" t="str">
        <f>CONCATENATE("Gross IBNR reserve at end of financial year ", C8)</f>
        <v>Gross IBNR reserve at end of financial year 0</v>
      </c>
      <c r="M12" s="4025"/>
      <c r="N12" s="4026"/>
      <c r="O12" s="3984"/>
      <c r="P12" s="4022"/>
      <c r="Q12" s="4022"/>
      <c r="R12" s="4022"/>
      <c r="S12" s="4023" t="str">
        <f>CONCATENATE("Figures grouped by Accident Year ending  ",$F$3)</f>
        <v>Figures grouped by Accident Year ending  0-Jan</v>
      </c>
      <c r="T12" s="4027" t="str">
        <f>CONCATENATE("No of claims first reported in ",P8)</f>
        <v>No of claims first reported in 0</v>
      </c>
      <c r="U12" s="4024" t="str">
        <f>CONCATENATE("Gross Claim Payments during ",P8)</f>
        <v>Gross Claim Payments during 0</v>
      </c>
      <c r="V12" s="4024" t="str">
        <f>CONCATENATE("Cumulative Claim payments from accident year to end of financial year ", P8)</f>
        <v>Cumulative Claim payments from accident year to end of financial year 0</v>
      </c>
      <c r="W12" s="4024" t="str">
        <f>CONCATENATE("No of claims outstanding at end of financial year ",P8)</f>
        <v>No of claims outstanding at end of financial year 0</v>
      </c>
      <c r="X12" s="4024" t="str">
        <f>CONCATENATE("Gross Case reserves on claims outstanding at end of financial year ", P8)</f>
        <v>Gross Case reserves on claims outstanding at end of financial year 0</v>
      </c>
      <c r="Y12" s="4024" t="str">
        <f>CONCATENATE("Gross IBNR reserve at end of financial year ", P8)</f>
        <v>Gross IBNR reserve at end of financial year 0</v>
      </c>
      <c r="Z12" s="4025"/>
      <c r="AA12" s="4026"/>
      <c r="AB12" s="3984"/>
      <c r="AC12" s="4022"/>
      <c r="AD12" s="4022"/>
      <c r="AE12" s="4022"/>
      <c r="AF12" s="4023" t="str">
        <f>CONCATENATE("Figures grouped by Accident Year ending  ",$F$3)</f>
        <v>Figures grouped by Accident Year ending  0-Jan</v>
      </c>
      <c r="AG12" s="4027" t="str">
        <f>CONCATENATE("No of claims first reported in ",AC8)</f>
        <v>No of claims first reported in 0</v>
      </c>
      <c r="AH12" s="4024" t="str">
        <f>CONCATENATE("Gross Claim Payments during ",AC8)</f>
        <v>Gross Claim Payments during 0</v>
      </c>
      <c r="AI12" s="4024" t="str">
        <f>CONCATENATE("Cumulative Claim payments from accident year to end of financial year ", AC8)</f>
        <v>Cumulative Claim payments from accident year to end of financial year 0</v>
      </c>
      <c r="AJ12" s="4024" t="str">
        <f>CONCATENATE("No of claims outstanding at end of financial year ",AC8)</f>
        <v>No of claims outstanding at end of financial year 0</v>
      </c>
      <c r="AK12" s="4024" t="str">
        <f>CONCATENATE("Gross Case reserves on claims outstanding at end of financial year ", AC8)</f>
        <v>Gross Case reserves on claims outstanding at end of financial year 0</v>
      </c>
      <c r="AL12" s="4024" t="str">
        <f>CONCATENATE("Gross IBNR reserve at end of financial year ", AC8)</f>
        <v>Gross IBNR reserve at end of financial year 0</v>
      </c>
      <c r="AM12" s="4025"/>
      <c r="AN12" s="4026"/>
      <c r="AO12" s="3984"/>
      <c r="AP12" s="4022"/>
      <c r="AQ12" s="4022"/>
      <c r="AR12" s="4022"/>
      <c r="AS12" s="4023" t="str">
        <f>CONCATENATE("Figures grouped by Accident Year ending  ",$F$3)</f>
        <v>Figures grouped by Accident Year ending  0-Jan</v>
      </c>
      <c r="AT12" s="4027" t="str">
        <f>CONCATENATE("No of claims first reported in ",AP8)</f>
        <v>No of claims first reported in 0</v>
      </c>
      <c r="AU12" s="4024" t="str">
        <f>CONCATENATE("Gross Claim Payments during ",AP8)</f>
        <v>Gross Claim Payments during 0</v>
      </c>
      <c r="AV12" s="4024" t="str">
        <f>CONCATENATE("Cumulative Claim payments from accident year to end of financial year ", AP8)</f>
        <v>Cumulative Claim payments from accident year to end of financial year 0</v>
      </c>
      <c r="AW12" s="4024" t="str">
        <f>CONCATENATE("No of claims outstanding at end of financial year ",AP8)</f>
        <v>No of claims outstanding at end of financial year 0</v>
      </c>
      <c r="AX12" s="4024" t="str">
        <f>CONCATENATE("Gross Case reserves on claims outstanding at end of financial year ", AP8)</f>
        <v>Gross Case reserves on claims outstanding at end of financial year 0</v>
      </c>
      <c r="AY12" s="4024" t="str">
        <f>CONCATENATE("Gross IBNR reserve at end of financial year ", AP8)</f>
        <v>Gross IBNR reserve at end of financial year 0</v>
      </c>
      <c r="AZ12" s="4025"/>
      <c r="BA12" s="4026"/>
      <c r="BB12" s="3984"/>
      <c r="BC12" s="4022"/>
      <c r="BD12" s="4022"/>
      <c r="BE12" s="4022"/>
      <c r="BF12" s="4023" t="str">
        <f>CONCATENATE("Figures grouped by Accident Year ending  ",$F$3)</f>
        <v>Figures grouped by Accident Year ending  0-Jan</v>
      </c>
      <c r="BG12" s="4027" t="str">
        <f>CONCATENATE("No of claims first reported in ",BC8)</f>
        <v>No of claims first reported in 0</v>
      </c>
      <c r="BH12" s="4024" t="str">
        <f>CONCATENATE("Gross Claim Payments during ",BC8)</f>
        <v>Gross Claim Payments during 0</v>
      </c>
      <c r="BI12" s="4024" t="str">
        <f>CONCATENATE("Cumulative Claim payments from accident year to end of financial year ", BC8)</f>
        <v>Cumulative Claim payments from accident year to end of financial year 0</v>
      </c>
      <c r="BJ12" s="4024" t="str">
        <f>CONCATENATE("No of claims outstanding at end of financial year ",BC8)</f>
        <v>No of claims outstanding at end of financial year 0</v>
      </c>
      <c r="BK12" s="4024" t="str">
        <f>CONCATENATE("Gross Case reserves on claims outstanding at end of financial year ", BC8)</f>
        <v>Gross Case reserves on claims outstanding at end of financial year 0</v>
      </c>
      <c r="BL12" s="4024" t="str">
        <f>CONCATENATE("Gross IBNR reserve at end of financial year ", BC8)</f>
        <v>Gross IBNR reserve at end of financial year 0</v>
      </c>
      <c r="BM12" s="3983"/>
      <c r="BN12" s="3966"/>
      <c r="BO12" s="3984"/>
      <c r="BP12" s="4022"/>
      <c r="BQ12" s="4022"/>
      <c r="BR12" s="4022"/>
      <c r="BS12" s="4023" t="str">
        <f>CONCATENATE("Figures grouped by Accident Year ending  ",$F$3)</f>
        <v>Figures grouped by Accident Year ending  0-Jan</v>
      </c>
      <c r="BT12" s="4027" t="str">
        <f>CONCATENATE("No of claims first reported in ",BP8)</f>
        <v>No of claims first reported in 0</v>
      </c>
      <c r="BU12" s="4024" t="str">
        <f>CONCATENATE("Gross Claim Payments during ",BP8)</f>
        <v>Gross Claim Payments during 0</v>
      </c>
      <c r="BV12" s="4024" t="str">
        <f>CONCATENATE("Cumulative Claim payments from accident year to end of financial year ", BP8)</f>
        <v>Cumulative Claim payments from accident year to end of financial year 0</v>
      </c>
      <c r="BW12" s="4024" t="str">
        <f>CONCATENATE("No of claims outstanding at end of financial year ",BP8)</f>
        <v>No of claims outstanding at end of financial year 0</v>
      </c>
      <c r="BX12" s="4024" t="str">
        <f>CONCATENATE("Gross Case reserves on claims outstanding at end of financial year ", BP8)</f>
        <v>Gross Case reserves on claims outstanding at end of financial year 0</v>
      </c>
      <c r="BY12" s="4024" t="str">
        <f>CONCATENATE("Gross IBNR reserve at end of financial year ", BP8)</f>
        <v>Gross IBNR reserve at end of financial year 0</v>
      </c>
      <c r="BZ12" s="3983"/>
      <c r="CA12" s="3966"/>
      <c r="CB12" s="3984"/>
      <c r="CC12" s="4022"/>
      <c r="CD12" s="4022"/>
      <c r="CE12" s="4022"/>
      <c r="CF12" s="4023" t="str">
        <f>CONCATENATE("Figures grouped by Accident Year ending  ",$F$3)</f>
        <v>Figures grouped by Accident Year ending  0-Jan</v>
      </c>
      <c r="CG12" s="4027" t="str">
        <f>CONCATENATE("No of claims first reported in ",CC8)</f>
        <v>No of claims first reported in 0</v>
      </c>
      <c r="CH12" s="4024" t="str">
        <f>CONCATENATE("Gross Claim Payments during ",CC8)</f>
        <v>Gross Claim Payments during 0</v>
      </c>
      <c r="CI12" s="4024" t="str">
        <f>CONCATENATE("Cumulative Claim payments from accident year to end of financial year ", CC8)</f>
        <v>Cumulative Claim payments from accident year to end of financial year 0</v>
      </c>
      <c r="CJ12" s="4024" t="str">
        <f>CONCATENATE("No of claims outstanding at end of financial year ",CC8)</f>
        <v>No of claims outstanding at end of financial year 0</v>
      </c>
      <c r="CK12" s="4024" t="str">
        <f>CONCATENATE("Gross Case reserves on claims outstanding at end of financial year ", CC8)</f>
        <v>Gross Case reserves on claims outstanding at end of financial year 0</v>
      </c>
      <c r="CL12" s="4024" t="str">
        <f>CONCATENATE("Gross IBNR reserve at end of financial year ", CC8)</f>
        <v>Gross IBNR reserve at end of financial year 0</v>
      </c>
      <c r="CM12" s="3983"/>
      <c r="CN12" s="3966"/>
      <c r="CO12" s="3984"/>
      <c r="CP12" s="4022"/>
      <c r="CQ12" s="4022"/>
      <c r="CR12" s="4022"/>
      <c r="CS12" s="4023" t="str">
        <f>CONCATENATE("Figures grouped by Accident Year ending  ",$F$3)</f>
        <v>Figures grouped by Accident Year ending  0-Jan</v>
      </c>
      <c r="CT12" s="4027" t="str">
        <f>CONCATENATE("No of claims first reported in ",CP8)</f>
        <v>No of claims first reported in 0</v>
      </c>
      <c r="CU12" s="4024" t="str">
        <f>CONCATENATE("Gross Claim Payments during ",CP8)</f>
        <v>Gross Claim Payments during 0</v>
      </c>
      <c r="CV12" s="4024" t="str">
        <f>CONCATENATE("Cumulative Claim payments from accident year to end of financial year ", CP8)</f>
        <v>Cumulative Claim payments from accident year to end of financial year 0</v>
      </c>
      <c r="CW12" s="4024" t="str">
        <f>CONCATENATE("No of claims outstanding at end of financial year ",CP8)</f>
        <v>No of claims outstanding at end of financial year 0</v>
      </c>
      <c r="CX12" s="4024" t="str">
        <f>CONCATENATE("Gross Case reserves on claims outstanding at end of financial year ", CP8)</f>
        <v>Gross Case reserves on claims outstanding at end of financial year 0</v>
      </c>
      <c r="CY12" s="4024" t="str">
        <f>CONCATENATE("Gross IBNR reserve at end of financial year ", CP8)</f>
        <v>Gross IBNR reserve at end of financial year 0</v>
      </c>
      <c r="CZ12" s="3983"/>
      <c r="DA12" s="3966"/>
    </row>
    <row r="13" spans="1:105" ht="15">
      <c r="A13" s="3973"/>
      <c r="B13" s="4028"/>
      <c r="C13" s="4009"/>
      <c r="D13" s="4009"/>
      <c r="E13" s="4009"/>
      <c r="F13" s="4029">
        <v>1</v>
      </c>
      <c r="G13" s="4030" t="s">
        <v>1961</v>
      </c>
      <c r="H13" s="4030" t="s">
        <v>1962</v>
      </c>
      <c r="I13" s="4030" t="s">
        <v>1963</v>
      </c>
      <c r="J13" s="4030" t="s">
        <v>1964</v>
      </c>
      <c r="K13" s="4030" t="s">
        <v>1965</v>
      </c>
      <c r="L13" s="4030" t="s">
        <v>1966</v>
      </c>
      <c r="M13" s="4031"/>
      <c r="N13" s="4032"/>
      <c r="O13" s="4028"/>
      <c r="P13" s="4009"/>
      <c r="Q13" s="4009"/>
      <c r="R13" s="4009"/>
      <c r="S13" s="4033">
        <v>1</v>
      </c>
      <c r="T13" s="4030" t="s">
        <v>1961</v>
      </c>
      <c r="U13" s="4030" t="s">
        <v>1962</v>
      </c>
      <c r="V13" s="4030" t="s">
        <v>1963</v>
      </c>
      <c r="W13" s="4030" t="s">
        <v>1964</v>
      </c>
      <c r="X13" s="4030" t="s">
        <v>1965</v>
      </c>
      <c r="Y13" s="4030" t="s">
        <v>1966</v>
      </c>
      <c r="Z13" s="4031"/>
      <c r="AA13" s="4034"/>
      <c r="AB13" s="4028"/>
      <c r="AC13" s="4009"/>
      <c r="AD13" s="4009"/>
      <c r="AE13" s="4009"/>
      <c r="AF13" s="4033">
        <v>1</v>
      </c>
      <c r="AG13" s="4030" t="s">
        <v>1961</v>
      </c>
      <c r="AH13" s="4030" t="s">
        <v>1962</v>
      </c>
      <c r="AI13" s="4030" t="s">
        <v>1963</v>
      </c>
      <c r="AJ13" s="4030" t="s">
        <v>1964</v>
      </c>
      <c r="AK13" s="4030" t="s">
        <v>1965</v>
      </c>
      <c r="AL13" s="4030" t="s">
        <v>1966</v>
      </c>
      <c r="AM13" s="4031"/>
      <c r="AN13" s="4034"/>
      <c r="AO13" s="4028"/>
      <c r="AP13" s="4009"/>
      <c r="AQ13" s="4009"/>
      <c r="AR13" s="4009"/>
      <c r="AS13" s="4033">
        <v>1</v>
      </c>
      <c r="AT13" s="4030" t="s">
        <v>1961</v>
      </c>
      <c r="AU13" s="4030" t="s">
        <v>1962</v>
      </c>
      <c r="AV13" s="4030" t="s">
        <v>1963</v>
      </c>
      <c r="AW13" s="4030" t="s">
        <v>1964</v>
      </c>
      <c r="AX13" s="4030" t="s">
        <v>1965</v>
      </c>
      <c r="AY13" s="4030" t="s">
        <v>1966</v>
      </c>
      <c r="AZ13" s="4031"/>
      <c r="BA13" s="4034"/>
      <c r="BB13" s="4028"/>
      <c r="BC13" s="4009"/>
      <c r="BD13" s="4009"/>
      <c r="BE13" s="4009"/>
      <c r="BF13" s="4033">
        <v>1</v>
      </c>
      <c r="BG13" s="4030" t="s">
        <v>1961</v>
      </c>
      <c r="BH13" s="4030" t="s">
        <v>1962</v>
      </c>
      <c r="BI13" s="4030" t="s">
        <v>1963</v>
      </c>
      <c r="BJ13" s="4030" t="s">
        <v>1964</v>
      </c>
      <c r="BK13" s="4030" t="s">
        <v>1965</v>
      </c>
      <c r="BL13" s="4030" t="s">
        <v>1966</v>
      </c>
      <c r="BM13" s="4035"/>
      <c r="BN13" s="3973"/>
      <c r="BO13" s="4028"/>
      <c r="BP13" s="4009"/>
      <c r="BQ13" s="4009"/>
      <c r="BR13" s="4009"/>
      <c r="BS13" s="4033">
        <v>1</v>
      </c>
      <c r="BT13" s="4030" t="s">
        <v>1961</v>
      </c>
      <c r="BU13" s="4030" t="s">
        <v>1962</v>
      </c>
      <c r="BV13" s="4030" t="s">
        <v>1963</v>
      </c>
      <c r="BW13" s="4030" t="s">
        <v>1964</v>
      </c>
      <c r="BX13" s="4030" t="s">
        <v>1965</v>
      </c>
      <c r="BY13" s="4030" t="s">
        <v>1966</v>
      </c>
      <c r="BZ13" s="4035"/>
      <c r="CA13" s="3973"/>
      <c r="CB13" s="4028"/>
      <c r="CC13" s="4009"/>
      <c r="CD13" s="4009"/>
      <c r="CE13" s="4009"/>
      <c r="CF13" s="4033">
        <v>1</v>
      </c>
      <c r="CG13" s="4030" t="s">
        <v>1961</v>
      </c>
      <c r="CH13" s="4030" t="s">
        <v>1962</v>
      </c>
      <c r="CI13" s="4030" t="s">
        <v>1963</v>
      </c>
      <c r="CJ13" s="4030" t="s">
        <v>1964</v>
      </c>
      <c r="CK13" s="4030" t="s">
        <v>1965</v>
      </c>
      <c r="CL13" s="4030" t="s">
        <v>1966</v>
      </c>
      <c r="CM13" s="4035"/>
      <c r="CN13" s="3973"/>
      <c r="CO13" s="4028"/>
      <c r="CP13" s="4009"/>
      <c r="CQ13" s="4009"/>
      <c r="CR13" s="4009"/>
      <c r="CS13" s="4033">
        <v>1</v>
      </c>
      <c r="CT13" s="4030" t="s">
        <v>1961</v>
      </c>
      <c r="CU13" s="4030" t="s">
        <v>1962</v>
      </c>
      <c r="CV13" s="4030" t="s">
        <v>1963</v>
      </c>
      <c r="CW13" s="4030" t="s">
        <v>1964</v>
      </c>
      <c r="CX13" s="4030" t="s">
        <v>1965</v>
      </c>
      <c r="CY13" s="4030" t="s">
        <v>1966</v>
      </c>
      <c r="CZ13" s="4035"/>
      <c r="DA13" s="3966"/>
    </row>
    <row r="14" spans="1:105" ht="15">
      <c r="A14" s="3973"/>
      <c r="B14" s="4028"/>
      <c r="C14" s="4009"/>
      <c r="D14" s="4009"/>
      <c r="E14" s="4009"/>
      <c r="F14" s="4036"/>
      <c r="G14" s="4037" t="s">
        <v>692</v>
      </c>
      <c r="H14" s="4037" t="s">
        <v>319</v>
      </c>
      <c r="I14" s="4037" t="s">
        <v>319</v>
      </c>
      <c r="J14" s="4037" t="s">
        <v>692</v>
      </c>
      <c r="K14" s="4037" t="s">
        <v>319</v>
      </c>
      <c r="L14" s="4037" t="s">
        <v>319</v>
      </c>
      <c r="M14" s="4038"/>
      <c r="N14" s="4039"/>
      <c r="O14" s="4028"/>
      <c r="P14" s="4009"/>
      <c r="Q14" s="4009"/>
      <c r="R14" s="4009"/>
      <c r="S14" s="4036"/>
      <c r="T14" s="4037" t="s">
        <v>692</v>
      </c>
      <c r="U14" s="4037" t="s">
        <v>319</v>
      </c>
      <c r="V14" s="4037" t="s">
        <v>319</v>
      </c>
      <c r="W14" s="4037" t="s">
        <v>692</v>
      </c>
      <c r="X14" s="4037" t="s">
        <v>319</v>
      </c>
      <c r="Y14" s="4037" t="s">
        <v>319</v>
      </c>
      <c r="Z14" s="4038"/>
      <c r="AA14" s="4039"/>
      <c r="AB14" s="4028"/>
      <c r="AC14" s="4009"/>
      <c r="AD14" s="4009"/>
      <c r="AE14" s="4009"/>
      <c r="AF14" s="4036"/>
      <c r="AG14" s="4037" t="s">
        <v>692</v>
      </c>
      <c r="AH14" s="4037" t="s">
        <v>319</v>
      </c>
      <c r="AI14" s="4037" t="s">
        <v>319</v>
      </c>
      <c r="AJ14" s="4037" t="s">
        <v>692</v>
      </c>
      <c r="AK14" s="4037" t="s">
        <v>319</v>
      </c>
      <c r="AL14" s="4037" t="s">
        <v>319</v>
      </c>
      <c r="AM14" s="4038"/>
      <c r="AN14" s="4039"/>
      <c r="AO14" s="4028"/>
      <c r="AP14" s="4009"/>
      <c r="AQ14" s="4009"/>
      <c r="AR14" s="4009"/>
      <c r="AS14" s="4036"/>
      <c r="AT14" s="4037" t="s">
        <v>692</v>
      </c>
      <c r="AU14" s="4037" t="s">
        <v>319</v>
      </c>
      <c r="AV14" s="4037" t="s">
        <v>319</v>
      </c>
      <c r="AW14" s="4037" t="s">
        <v>692</v>
      </c>
      <c r="AX14" s="4037" t="s">
        <v>319</v>
      </c>
      <c r="AY14" s="4037" t="s">
        <v>319</v>
      </c>
      <c r="AZ14" s="4038"/>
      <c r="BA14" s="4039"/>
      <c r="BB14" s="4028"/>
      <c r="BC14" s="4009"/>
      <c r="BD14" s="4009"/>
      <c r="BE14" s="4009"/>
      <c r="BF14" s="4036"/>
      <c r="BG14" s="4037" t="s">
        <v>692</v>
      </c>
      <c r="BH14" s="4037" t="s">
        <v>319</v>
      </c>
      <c r="BI14" s="4037" t="s">
        <v>319</v>
      </c>
      <c r="BJ14" s="4037" t="s">
        <v>692</v>
      </c>
      <c r="BK14" s="4037" t="s">
        <v>319</v>
      </c>
      <c r="BL14" s="4037" t="s">
        <v>319</v>
      </c>
      <c r="BM14" s="4035"/>
      <c r="BN14" s="3973"/>
      <c r="BO14" s="4028"/>
      <c r="BP14" s="4009"/>
      <c r="BQ14" s="4009"/>
      <c r="BR14" s="4009"/>
      <c r="BS14" s="4036"/>
      <c r="BT14" s="4037" t="s">
        <v>692</v>
      </c>
      <c r="BU14" s="4037" t="s">
        <v>319</v>
      </c>
      <c r="BV14" s="4037" t="s">
        <v>319</v>
      </c>
      <c r="BW14" s="4037" t="s">
        <v>692</v>
      </c>
      <c r="BX14" s="4037" t="s">
        <v>319</v>
      </c>
      <c r="BY14" s="4037" t="s">
        <v>319</v>
      </c>
      <c r="BZ14" s="4035"/>
      <c r="CA14" s="3973"/>
      <c r="CB14" s="4028"/>
      <c r="CC14" s="4009"/>
      <c r="CD14" s="4009"/>
      <c r="CE14" s="4009"/>
      <c r="CF14" s="4036"/>
      <c r="CG14" s="4037" t="s">
        <v>692</v>
      </c>
      <c r="CH14" s="4037" t="s">
        <v>319</v>
      </c>
      <c r="CI14" s="4037" t="s">
        <v>319</v>
      </c>
      <c r="CJ14" s="4037" t="s">
        <v>692</v>
      </c>
      <c r="CK14" s="4037" t="s">
        <v>319</v>
      </c>
      <c r="CL14" s="4037" t="s">
        <v>319</v>
      </c>
      <c r="CM14" s="4035"/>
      <c r="CN14" s="3973"/>
      <c r="CO14" s="4028"/>
      <c r="CP14" s="4009"/>
      <c r="CQ14" s="4009"/>
      <c r="CR14" s="4009"/>
      <c r="CS14" s="4036"/>
      <c r="CT14" s="4037" t="s">
        <v>692</v>
      </c>
      <c r="CU14" s="4037" t="s">
        <v>319</v>
      </c>
      <c r="CV14" s="4037" t="s">
        <v>319</v>
      </c>
      <c r="CW14" s="4037" t="s">
        <v>692</v>
      </c>
      <c r="CX14" s="4037" t="s">
        <v>319</v>
      </c>
      <c r="CY14" s="4037" t="s">
        <v>319</v>
      </c>
      <c r="CZ14" s="4035"/>
      <c r="DA14" s="3966"/>
    </row>
    <row r="15" spans="1:105" ht="15">
      <c r="A15" s="3973"/>
      <c r="B15" s="4028"/>
      <c r="C15" s="4009"/>
      <c r="D15" s="4009"/>
      <c r="E15" s="4009"/>
      <c r="F15" s="4009"/>
      <c r="G15" s="4040">
        <f>G31</f>
        <v>0</v>
      </c>
      <c r="H15" s="4040">
        <f>H31</f>
        <v>0</v>
      </c>
      <c r="I15" s="4040"/>
      <c r="J15" s="4040">
        <f>J31</f>
        <v>0</v>
      </c>
      <c r="K15" s="4040">
        <f>K31</f>
        <v>0</v>
      </c>
      <c r="L15" s="4040">
        <f>L31</f>
        <v>0</v>
      </c>
      <c r="M15" s="4041"/>
      <c r="N15" s="4042"/>
      <c r="O15" s="4028"/>
      <c r="P15" s="4009"/>
      <c r="Q15" s="4009"/>
      <c r="R15" s="4009"/>
      <c r="S15" s="4009"/>
      <c r="T15" s="4040">
        <f>T31</f>
        <v>0</v>
      </c>
      <c r="U15" s="4040">
        <f>U31</f>
        <v>0</v>
      </c>
      <c r="V15" s="4040"/>
      <c r="W15" s="4040">
        <f>W31</f>
        <v>0</v>
      </c>
      <c r="X15" s="4040">
        <f>X31</f>
        <v>0</v>
      </c>
      <c r="Y15" s="4040">
        <f>Y31</f>
        <v>0</v>
      </c>
      <c r="Z15" s="4043"/>
      <c r="AA15" s="4044"/>
      <c r="AB15" s="4028"/>
      <c r="AC15" s="4009"/>
      <c r="AD15" s="4009"/>
      <c r="AE15" s="4009"/>
      <c r="AF15" s="4009"/>
      <c r="AG15" s="4040">
        <f>AG31</f>
        <v>0</v>
      </c>
      <c r="AH15" s="4040">
        <f>AH31</f>
        <v>0</v>
      </c>
      <c r="AI15" s="4040"/>
      <c r="AJ15" s="4040">
        <f>AJ31</f>
        <v>0</v>
      </c>
      <c r="AK15" s="4040">
        <f>AK31</f>
        <v>0</v>
      </c>
      <c r="AL15" s="4040">
        <f>AL31</f>
        <v>0</v>
      </c>
      <c r="AM15" s="4043"/>
      <c r="AN15" s="4044"/>
      <c r="AO15" s="4028"/>
      <c r="AP15" s="4009"/>
      <c r="AQ15" s="4009"/>
      <c r="AR15" s="4009"/>
      <c r="AS15" s="4009"/>
      <c r="AT15" s="4040">
        <f>AT31</f>
        <v>0</v>
      </c>
      <c r="AU15" s="4040">
        <f>AU31</f>
        <v>0</v>
      </c>
      <c r="AV15" s="4040"/>
      <c r="AW15" s="4040">
        <f>AW31</f>
        <v>0</v>
      </c>
      <c r="AX15" s="4040">
        <f>AX31</f>
        <v>0</v>
      </c>
      <c r="AY15" s="4040">
        <f>AY31</f>
        <v>0</v>
      </c>
      <c r="AZ15" s="4043"/>
      <c r="BA15" s="4044"/>
      <c r="BB15" s="4028"/>
      <c r="BC15" s="4009"/>
      <c r="BD15" s="4009"/>
      <c r="BE15" s="4009"/>
      <c r="BF15" s="4009"/>
      <c r="BG15" s="4040">
        <f>BG31</f>
        <v>0</v>
      </c>
      <c r="BH15" s="4040">
        <f>BH31</f>
        <v>0</v>
      </c>
      <c r="BI15" s="4040"/>
      <c r="BJ15" s="4040">
        <f>BJ31</f>
        <v>0</v>
      </c>
      <c r="BK15" s="4040">
        <f>BK31</f>
        <v>0</v>
      </c>
      <c r="BL15" s="4040">
        <f>BL31</f>
        <v>0</v>
      </c>
      <c r="BM15" s="4035"/>
      <c r="BN15" s="3973"/>
      <c r="BO15" s="4028"/>
      <c r="BP15" s="4009"/>
      <c r="BQ15" s="4009"/>
      <c r="BR15" s="4009"/>
      <c r="BS15" s="4009"/>
      <c r="BT15" s="4040">
        <f>BT31</f>
        <v>0</v>
      </c>
      <c r="BU15" s="4040">
        <f>BU31</f>
        <v>0</v>
      </c>
      <c r="BV15" s="4040"/>
      <c r="BW15" s="4040">
        <f>BW31</f>
        <v>0</v>
      </c>
      <c r="BX15" s="4040">
        <f>BX31</f>
        <v>0</v>
      </c>
      <c r="BY15" s="4040">
        <f>BY31</f>
        <v>0</v>
      </c>
      <c r="BZ15" s="4035"/>
      <c r="CA15" s="3973"/>
      <c r="CB15" s="4028"/>
      <c r="CC15" s="4009"/>
      <c r="CD15" s="4009"/>
      <c r="CE15" s="4009"/>
      <c r="CF15" s="4009"/>
      <c r="CG15" s="4040">
        <f>CG31</f>
        <v>0</v>
      </c>
      <c r="CH15" s="4040">
        <f>CH31</f>
        <v>0</v>
      </c>
      <c r="CI15" s="4040"/>
      <c r="CJ15" s="4040">
        <f>CJ31</f>
        <v>0</v>
      </c>
      <c r="CK15" s="4040">
        <f>CK31</f>
        <v>0</v>
      </c>
      <c r="CL15" s="4040">
        <f>CL31</f>
        <v>0</v>
      </c>
      <c r="CM15" s="4035"/>
      <c r="CN15" s="3973"/>
      <c r="CO15" s="4028"/>
      <c r="CP15" s="4009"/>
      <c r="CQ15" s="4009"/>
      <c r="CR15" s="4009"/>
      <c r="CS15" s="4009"/>
      <c r="CT15" s="4040">
        <f>CT31</f>
        <v>0</v>
      </c>
      <c r="CU15" s="4040">
        <f>CU31</f>
        <v>0</v>
      </c>
      <c r="CV15" s="4040"/>
      <c r="CW15" s="4040">
        <f>CW31</f>
        <v>0</v>
      </c>
      <c r="CX15" s="4040">
        <f>CX31</f>
        <v>0</v>
      </c>
      <c r="CY15" s="4040">
        <f>CY31</f>
        <v>0</v>
      </c>
      <c r="CZ15" s="4035"/>
      <c r="DA15" s="3966"/>
    </row>
    <row r="16" spans="1:105" ht="15">
      <c r="A16" s="3966"/>
      <c r="B16" s="3984"/>
      <c r="C16" s="4010"/>
      <c r="D16" s="4010"/>
      <c r="E16" s="4010"/>
      <c r="F16" s="4010"/>
      <c r="G16" s="4045"/>
      <c r="H16" s="4045"/>
      <c r="I16" s="4045"/>
      <c r="J16" s="4045"/>
      <c r="K16" s="4045"/>
      <c r="L16" s="4045"/>
      <c r="M16" s="4041"/>
      <c r="N16" s="4042"/>
      <c r="O16" s="3984"/>
      <c r="P16" s="4010"/>
      <c r="Q16" s="4010"/>
      <c r="R16" s="4010"/>
      <c r="S16" s="4010"/>
      <c r="T16" s="4046"/>
      <c r="U16" s="4046"/>
      <c r="V16" s="4046"/>
      <c r="W16" s="4046"/>
      <c r="X16" s="4046"/>
      <c r="Y16" s="4046"/>
      <c r="Z16" s="4041"/>
      <c r="AA16" s="4047"/>
      <c r="AB16" s="3984"/>
      <c r="AC16" s="4010"/>
      <c r="AD16" s="4010"/>
      <c r="AE16" s="4010"/>
      <c r="AF16" s="4010"/>
      <c r="AG16" s="4045"/>
      <c r="AH16" s="4045"/>
      <c r="AI16" s="4045"/>
      <c r="AJ16" s="4045"/>
      <c r="AK16" s="4045"/>
      <c r="AL16" s="4045"/>
      <c r="AM16" s="4041"/>
      <c r="AN16" s="4047"/>
      <c r="AO16" s="3984"/>
      <c r="AP16" s="4010"/>
      <c r="AQ16" s="4010"/>
      <c r="AR16" s="4010"/>
      <c r="AS16" s="4010"/>
      <c r="AT16" s="4045"/>
      <c r="AU16" s="4045"/>
      <c r="AV16" s="4045"/>
      <c r="AW16" s="4045"/>
      <c r="AX16" s="4045"/>
      <c r="AY16" s="4045"/>
      <c r="AZ16" s="4041"/>
      <c r="BA16" s="4047"/>
      <c r="BB16" s="3984"/>
      <c r="BC16" s="4010"/>
      <c r="BD16" s="4010"/>
      <c r="BE16" s="4010"/>
      <c r="BF16" s="4010"/>
      <c r="BG16" s="4048"/>
      <c r="BH16" s="4048"/>
      <c r="BI16" s="4048"/>
      <c r="BJ16" s="4048"/>
      <c r="BK16" s="4048"/>
      <c r="BL16" s="4048"/>
      <c r="BM16" s="3983"/>
      <c r="BN16" s="3966"/>
      <c r="BO16" s="3984"/>
      <c r="BP16" s="4010"/>
      <c r="BQ16" s="4010"/>
      <c r="BR16" s="4010"/>
      <c r="BS16" s="4010"/>
      <c r="BT16" s="4045"/>
      <c r="BU16" s="4045"/>
      <c r="BV16" s="4045"/>
      <c r="BW16" s="4045"/>
      <c r="BX16" s="4045"/>
      <c r="BY16" s="4045"/>
      <c r="BZ16" s="3983"/>
      <c r="CA16" s="3966"/>
      <c r="CB16" s="3984"/>
      <c r="CC16" s="4010"/>
      <c r="CD16" s="4010"/>
      <c r="CE16" s="4010"/>
      <c r="CF16" s="4010"/>
      <c r="CG16" s="4045"/>
      <c r="CH16" s="4045"/>
      <c r="CI16" s="4045"/>
      <c r="CJ16" s="4045"/>
      <c r="CK16" s="4045"/>
      <c r="CL16" s="4045"/>
      <c r="CM16" s="3983"/>
      <c r="CN16" s="3966"/>
      <c r="CO16" s="3984"/>
      <c r="CP16" s="4010"/>
      <c r="CQ16" s="4010"/>
      <c r="CR16" s="4010"/>
      <c r="CS16" s="4010"/>
      <c r="CT16" s="4045"/>
      <c r="CU16" s="4045"/>
      <c r="CV16" s="4049"/>
      <c r="CW16" s="4045"/>
      <c r="CX16" s="4045"/>
      <c r="CY16" s="4045"/>
      <c r="CZ16" s="3983"/>
      <c r="DA16" s="3966"/>
    </row>
    <row r="17" spans="1:105" ht="15">
      <c r="A17" s="3966"/>
      <c r="B17" s="3984"/>
      <c r="C17" s="4009"/>
      <c r="D17" s="4009"/>
      <c r="E17" s="4009"/>
      <c r="F17" s="4009"/>
      <c r="G17" s="4049"/>
      <c r="H17" s="4049"/>
      <c r="I17" s="4049"/>
      <c r="J17" s="4049"/>
      <c r="K17" s="4049"/>
      <c r="L17" s="4049"/>
      <c r="M17" s="4041"/>
      <c r="N17" s="4042"/>
      <c r="O17" s="3984"/>
      <c r="P17" s="4009"/>
      <c r="Q17" s="4009"/>
      <c r="R17" s="4009"/>
      <c r="S17" s="4009"/>
      <c r="T17" s="4048"/>
      <c r="U17" s="4048"/>
      <c r="V17" s="4048"/>
      <c r="W17" s="4048"/>
      <c r="X17" s="4048"/>
      <c r="Y17" s="4048"/>
      <c r="Z17" s="4041"/>
      <c r="AA17" s="4047"/>
      <c r="AB17" s="3984"/>
      <c r="AC17" s="4009"/>
      <c r="AD17" s="4009"/>
      <c r="AE17" s="4009"/>
      <c r="AF17" s="4009"/>
      <c r="AG17" s="4049"/>
      <c r="AH17" s="4049"/>
      <c r="AI17" s="4049"/>
      <c r="AJ17" s="4049"/>
      <c r="AK17" s="4049"/>
      <c r="AL17" s="4049"/>
      <c r="AM17" s="4041"/>
      <c r="AN17" s="4047"/>
      <c r="AO17" s="3984"/>
      <c r="AP17" s="4009"/>
      <c r="AQ17" s="4009"/>
      <c r="AR17" s="4009"/>
      <c r="AS17" s="4009"/>
      <c r="AT17" s="4049"/>
      <c r="AU17" s="4049"/>
      <c r="AV17" s="4049"/>
      <c r="AW17" s="4049"/>
      <c r="AX17" s="4049"/>
      <c r="AY17" s="4049"/>
      <c r="AZ17" s="4041"/>
      <c r="BA17" s="4047"/>
      <c r="BB17" s="3984"/>
      <c r="BC17" s="4009"/>
      <c r="BD17" s="4009"/>
      <c r="BE17" s="4009"/>
      <c r="BF17" s="4009"/>
      <c r="BG17" s="4049"/>
      <c r="BH17" s="4049"/>
      <c r="BI17" s="4049"/>
      <c r="BJ17" s="4049"/>
      <c r="BK17" s="4049"/>
      <c r="BL17" s="4049"/>
      <c r="BM17" s="3983"/>
      <c r="BN17" s="3966"/>
      <c r="BO17" s="3984"/>
      <c r="BP17" s="4009"/>
      <c r="BQ17" s="4009"/>
      <c r="BR17" s="4009"/>
      <c r="BS17" s="4009"/>
      <c r="BT17" s="4049"/>
      <c r="BU17" s="4049"/>
      <c r="BV17" s="4049"/>
      <c r="BW17" s="4049"/>
      <c r="BX17" s="4049"/>
      <c r="BY17" s="4049"/>
      <c r="BZ17" s="3983"/>
      <c r="CA17" s="3966"/>
      <c r="CB17" s="3984"/>
      <c r="CC17" s="4009"/>
      <c r="CD17" s="4009"/>
      <c r="CE17" s="4009"/>
      <c r="CF17" s="4009"/>
      <c r="CG17" s="4049"/>
      <c r="CH17" s="4049"/>
      <c r="CI17" s="4049"/>
      <c r="CJ17" s="4049"/>
      <c r="CK17" s="4049"/>
      <c r="CL17" s="4049"/>
      <c r="CM17" s="3983"/>
      <c r="CN17" s="3966"/>
      <c r="CO17" s="3984"/>
      <c r="CP17" s="4009"/>
      <c r="CQ17" s="4009"/>
      <c r="CR17" s="4009"/>
      <c r="CS17" s="4009"/>
      <c r="CT17" s="4049"/>
      <c r="CU17" s="4049"/>
      <c r="CV17" s="4049"/>
      <c r="CW17" s="4049"/>
      <c r="CX17" s="4049"/>
      <c r="CY17" s="4049"/>
      <c r="CZ17" s="3983"/>
      <c r="DA17" s="3966"/>
    </row>
    <row r="18" spans="1:105" ht="15">
      <c r="A18" s="3966"/>
      <c r="B18" s="3984"/>
      <c r="C18" s="4009"/>
      <c r="D18" s="4009"/>
      <c r="E18" s="4009"/>
      <c r="F18" s="4050"/>
      <c r="G18" s="4049"/>
      <c r="H18" s="4049"/>
      <c r="I18" s="4049"/>
      <c r="J18" s="4049"/>
      <c r="K18" s="4049"/>
      <c r="L18" s="4049"/>
      <c r="M18" s="4041"/>
      <c r="N18" s="4042"/>
      <c r="O18" s="3984"/>
      <c r="P18" s="4009"/>
      <c r="Q18" s="4009"/>
      <c r="R18" s="4009"/>
      <c r="S18" s="4050"/>
      <c r="T18" s="4048"/>
      <c r="U18" s="4048"/>
      <c r="V18" s="4048"/>
      <c r="W18" s="4048"/>
      <c r="X18" s="4048"/>
      <c r="Y18" s="4048"/>
      <c r="Z18" s="4041"/>
      <c r="AA18" s="4047"/>
      <c r="AB18" s="3984"/>
      <c r="AC18" s="4009"/>
      <c r="AD18" s="4009"/>
      <c r="AE18" s="4009"/>
      <c r="AF18" s="4050"/>
      <c r="AG18" s="4049"/>
      <c r="AH18" s="4049"/>
      <c r="AI18" s="4049"/>
      <c r="AJ18" s="4049"/>
      <c r="AK18" s="4049"/>
      <c r="AL18" s="4049"/>
      <c r="AM18" s="4041"/>
      <c r="AN18" s="4047"/>
      <c r="AO18" s="3984"/>
      <c r="AP18" s="4009"/>
      <c r="AQ18" s="4009"/>
      <c r="AR18" s="4009"/>
      <c r="AS18" s="4050"/>
      <c r="AT18" s="4049"/>
      <c r="AU18" s="4049"/>
      <c r="AV18" s="4049"/>
      <c r="AW18" s="4049"/>
      <c r="AX18" s="4049"/>
      <c r="AY18" s="4049"/>
      <c r="AZ18" s="4041"/>
      <c r="BA18" s="4047"/>
      <c r="BB18" s="3984"/>
      <c r="BC18" s="4009"/>
      <c r="BD18" s="4009"/>
      <c r="BE18" s="4009"/>
      <c r="BF18" s="4050"/>
      <c r="BG18" s="4049"/>
      <c r="BH18" s="4049"/>
      <c r="BI18" s="4049"/>
      <c r="BJ18" s="4049"/>
      <c r="BK18" s="4049"/>
      <c r="BL18" s="4049"/>
      <c r="BM18" s="3983"/>
      <c r="BN18" s="3966"/>
      <c r="BO18" s="3984"/>
      <c r="BP18" s="4009"/>
      <c r="BQ18" s="4009"/>
      <c r="BR18" s="4009"/>
      <c r="BS18" s="4050"/>
      <c r="BT18" s="4049"/>
      <c r="BU18" s="4049"/>
      <c r="BV18" s="4049"/>
      <c r="BW18" s="4049"/>
      <c r="BX18" s="4049"/>
      <c r="BY18" s="4049"/>
      <c r="BZ18" s="3983"/>
      <c r="CA18" s="3966"/>
      <c r="CB18" s="3984"/>
      <c r="CC18" s="4009"/>
      <c r="CD18" s="4009"/>
      <c r="CE18" s="4009"/>
      <c r="CF18" s="4050"/>
      <c r="CG18" s="4049"/>
      <c r="CH18" s="4049"/>
      <c r="CI18" s="4049"/>
      <c r="CJ18" s="4049"/>
      <c r="CK18" s="4049"/>
      <c r="CL18" s="4049"/>
      <c r="CM18" s="3983"/>
      <c r="CN18" s="3966"/>
      <c r="CO18" s="3984"/>
      <c r="CP18" s="4009"/>
      <c r="CQ18" s="4009"/>
      <c r="CR18" s="4009"/>
      <c r="CS18" s="4050"/>
      <c r="CT18" s="4049"/>
      <c r="CU18" s="4049"/>
      <c r="CV18" s="4049"/>
      <c r="CW18" s="4049"/>
      <c r="CX18" s="4049"/>
      <c r="CY18" s="4049"/>
      <c r="CZ18" s="3983"/>
      <c r="DA18" s="3966"/>
    </row>
    <row r="19" spans="1:105" ht="15">
      <c r="A19" s="3966"/>
      <c r="B19" s="3984"/>
      <c r="C19" s="4009"/>
      <c r="D19" s="4009"/>
      <c r="E19" s="4009"/>
      <c r="F19" s="4051">
        <f>$C$8</f>
        <v>0</v>
      </c>
      <c r="G19" s="4052">
        <f>+T19+AG19+AT19+BG19+BT19+CG19+CT19</f>
        <v>0</v>
      </c>
      <c r="H19" s="4052">
        <f>+U19+AH19+AU19+BH19+BU19+CH19+CU19</f>
        <v>0</v>
      </c>
      <c r="I19" s="4052">
        <f t="shared" ref="G19:L30" si="0">+V19+AI19+AV19+BI19+BV19+CI19+CV19</f>
        <v>0</v>
      </c>
      <c r="J19" s="4052">
        <f t="shared" si="0"/>
        <v>0</v>
      </c>
      <c r="K19" s="4052">
        <f t="shared" si="0"/>
        <v>0</v>
      </c>
      <c r="L19" s="4052">
        <f t="shared" si="0"/>
        <v>0</v>
      </c>
      <c r="M19" s="4041"/>
      <c r="N19" s="4042"/>
      <c r="O19" s="3984"/>
      <c r="P19" s="4009"/>
      <c r="Q19" s="4009"/>
      <c r="R19" s="4009"/>
      <c r="S19" s="4051">
        <f>$C$8</f>
        <v>0</v>
      </c>
      <c r="T19" s="4053">
        <f>'50.23'!B17</f>
        <v>0</v>
      </c>
      <c r="U19" s="4053">
        <f>'50.23'!C17</f>
        <v>0</v>
      </c>
      <c r="V19" s="4053">
        <f>'50.23'!D17</f>
        <v>0</v>
      </c>
      <c r="W19" s="4053">
        <f>'50.23'!E17</f>
        <v>0</v>
      </c>
      <c r="X19" s="4053">
        <f>'50.23'!F17</f>
        <v>0</v>
      </c>
      <c r="Y19" s="4053">
        <f>'50.23'!G17</f>
        <v>0</v>
      </c>
      <c r="Z19" s="4043"/>
      <c r="AA19" s="4044"/>
      <c r="AB19" s="3984"/>
      <c r="AC19" s="4009"/>
      <c r="AD19" s="4009"/>
      <c r="AE19" s="4009"/>
      <c r="AF19" s="4051">
        <f>$C$8</f>
        <v>0</v>
      </c>
      <c r="AG19" s="4053">
        <f>'50.26'!B17</f>
        <v>0</v>
      </c>
      <c r="AH19" s="4053">
        <f>'50.26'!C17</f>
        <v>0</v>
      </c>
      <c r="AI19" s="4053">
        <f>'50.26'!D17</f>
        <v>0</v>
      </c>
      <c r="AJ19" s="4053">
        <f>'50.26'!E17</f>
        <v>0</v>
      </c>
      <c r="AK19" s="4053">
        <f>'50.26'!F17</f>
        <v>0</v>
      </c>
      <c r="AL19" s="4053">
        <f>'50.26'!G17</f>
        <v>0</v>
      </c>
      <c r="AM19" s="4043"/>
      <c r="AN19" s="4044"/>
      <c r="AO19" s="3984"/>
      <c r="AP19" s="4009"/>
      <c r="AQ19" s="4009"/>
      <c r="AR19" s="4009"/>
      <c r="AS19" s="4051">
        <f>$C$8</f>
        <v>0</v>
      </c>
      <c r="AT19" s="4053">
        <f>'50.21'!B17</f>
        <v>0</v>
      </c>
      <c r="AU19" s="4053">
        <f>'50.21'!C17</f>
        <v>0</v>
      </c>
      <c r="AV19" s="4053">
        <f>'50.21'!D17</f>
        <v>0</v>
      </c>
      <c r="AW19" s="4053">
        <f>'50.21'!E17</f>
        <v>0</v>
      </c>
      <c r="AX19" s="4053">
        <f>'50.21'!F17</f>
        <v>0</v>
      </c>
      <c r="AY19" s="4053">
        <f>'50.21'!G17</f>
        <v>0</v>
      </c>
      <c r="AZ19" s="4043"/>
      <c r="BA19" s="4044"/>
      <c r="BB19" s="3984"/>
      <c r="BC19" s="4009"/>
      <c r="BD19" s="4009"/>
      <c r="BE19" s="4009"/>
      <c r="BF19" s="4051">
        <f>$C$8</f>
        <v>0</v>
      </c>
      <c r="BG19" s="4053">
        <f>'50.27'!B17</f>
        <v>0</v>
      </c>
      <c r="BH19" s="4053">
        <f>'50.27'!C17</f>
        <v>0</v>
      </c>
      <c r="BI19" s="4053">
        <f>'50.27'!D17</f>
        <v>0</v>
      </c>
      <c r="BJ19" s="4053">
        <f>'50.27'!E17</f>
        <v>0</v>
      </c>
      <c r="BK19" s="4053">
        <f>'50.27'!F17</f>
        <v>0</v>
      </c>
      <c r="BL19" s="4053">
        <f>'50.27'!G17</f>
        <v>0</v>
      </c>
      <c r="BM19" s="3983"/>
      <c r="BN19" s="3966"/>
      <c r="BO19" s="3984"/>
      <c r="BP19" s="4009"/>
      <c r="BQ19" s="4009"/>
      <c r="BR19" s="4009"/>
      <c r="BS19" s="4051">
        <f>$C$8</f>
        <v>0</v>
      </c>
      <c r="BT19" s="4053">
        <f>'50.22'!B17</f>
        <v>0</v>
      </c>
      <c r="BU19" s="4053">
        <f>'50.22'!C17</f>
        <v>0</v>
      </c>
      <c r="BV19" s="4053">
        <f>'50.22'!D17</f>
        <v>0</v>
      </c>
      <c r="BW19" s="4053">
        <f>'50.22'!E17</f>
        <v>0</v>
      </c>
      <c r="BX19" s="4053">
        <f>'50.22'!F17</f>
        <v>0</v>
      </c>
      <c r="BY19" s="4053">
        <f>'50.22'!G17</f>
        <v>0</v>
      </c>
      <c r="BZ19" s="3983"/>
      <c r="CA19" s="3966"/>
      <c r="CB19" s="3984"/>
      <c r="CC19" s="4009"/>
      <c r="CD19" s="4009"/>
      <c r="CE19" s="4009"/>
      <c r="CF19" s="4051">
        <f>$C$8</f>
        <v>0</v>
      </c>
      <c r="CG19" s="4053">
        <f>'50.25'!B17</f>
        <v>0</v>
      </c>
      <c r="CH19" s="4053">
        <f>'50.25'!C17</f>
        <v>0</v>
      </c>
      <c r="CI19" s="4053">
        <f>'50.25'!D17</f>
        <v>0</v>
      </c>
      <c r="CJ19" s="4053">
        <f>'50.25'!E17</f>
        <v>0</v>
      </c>
      <c r="CK19" s="4053">
        <f>'50.25'!F17</f>
        <v>0</v>
      </c>
      <c r="CL19" s="4053">
        <f>'50.25'!G17</f>
        <v>0</v>
      </c>
      <c r="CM19" s="3983"/>
      <c r="CN19" s="3966"/>
      <c r="CO19" s="3984"/>
      <c r="CP19" s="4009"/>
      <c r="CQ19" s="4009"/>
      <c r="CR19" s="4009"/>
      <c r="CS19" s="4051">
        <f>$C$8</f>
        <v>0</v>
      </c>
      <c r="CT19" s="4053">
        <f>'50.24'!B17</f>
        <v>0</v>
      </c>
      <c r="CU19" s="4053">
        <f>'50.24'!C17</f>
        <v>0</v>
      </c>
      <c r="CV19" s="4053">
        <f>'50.24'!D17</f>
        <v>0</v>
      </c>
      <c r="CW19" s="4053">
        <f>'50.24'!E17</f>
        <v>0</v>
      </c>
      <c r="CX19" s="4053">
        <f>'50.24'!F17</f>
        <v>0</v>
      </c>
      <c r="CY19" s="4053">
        <f>'50.24'!G17</f>
        <v>0</v>
      </c>
      <c r="CZ19" s="3983"/>
      <c r="DA19" s="3966"/>
    </row>
    <row r="20" spans="1:105" ht="15">
      <c r="A20" s="3966"/>
      <c r="B20" s="3984"/>
      <c r="C20" s="4009"/>
      <c r="D20" s="4009"/>
      <c r="E20" s="4009"/>
      <c r="F20" s="4051">
        <f t="shared" ref="F20:F28" si="1">F19-1</f>
        <v>-1</v>
      </c>
      <c r="G20" s="4052">
        <f t="shared" si="0"/>
        <v>0</v>
      </c>
      <c r="H20" s="4052">
        <f t="shared" si="0"/>
        <v>0</v>
      </c>
      <c r="I20" s="4052">
        <f t="shared" si="0"/>
        <v>0</v>
      </c>
      <c r="J20" s="4052">
        <f t="shared" si="0"/>
        <v>0</v>
      </c>
      <c r="K20" s="4052">
        <f t="shared" si="0"/>
        <v>0</v>
      </c>
      <c r="L20" s="4052">
        <f t="shared" si="0"/>
        <v>0</v>
      </c>
      <c r="M20" s="4041"/>
      <c r="N20" s="4042"/>
      <c r="O20" s="3984"/>
      <c r="P20" s="4009"/>
      <c r="Q20" s="4009"/>
      <c r="R20" s="4009"/>
      <c r="S20" s="4051">
        <f t="shared" ref="S20:S28" si="2">S19-1</f>
        <v>-1</v>
      </c>
      <c r="T20" s="4053">
        <f>'50.23'!B18</f>
        <v>0</v>
      </c>
      <c r="U20" s="4053">
        <f>'50.23'!C18</f>
        <v>0</v>
      </c>
      <c r="V20" s="4053">
        <f>'50.23'!D18</f>
        <v>0</v>
      </c>
      <c r="W20" s="4053">
        <f>'50.23'!E18</f>
        <v>0</v>
      </c>
      <c r="X20" s="4053">
        <f>'50.23'!F18</f>
        <v>0</v>
      </c>
      <c r="Y20" s="4053">
        <f>'50.23'!G18</f>
        <v>0</v>
      </c>
      <c r="Z20" s="4043"/>
      <c r="AA20" s="4044"/>
      <c r="AB20" s="3984"/>
      <c r="AC20" s="4009"/>
      <c r="AD20" s="4009"/>
      <c r="AE20" s="4009"/>
      <c r="AF20" s="4051">
        <f t="shared" ref="AF20:AF28" si="3">AF19-1</f>
        <v>-1</v>
      </c>
      <c r="AG20" s="4053">
        <f>'50.26'!B18</f>
        <v>0</v>
      </c>
      <c r="AH20" s="4053">
        <f>'50.26'!C18</f>
        <v>0</v>
      </c>
      <c r="AI20" s="4053">
        <f>'50.26'!D18</f>
        <v>0</v>
      </c>
      <c r="AJ20" s="4053">
        <f>'50.26'!E18</f>
        <v>0</v>
      </c>
      <c r="AK20" s="4053">
        <f>'50.26'!F18</f>
        <v>0</v>
      </c>
      <c r="AL20" s="4053">
        <f>'50.26'!G18</f>
        <v>0</v>
      </c>
      <c r="AM20" s="4043"/>
      <c r="AN20" s="4044"/>
      <c r="AO20" s="3984"/>
      <c r="AP20" s="4009"/>
      <c r="AQ20" s="4009"/>
      <c r="AR20" s="4009"/>
      <c r="AS20" s="4051">
        <f t="shared" ref="AS20:AS28" si="4">AS19-1</f>
        <v>-1</v>
      </c>
      <c r="AT20" s="4053">
        <f>'50.21'!B18</f>
        <v>0</v>
      </c>
      <c r="AU20" s="4053">
        <f>'50.21'!C18</f>
        <v>0</v>
      </c>
      <c r="AV20" s="4053">
        <f>'50.21'!D18</f>
        <v>0</v>
      </c>
      <c r="AW20" s="4053">
        <f>'50.21'!E18</f>
        <v>0</v>
      </c>
      <c r="AX20" s="4053">
        <f>'50.21'!F18</f>
        <v>0</v>
      </c>
      <c r="AY20" s="4053">
        <f>'50.21'!G18</f>
        <v>0</v>
      </c>
      <c r="AZ20" s="4043"/>
      <c r="BA20" s="4044"/>
      <c r="BB20" s="3984"/>
      <c r="BC20" s="4009"/>
      <c r="BD20" s="4009"/>
      <c r="BE20" s="4009"/>
      <c r="BF20" s="4051">
        <f t="shared" ref="BF20:BF28" si="5">BF19-1</f>
        <v>-1</v>
      </c>
      <c r="BG20" s="4053">
        <f>'50.27'!B18</f>
        <v>0</v>
      </c>
      <c r="BH20" s="4053">
        <f>'50.27'!C18</f>
        <v>0</v>
      </c>
      <c r="BI20" s="4053">
        <f>'50.27'!D18</f>
        <v>0</v>
      </c>
      <c r="BJ20" s="4053">
        <f>'50.27'!E18</f>
        <v>0</v>
      </c>
      <c r="BK20" s="4053">
        <f>'50.27'!F18</f>
        <v>0</v>
      </c>
      <c r="BL20" s="4053">
        <f>'50.27'!G18</f>
        <v>0</v>
      </c>
      <c r="BM20" s="3983"/>
      <c r="BN20" s="3966"/>
      <c r="BO20" s="3984"/>
      <c r="BP20" s="4009"/>
      <c r="BQ20" s="4009"/>
      <c r="BR20" s="4009"/>
      <c r="BS20" s="4051">
        <f t="shared" ref="BS20:BS28" si="6">BS19-1</f>
        <v>-1</v>
      </c>
      <c r="BT20" s="4053">
        <f>'50.22'!B18</f>
        <v>0</v>
      </c>
      <c r="BU20" s="4053">
        <f>'50.22'!C18</f>
        <v>0</v>
      </c>
      <c r="BV20" s="4053">
        <f>'50.22'!D18</f>
        <v>0</v>
      </c>
      <c r="BW20" s="4053">
        <f>'50.22'!E18</f>
        <v>0</v>
      </c>
      <c r="BX20" s="4053">
        <f>'50.22'!F18</f>
        <v>0</v>
      </c>
      <c r="BY20" s="4053">
        <f>'50.22'!G18</f>
        <v>0</v>
      </c>
      <c r="BZ20" s="3983"/>
      <c r="CA20" s="3966"/>
      <c r="CB20" s="3984"/>
      <c r="CC20" s="4009"/>
      <c r="CD20" s="4009"/>
      <c r="CE20" s="4009"/>
      <c r="CF20" s="4051">
        <f t="shared" ref="CF20:CF28" si="7">CF19-1</f>
        <v>-1</v>
      </c>
      <c r="CG20" s="4053">
        <f>'50.25'!B18</f>
        <v>0</v>
      </c>
      <c r="CH20" s="4053">
        <f>'50.25'!C18</f>
        <v>0</v>
      </c>
      <c r="CI20" s="4053">
        <f>'50.25'!D18</f>
        <v>0</v>
      </c>
      <c r="CJ20" s="4053">
        <f>'50.25'!E18</f>
        <v>0</v>
      </c>
      <c r="CK20" s="4053">
        <f>'50.25'!F18</f>
        <v>0</v>
      </c>
      <c r="CL20" s="4053">
        <f>'50.25'!G18</f>
        <v>0</v>
      </c>
      <c r="CM20" s="3983"/>
      <c r="CN20" s="3966"/>
      <c r="CO20" s="3984"/>
      <c r="CP20" s="4009"/>
      <c r="CQ20" s="4009"/>
      <c r="CR20" s="4009"/>
      <c r="CS20" s="4051">
        <f t="shared" ref="CS20:CS28" si="8">CS19-1</f>
        <v>-1</v>
      </c>
      <c r="CT20" s="4053">
        <f>'50.24'!B18</f>
        <v>0</v>
      </c>
      <c r="CU20" s="4053">
        <f>'50.24'!C18</f>
        <v>0</v>
      </c>
      <c r="CV20" s="4053">
        <f>'50.24'!D18</f>
        <v>0</v>
      </c>
      <c r="CW20" s="4053">
        <f>'50.24'!E18</f>
        <v>0</v>
      </c>
      <c r="CX20" s="4053">
        <f>'50.24'!F18</f>
        <v>0</v>
      </c>
      <c r="CY20" s="4053">
        <f>'50.24'!G18</f>
        <v>0</v>
      </c>
      <c r="CZ20" s="3983"/>
      <c r="DA20" s="3966"/>
    </row>
    <row r="21" spans="1:105" ht="15">
      <c r="A21" s="3966"/>
      <c r="B21" s="3984"/>
      <c r="C21" s="4009"/>
      <c r="D21" s="4009"/>
      <c r="E21" s="4009"/>
      <c r="F21" s="4051">
        <f t="shared" si="1"/>
        <v>-2</v>
      </c>
      <c r="G21" s="4052">
        <f t="shared" si="0"/>
        <v>0</v>
      </c>
      <c r="H21" s="4052">
        <f t="shared" si="0"/>
        <v>0</v>
      </c>
      <c r="I21" s="4052">
        <f t="shared" si="0"/>
        <v>0</v>
      </c>
      <c r="J21" s="4052">
        <f t="shared" si="0"/>
        <v>0</v>
      </c>
      <c r="K21" s="4052">
        <f t="shared" si="0"/>
        <v>0</v>
      </c>
      <c r="L21" s="4052">
        <f t="shared" si="0"/>
        <v>0</v>
      </c>
      <c r="M21" s="4041"/>
      <c r="N21" s="4042"/>
      <c r="O21" s="3984"/>
      <c r="P21" s="4009"/>
      <c r="Q21" s="4009"/>
      <c r="R21" s="4009"/>
      <c r="S21" s="4051">
        <f t="shared" si="2"/>
        <v>-2</v>
      </c>
      <c r="T21" s="4053">
        <f>'50.23'!B19</f>
        <v>0</v>
      </c>
      <c r="U21" s="4053">
        <f>'50.23'!C19</f>
        <v>0</v>
      </c>
      <c r="V21" s="4053">
        <f>'50.23'!D19</f>
        <v>0</v>
      </c>
      <c r="W21" s="4053">
        <f>'50.23'!E19</f>
        <v>0</v>
      </c>
      <c r="X21" s="4053">
        <f>'50.23'!F19</f>
        <v>0</v>
      </c>
      <c r="Y21" s="4053">
        <f>'50.23'!G19</f>
        <v>0</v>
      </c>
      <c r="Z21" s="4043"/>
      <c r="AA21" s="4044"/>
      <c r="AB21" s="3984"/>
      <c r="AC21" s="4009"/>
      <c r="AD21" s="4009"/>
      <c r="AE21" s="4009"/>
      <c r="AF21" s="4051">
        <f t="shared" si="3"/>
        <v>-2</v>
      </c>
      <c r="AG21" s="4053">
        <f>'50.26'!B19</f>
        <v>0</v>
      </c>
      <c r="AH21" s="4053">
        <f>'50.26'!C19</f>
        <v>0</v>
      </c>
      <c r="AI21" s="4053">
        <f>'50.26'!D19</f>
        <v>0</v>
      </c>
      <c r="AJ21" s="4053">
        <f>'50.26'!E19</f>
        <v>0</v>
      </c>
      <c r="AK21" s="4053">
        <f>'50.26'!F19</f>
        <v>0</v>
      </c>
      <c r="AL21" s="4053">
        <f>'50.26'!G19</f>
        <v>0</v>
      </c>
      <c r="AM21" s="4043"/>
      <c r="AN21" s="4044"/>
      <c r="AO21" s="3984"/>
      <c r="AP21" s="4009"/>
      <c r="AQ21" s="4009"/>
      <c r="AR21" s="4009"/>
      <c r="AS21" s="4051">
        <f t="shared" si="4"/>
        <v>-2</v>
      </c>
      <c r="AT21" s="4053">
        <f>'50.21'!B19</f>
        <v>0</v>
      </c>
      <c r="AU21" s="4053">
        <f>'50.21'!C19</f>
        <v>0</v>
      </c>
      <c r="AV21" s="4053">
        <f>'50.21'!D19</f>
        <v>0</v>
      </c>
      <c r="AW21" s="4053">
        <f>'50.21'!E19</f>
        <v>0</v>
      </c>
      <c r="AX21" s="4053">
        <f>'50.21'!F19</f>
        <v>0</v>
      </c>
      <c r="AY21" s="4053">
        <f>'50.21'!G19</f>
        <v>0</v>
      </c>
      <c r="AZ21" s="4043"/>
      <c r="BA21" s="4044"/>
      <c r="BB21" s="3984"/>
      <c r="BC21" s="4009"/>
      <c r="BD21" s="4009"/>
      <c r="BE21" s="4009"/>
      <c r="BF21" s="4051">
        <f t="shared" si="5"/>
        <v>-2</v>
      </c>
      <c r="BG21" s="4053">
        <f>'50.27'!B19</f>
        <v>0</v>
      </c>
      <c r="BH21" s="4053">
        <f>'50.27'!C19</f>
        <v>0</v>
      </c>
      <c r="BI21" s="4053">
        <f>'50.27'!D19</f>
        <v>0</v>
      </c>
      <c r="BJ21" s="4053">
        <f>'50.27'!E19</f>
        <v>0</v>
      </c>
      <c r="BK21" s="4053">
        <f>'50.27'!F19</f>
        <v>0</v>
      </c>
      <c r="BL21" s="4053">
        <f>'50.27'!G19</f>
        <v>0</v>
      </c>
      <c r="BM21" s="3983"/>
      <c r="BN21" s="3966"/>
      <c r="BO21" s="3984"/>
      <c r="BP21" s="4009"/>
      <c r="BQ21" s="4009"/>
      <c r="BR21" s="4009"/>
      <c r="BS21" s="4051">
        <f t="shared" si="6"/>
        <v>-2</v>
      </c>
      <c r="BT21" s="4053">
        <f>'50.22'!B19</f>
        <v>0</v>
      </c>
      <c r="BU21" s="4053">
        <f>'50.22'!C19</f>
        <v>0</v>
      </c>
      <c r="BV21" s="4053">
        <f>'50.22'!D19</f>
        <v>0</v>
      </c>
      <c r="BW21" s="4053">
        <f>'50.22'!E19</f>
        <v>0</v>
      </c>
      <c r="BX21" s="4053">
        <f>'50.22'!F19</f>
        <v>0</v>
      </c>
      <c r="BY21" s="4053">
        <f>'50.22'!G19</f>
        <v>0</v>
      </c>
      <c r="BZ21" s="3983"/>
      <c r="CA21" s="3966"/>
      <c r="CB21" s="3984"/>
      <c r="CC21" s="4009"/>
      <c r="CD21" s="4009"/>
      <c r="CE21" s="4009"/>
      <c r="CF21" s="4051">
        <f t="shared" si="7"/>
        <v>-2</v>
      </c>
      <c r="CG21" s="4053">
        <f>'50.25'!B19</f>
        <v>0</v>
      </c>
      <c r="CH21" s="4053">
        <f>'50.25'!C19</f>
        <v>0</v>
      </c>
      <c r="CI21" s="4053">
        <f>'50.25'!D19</f>
        <v>0</v>
      </c>
      <c r="CJ21" s="4053">
        <f>'50.25'!E19</f>
        <v>0</v>
      </c>
      <c r="CK21" s="4053">
        <f>'50.25'!F19</f>
        <v>0</v>
      </c>
      <c r="CL21" s="4053">
        <f>'50.25'!G19</f>
        <v>0</v>
      </c>
      <c r="CM21" s="3983"/>
      <c r="CN21" s="3966"/>
      <c r="CO21" s="3984"/>
      <c r="CP21" s="4009"/>
      <c r="CQ21" s="4009"/>
      <c r="CR21" s="4009"/>
      <c r="CS21" s="4051">
        <f t="shared" si="8"/>
        <v>-2</v>
      </c>
      <c r="CT21" s="4053">
        <f>'50.24'!B19</f>
        <v>0</v>
      </c>
      <c r="CU21" s="4053">
        <f>'50.24'!C19</f>
        <v>0</v>
      </c>
      <c r="CV21" s="4053">
        <f>'50.24'!D19</f>
        <v>0</v>
      </c>
      <c r="CW21" s="4053">
        <f>'50.24'!E19</f>
        <v>0</v>
      </c>
      <c r="CX21" s="4053">
        <f>'50.24'!F19</f>
        <v>0</v>
      </c>
      <c r="CY21" s="4053">
        <f>'50.24'!G19</f>
        <v>0</v>
      </c>
      <c r="CZ21" s="3983"/>
      <c r="DA21" s="3966"/>
    </row>
    <row r="22" spans="1:105" ht="15">
      <c r="A22" s="3966"/>
      <c r="B22" s="3984"/>
      <c r="C22" s="4009"/>
      <c r="D22" s="4009"/>
      <c r="E22" s="4009"/>
      <c r="F22" s="4051">
        <f t="shared" si="1"/>
        <v>-3</v>
      </c>
      <c r="G22" s="4052">
        <f t="shared" si="0"/>
        <v>0</v>
      </c>
      <c r="H22" s="4052">
        <f t="shared" si="0"/>
        <v>0</v>
      </c>
      <c r="I22" s="4052">
        <f t="shared" si="0"/>
        <v>0</v>
      </c>
      <c r="J22" s="4052">
        <f t="shared" si="0"/>
        <v>0</v>
      </c>
      <c r="K22" s="4052">
        <f t="shared" si="0"/>
        <v>0</v>
      </c>
      <c r="L22" s="4052">
        <f t="shared" si="0"/>
        <v>0</v>
      </c>
      <c r="M22" s="4041"/>
      <c r="N22" s="4042"/>
      <c r="O22" s="3984"/>
      <c r="P22" s="4009"/>
      <c r="Q22" s="4009"/>
      <c r="R22" s="4009"/>
      <c r="S22" s="4051">
        <f t="shared" si="2"/>
        <v>-3</v>
      </c>
      <c r="T22" s="4053">
        <f>'50.23'!B20</f>
        <v>0</v>
      </c>
      <c r="U22" s="4053">
        <f>'50.23'!C20</f>
        <v>0</v>
      </c>
      <c r="V22" s="4053">
        <f>'50.23'!D20</f>
        <v>0</v>
      </c>
      <c r="W22" s="4053">
        <f>'50.23'!E20</f>
        <v>0</v>
      </c>
      <c r="X22" s="4053">
        <f>'50.23'!F20</f>
        <v>0</v>
      </c>
      <c r="Y22" s="4053">
        <f>'50.23'!G20</f>
        <v>0</v>
      </c>
      <c r="Z22" s="4043"/>
      <c r="AA22" s="4044"/>
      <c r="AB22" s="3984"/>
      <c r="AC22" s="4009"/>
      <c r="AD22" s="4009"/>
      <c r="AE22" s="4009"/>
      <c r="AF22" s="4051">
        <f t="shared" si="3"/>
        <v>-3</v>
      </c>
      <c r="AG22" s="4053">
        <f>'50.26'!B20</f>
        <v>0</v>
      </c>
      <c r="AH22" s="4053">
        <f>'50.26'!C20</f>
        <v>0</v>
      </c>
      <c r="AI22" s="4053">
        <f>'50.26'!D20</f>
        <v>0</v>
      </c>
      <c r="AJ22" s="4053">
        <f>'50.26'!E20</f>
        <v>0</v>
      </c>
      <c r="AK22" s="4053">
        <f>'50.26'!F20</f>
        <v>0</v>
      </c>
      <c r="AL22" s="4053">
        <f>'50.26'!G20</f>
        <v>0</v>
      </c>
      <c r="AM22" s="4043"/>
      <c r="AN22" s="4044"/>
      <c r="AO22" s="3984"/>
      <c r="AP22" s="4009"/>
      <c r="AQ22" s="4009"/>
      <c r="AR22" s="4009"/>
      <c r="AS22" s="4051">
        <f t="shared" si="4"/>
        <v>-3</v>
      </c>
      <c r="AT22" s="4053">
        <f>'50.21'!B20</f>
        <v>0</v>
      </c>
      <c r="AU22" s="4053">
        <f>'50.21'!C20</f>
        <v>0</v>
      </c>
      <c r="AV22" s="4053">
        <f>'50.21'!D20</f>
        <v>0</v>
      </c>
      <c r="AW22" s="4053">
        <f>'50.21'!E20</f>
        <v>0</v>
      </c>
      <c r="AX22" s="4053">
        <f>'50.21'!F20</f>
        <v>0</v>
      </c>
      <c r="AY22" s="4053">
        <f>'50.21'!G20</f>
        <v>0</v>
      </c>
      <c r="AZ22" s="4043"/>
      <c r="BA22" s="4044"/>
      <c r="BB22" s="3984"/>
      <c r="BC22" s="4009"/>
      <c r="BD22" s="4009"/>
      <c r="BE22" s="4009"/>
      <c r="BF22" s="4051">
        <f t="shared" si="5"/>
        <v>-3</v>
      </c>
      <c r="BG22" s="4053">
        <f>'50.27'!B20</f>
        <v>0</v>
      </c>
      <c r="BH22" s="4053">
        <f>'50.27'!C20</f>
        <v>0</v>
      </c>
      <c r="BI22" s="4053">
        <f>'50.27'!D20</f>
        <v>0</v>
      </c>
      <c r="BJ22" s="4053">
        <f>'50.27'!E20</f>
        <v>0</v>
      </c>
      <c r="BK22" s="4053">
        <f>'50.27'!F20</f>
        <v>0</v>
      </c>
      <c r="BL22" s="4053">
        <f>'50.27'!G20</f>
        <v>0</v>
      </c>
      <c r="BM22" s="3983"/>
      <c r="BN22" s="3966"/>
      <c r="BO22" s="3984"/>
      <c r="BP22" s="4009"/>
      <c r="BQ22" s="4009"/>
      <c r="BR22" s="4009"/>
      <c r="BS22" s="4051">
        <f t="shared" si="6"/>
        <v>-3</v>
      </c>
      <c r="BT22" s="4053">
        <f>'50.22'!B20</f>
        <v>0</v>
      </c>
      <c r="BU22" s="4053">
        <f>'50.22'!C20</f>
        <v>0</v>
      </c>
      <c r="BV22" s="4053">
        <f>'50.22'!D20</f>
        <v>0</v>
      </c>
      <c r="BW22" s="4053">
        <f>'50.22'!E20</f>
        <v>0</v>
      </c>
      <c r="BX22" s="4053">
        <f>'50.22'!F20</f>
        <v>0</v>
      </c>
      <c r="BY22" s="4053">
        <f>'50.22'!G20</f>
        <v>0</v>
      </c>
      <c r="BZ22" s="3983"/>
      <c r="CA22" s="3966"/>
      <c r="CB22" s="3984"/>
      <c r="CC22" s="4009"/>
      <c r="CD22" s="4009"/>
      <c r="CE22" s="4009"/>
      <c r="CF22" s="4051">
        <f t="shared" si="7"/>
        <v>-3</v>
      </c>
      <c r="CG22" s="4053">
        <f>'50.25'!B20</f>
        <v>0</v>
      </c>
      <c r="CH22" s="4053">
        <f>'50.25'!C20</f>
        <v>0</v>
      </c>
      <c r="CI22" s="4053">
        <f>'50.25'!D20</f>
        <v>0</v>
      </c>
      <c r="CJ22" s="4053">
        <f>'50.25'!E20</f>
        <v>0</v>
      </c>
      <c r="CK22" s="4053">
        <f>'50.25'!F20</f>
        <v>0</v>
      </c>
      <c r="CL22" s="4053">
        <f>'50.25'!G20</f>
        <v>0</v>
      </c>
      <c r="CM22" s="3983"/>
      <c r="CN22" s="3966"/>
      <c r="CO22" s="3984"/>
      <c r="CP22" s="4009"/>
      <c r="CQ22" s="4009"/>
      <c r="CR22" s="4009"/>
      <c r="CS22" s="4051">
        <f t="shared" si="8"/>
        <v>-3</v>
      </c>
      <c r="CT22" s="4053">
        <f>'50.24'!B20</f>
        <v>0</v>
      </c>
      <c r="CU22" s="4053">
        <f>'50.24'!C20</f>
        <v>0</v>
      </c>
      <c r="CV22" s="4053">
        <f>'50.24'!D20</f>
        <v>0</v>
      </c>
      <c r="CW22" s="4053">
        <f>'50.24'!E20</f>
        <v>0</v>
      </c>
      <c r="CX22" s="4053">
        <f>'50.24'!F20</f>
        <v>0</v>
      </c>
      <c r="CY22" s="4053">
        <f>'50.24'!G20</f>
        <v>0</v>
      </c>
      <c r="CZ22" s="3983"/>
      <c r="DA22" s="3966"/>
    </row>
    <row r="23" spans="1:105" ht="15">
      <c r="A23" s="3966"/>
      <c r="B23" s="3984"/>
      <c r="C23" s="4009"/>
      <c r="D23" s="4009"/>
      <c r="E23" s="4009"/>
      <c r="F23" s="4051">
        <f t="shared" si="1"/>
        <v>-4</v>
      </c>
      <c r="G23" s="4052">
        <f t="shared" si="0"/>
        <v>0</v>
      </c>
      <c r="H23" s="4052">
        <f t="shared" si="0"/>
        <v>0</v>
      </c>
      <c r="I23" s="4052">
        <f t="shared" si="0"/>
        <v>0</v>
      </c>
      <c r="J23" s="4052">
        <f t="shared" si="0"/>
        <v>0</v>
      </c>
      <c r="K23" s="4052">
        <f t="shared" si="0"/>
        <v>0</v>
      </c>
      <c r="L23" s="4052">
        <f t="shared" si="0"/>
        <v>0</v>
      </c>
      <c r="M23" s="4041"/>
      <c r="N23" s="4042"/>
      <c r="O23" s="3984"/>
      <c r="P23" s="4009"/>
      <c r="Q23" s="4009"/>
      <c r="R23" s="4009"/>
      <c r="S23" s="4051">
        <f t="shared" si="2"/>
        <v>-4</v>
      </c>
      <c r="T23" s="4053">
        <f>'50.23'!B21</f>
        <v>0</v>
      </c>
      <c r="U23" s="4053">
        <f>'50.23'!C21</f>
        <v>0</v>
      </c>
      <c r="V23" s="4053">
        <f>'50.23'!D21</f>
        <v>0</v>
      </c>
      <c r="W23" s="4053">
        <f>'50.23'!E21</f>
        <v>0</v>
      </c>
      <c r="X23" s="4053">
        <f>'50.23'!F21</f>
        <v>0</v>
      </c>
      <c r="Y23" s="4053">
        <f>'50.23'!G21</f>
        <v>0</v>
      </c>
      <c r="Z23" s="4043"/>
      <c r="AA23" s="4044"/>
      <c r="AB23" s="3984"/>
      <c r="AC23" s="4009"/>
      <c r="AD23" s="4009"/>
      <c r="AE23" s="4009"/>
      <c r="AF23" s="4051">
        <f t="shared" si="3"/>
        <v>-4</v>
      </c>
      <c r="AG23" s="4053">
        <f>'50.26'!B21</f>
        <v>0</v>
      </c>
      <c r="AH23" s="4053">
        <f>'50.26'!C21</f>
        <v>0</v>
      </c>
      <c r="AI23" s="4053">
        <f>'50.26'!D21</f>
        <v>0</v>
      </c>
      <c r="AJ23" s="4053">
        <f>'50.26'!E21</f>
        <v>0</v>
      </c>
      <c r="AK23" s="4053">
        <f>'50.26'!F21</f>
        <v>0</v>
      </c>
      <c r="AL23" s="4053">
        <f>'50.26'!G21</f>
        <v>0</v>
      </c>
      <c r="AM23" s="4043"/>
      <c r="AN23" s="4044"/>
      <c r="AO23" s="3984"/>
      <c r="AP23" s="4009"/>
      <c r="AQ23" s="4009"/>
      <c r="AR23" s="4009"/>
      <c r="AS23" s="4051">
        <f t="shared" si="4"/>
        <v>-4</v>
      </c>
      <c r="AT23" s="4053">
        <f>'50.21'!B21</f>
        <v>0</v>
      </c>
      <c r="AU23" s="4053">
        <f>'50.21'!C21</f>
        <v>0</v>
      </c>
      <c r="AV23" s="4053">
        <f>'50.21'!D21</f>
        <v>0</v>
      </c>
      <c r="AW23" s="4053">
        <f>'50.21'!E21</f>
        <v>0</v>
      </c>
      <c r="AX23" s="4053">
        <f>'50.21'!F21</f>
        <v>0</v>
      </c>
      <c r="AY23" s="4053">
        <f>'50.21'!G21</f>
        <v>0</v>
      </c>
      <c r="AZ23" s="4043"/>
      <c r="BA23" s="4044"/>
      <c r="BB23" s="3984"/>
      <c r="BC23" s="4009"/>
      <c r="BD23" s="4009"/>
      <c r="BE23" s="4009"/>
      <c r="BF23" s="4051">
        <f t="shared" si="5"/>
        <v>-4</v>
      </c>
      <c r="BG23" s="4053">
        <f>'50.27'!B21</f>
        <v>0</v>
      </c>
      <c r="BH23" s="4053">
        <f>'50.27'!C21</f>
        <v>0</v>
      </c>
      <c r="BI23" s="4053">
        <f>'50.27'!D21</f>
        <v>0</v>
      </c>
      <c r="BJ23" s="4053">
        <f>'50.27'!E21</f>
        <v>0</v>
      </c>
      <c r="BK23" s="4053">
        <f>'50.27'!F21</f>
        <v>0</v>
      </c>
      <c r="BL23" s="4053">
        <f>'50.27'!G21</f>
        <v>0</v>
      </c>
      <c r="BM23" s="3983"/>
      <c r="BN23" s="3966"/>
      <c r="BO23" s="3984"/>
      <c r="BP23" s="4009"/>
      <c r="BQ23" s="4009"/>
      <c r="BR23" s="4009"/>
      <c r="BS23" s="4051">
        <f t="shared" si="6"/>
        <v>-4</v>
      </c>
      <c r="BT23" s="4053">
        <f>'50.22'!B21</f>
        <v>0</v>
      </c>
      <c r="BU23" s="4053">
        <f>'50.22'!C21</f>
        <v>0</v>
      </c>
      <c r="BV23" s="4053">
        <f>'50.22'!D21</f>
        <v>0</v>
      </c>
      <c r="BW23" s="4053">
        <f>'50.22'!E21</f>
        <v>0</v>
      </c>
      <c r="BX23" s="4053">
        <f>'50.22'!F21</f>
        <v>0</v>
      </c>
      <c r="BY23" s="4053">
        <f>'50.22'!G21</f>
        <v>0</v>
      </c>
      <c r="BZ23" s="3983"/>
      <c r="CA23" s="3966"/>
      <c r="CB23" s="3984"/>
      <c r="CC23" s="4009"/>
      <c r="CD23" s="4009"/>
      <c r="CE23" s="4009"/>
      <c r="CF23" s="4051">
        <f t="shared" si="7"/>
        <v>-4</v>
      </c>
      <c r="CG23" s="4053">
        <f>'50.25'!B21</f>
        <v>0</v>
      </c>
      <c r="CH23" s="4053">
        <f>'50.25'!C21</f>
        <v>0</v>
      </c>
      <c r="CI23" s="4053">
        <f>'50.25'!D21</f>
        <v>0</v>
      </c>
      <c r="CJ23" s="4053">
        <f>'50.25'!E21</f>
        <v>0</v>
      </c>
      <c r="CK23" s="4053">
        <f>'50.25'!F21</f>
        <v>0</v>
      </c>
      <c r="CL23" s="4053">
        <f>'50.25'!G21</f>
        <v>0</v>
      </c>
      <c r="CM23" s="3983"/>
      <c r="CN23" s="3966"/>
      <c r="CO23" s="3984"/>
      <c r="CP23" s="4009"/>
      <c r="CQ23" s="4009"/>
      <c r="CR23" s="4009"/>
      <c r="CS23" s="4051">
        <f t="shared" si="8"/>
        <v>-4</v>
      </c>
      <c r="CT23" s="4053">
        <f>'50.24'!B21</f>
        <v>0</v>
      </c>
      <c r="CU23" s="4053">
        <f>'50.24'!C21</f>
        <v>0</v>
      </c>
      <c r="CV23" s="4053">
        <f>'50.24'!D21</f>
        <v>0</v>
      </c>
      <c r="CW23" s="4053">
        <f>'50.24'!E21</f>
        <v>0</v>
      </c>
      <c r="CX23" s="4053">
        <f>'50.24'!F21</f>
        <v>0</v>
      </c>
      <c r="CY23" s="4053">
        <f>'50.24'!G21</f>
        <v>0</v>
      </c>
      <c r="CZ23" s="3983"/>
      <c r="DA23" s="3966"/>
    </row>
    <row r="24" spans="1:105" ht="15">
      <c r="A24" s="3966"/>
      <c r="B24" s="3984"/>
      <c r="C24" s="4009"/>
      <c r="D24" s="4009"/>
      <c r="E24" s="4009"/>
      <c r="F24" s="4051">
        <f t="shared" si="1"/>
        <v>-5</v>
      </c>
      <c r="G24" s="4052">
        <f t="shared" si="0"/>
        <v>0</v>
      </c>
      <c r="H24" s="4052">
        <f t="shared" si="0"/>
        <v>0</v>
      </c>
      <c r="I24" s="4052">
        <f t="shared" si="0"/>
        <v>0</v>
      </c>
      <c r="J24" s="4052">
        <f t="shared" si="0"/>
        <v>0</v>
      </c>
      <c r="K24" s="4052">
        <f t="shared" si="0"/>
        <v>0</v>
      </c>
      <c r="L24" s="4052">
        <f t="shared" si="0"/>
        <v>0</v>
      </c>
      <c r="M24" s="4041"/>
      <c r="N24" s="4042"/>
      <c r="O24" s="3984"/>
      <c r="P24" s="4009"/>
      <c r="Q24" s="4009"/>
      <c r="R24" s="4009"/>
      <c r="S24" s="4051">
        <f t="shared" si="2"/>
        <v>-5</v>
      </c>
      <c r="T24" s="4053">
        <f>'50.23'!B22</f>
        <v>0</v>
      </c>
      <c r="U24" s="4053">
        <f>'50.23'!C22</f>
        <v>0</v>
      </c>
      <c r="V24" s="4053">
        <f>'50.23'!D22</f>
        <v>0</v>
      </c>
      <c r="W24" s="4053">
        <f>'50.23'!E22</f>
        <v>0</v>
      </c>
      <c r="X24" s="4053">
        <f>'50.23'!F22</f>
        <v>0</v>
      </c>
      <c r="Y24" s="4053">
        <f>'50.23'!G22</f>
        <v>0</v>
      </c>
      <c r="Z24" s="4043"/>
      <c r="AA24" s="4044"/>
      <c r="AB24" s="3984"/>
      <c r="AC24" s="4009"/>
      <c r="AD24" s="4009"/>
      <c r="AE24" s="4009"/>
      <c r="AF24" s="4051">
        <f t="shared" si="3"/>
        <v>-5</v>
      </c>
      <c r="AG24" s="4053">
        <f>'50.26'!B22</f>
        <v>0</v>
      </c>
      <c r="AH24" s="4053">
        <f>'50.26'!C22</f>
        <v>0</v>
      </c>
      <c r="AI24" s="4053">
        <f>'50.26'!D22</f>
        <v>0</v>
      </c>
      <c r="AJ24" s="4053">
        <f>'50.26'!E22</f>
        <v>0</v>
      </c>
      <c r="AK24" s="4053">
        <f>'50.26'!F22</f>
        <v>0</v>
      </c>
      <c r="AL24" s="4053">
        <f>'50.26'!G22</f>
        <v>0</v>
      </c>
      <c r="AM24" s="4043"/>
      <c r="AN24" s="4044"/>
      <c r="AO24" s="3984"/>
      <c r="AP24" s="4009"/>
      <c r="AQ24" s="4009"/>
      <c r="AR24" s="4009"/>
      <c r="AS24" s="4051">
        <f t="shared" si="4"/>
        <v>-5</v>
      </c>
      <c r="AT24" s="4053">
        <f>'50.21'!B22</f>
        <v>0</v>
      </c>
      <c r="AU24" s="4053">
        <f>'50.21'!C22</f>
        <v>0</v>
      </c>
      <c r="AV24" s="4053">
        <f>'50.21'!D22</f>
        <v>0</v>
      </c>
      <c r="AW24" s="4053">
        <f>'50.21'!E22</f>
        <v>0</v>
      </c>
      <c r="AX24" s="4053">
        <f>'50.21'!F22</f>
        <v>0</v>
      </c>
      <c r="AY24" s="4053">
        <f>'50.21'!G22</f>
        <v>0</v>
      </c>
      <c r="AZ24" s="4043"/>
      <c r="BA24" s="4044"/>
      <c r="BB24" s="3984"/>
      <c r="BC24" s="4009"/>
      <c r="BD24" s="4009"/>
      <c r="BE24" s="4009"/>
      <c r="BF24" s="4051">
        <f t="shared" si="5"/>
        <v>-5</v>
      </c>
      <c r="BG24" s="4053">
        <f>'50.27'!B22</f>
        <v>0</v>
      </c>
      <c r="BH24" s="4053">
        <f>'50.27'!C22</f>
        <v>0</v>
      </c>
      <c r="BI24" s="4053">
        <f>'50.27'!D22</f>
        <v>0</v>
      </c>
      <c r="BJ24" s="4053">
        <f>'50.27'!E22</f>
        <v>0</v>
      </c>
      <c r="BK24" s="4053">
        <f>'50.27'!F22</f>
        <v>0</v>
      </c>
      <c r="BL24" s="4053">
        <f>'50.27'!G22</f>
        <v>0</v>
      </c>
      <c r="BM24" s="3983"/>
      <c r="BN24" s="3966"/>
      <c r="BO24" s="3984"/>
      <c r="BP24" s="4009"/>
      <c r="BQ24" s="4009"/>
      <c r="BR24" s="4009"/>
      <c r="BS24" s="4051">
        <f t="shared" si="6"/>
        <v>-5</v>
      </c>
      <c r="BT24" s="4053">
        <f>'50.22'!B22</f>
        <v>0</v>
      </c>
      <c r="BU24" s="4053">
        <f>'50.22'!C22</f>
        <v>0</v>
      </c>
      <c r="BV24" s="4053">
        <f>'50.22'!D22</f>
        <v>0</v>
      </c>
      <c r="BW24" s="4053">
        <f>'50.22'!E22</f>
        <v>0</v>
      </c>
      <c r="BX24" s="4053">
        <f>'50.22'!F22</f>
        <v>0</v>
      </c>
      <c r="BY24" s="4053">
        <f>'50.22'!G22</f>
        <v>0</v>
      </c>
      <c r="BZ24" s="3983"/>
      <c r="CA24" s="3966"/>
      <c r="CB24" s="3984"/>
      <c r="CC24" s="4009"/>
      <c r="CD24" s="4009"/>
      <c r="CE24" s="4009"/>
      <c r="CF24" s="4051">
        <f t="shared" si="7"/>
        <v>-5</v>
      </c>
      <c r="CG24" s="4053">
        <f>'50.25'!B22</f>
        <v>0</v>
      </c>
      <c r="CH24" s="4053">
        <f>'50.25'!C22</f>
        <v>0</v>
      </c>
      <c r="CI24" s="4053">
        <f>'50.25'!D22</f>
        <v>0</v>
      </c>
      <c r="CJ24" s="4053">
        <f>'50.25'!E22</f>
        <v>0</v>
      </c>
      <c r="CK24" s="4053">
        <f>'50.25'!F22</f>
        <v>0</v>
      </c>
      <c r="CL24" s="4053">
        <f>'50.25'!G22</f>
        <v>0</v>
      </c>
      <c r="CM24" s="3983"/>
      <c r="CN24" s="3966"/>
      <c r="CO24" s="3984"/>
      <c r="CP24" s="4009"/>
      <c r="CQ24" s="4009"/>
      <c r="CR24" s="4009"/>
      <c r="CS24" s="4051">
        <f t="shared" si="8"/>
        <v>-5</v>
      </c>
      <c r="CT24" s="4053">
        <f>'50.24'!B22</f>
        <v>0</v>
      </c>
      <c r="CU24" s="4053">
        <f>'50.24'!C22</f>
        <v>0</v>
      </c>
      <c r="CV24" s="4053">
        <f>'50.24'!D22</f>
        <v>0</v>
      </c>
      <c r="CW24" s="4053">
        <f>'50.24'!E22</f>
        <v>0</v>
      </c>
      <c r="CX24" s="4053">
        <f>'50.24'!F22</f>
        <v>0</v>
      </c>
      <c r="CY24" s="4053">
        <f>'50.24'!G22</f>
        <v>0</v>
      </c>
      <c r="CZ24" s="3983"/>
      <c r="DA24" s="3966"/>
    </row>
    <row r="25" spans="1:105" ht="15">
      <c r="A25" s="3966"/>
      <c r="B25" s="3984"/>
      <c r="C25" s="4009"/>
      <c r="D25" s="4009"/>
      <c r="E25" s="4009"/>
      <c r="F25" s="4051">
        <f t="shared" si="1"/>
        <v>-6</v>
      </c>
      <c r="G25" s="4052">
        <f t="shared" si="0"/>
        <v>0</v>
      </c>
      <c r="H25" s="4052">
        <f t="shared" si="0"/>
        <v>0</v>
      </c>
      <c r="I25" s="4052">
        <f t="shared" si="0"/>
        <v>0</v>
      </c>
      <c r="J25" s="4052">
        <f t="shared" si="0"/>
        <v>0</v>
      </c>
      <c r="K25" s="4052">
        <f t="shared" si="0"/>
        <v>0</v>
      </c>
      <c r="L25" s="4052">
        <f t="shared" si="0"/>
        <v>0</v>
      </c>
      <c r="M25" s="4041"/>
      <c r="N25" s="4042"/>
      <c r="O25" s="3984"/>
      <c r="P25" s="4009"/>
      <c r="Q25" s="4009"/>
      <c r="R25" s="4009"/>
      <c r="S25" s="4051">
        <f t="shared" si="2"/>
        <v>-6</v>
      </c>
      <c r="T25" s="4053">
        <f>'50.23'!B23</f>
        <v>0</v>
      </c>
      <c r="U25" s="4053">
        <f>'50.23'!C23</f>
        <v>0</v>
      </c>
      <c r="V25" s="4053">
        <f>'50.23'!D23</f>
        <v>0</v>
      </c>
      <c r="W25" s="4053">
        <f>'50.23'!E23</f>
        <v>0</v>
      </c>
      <c r="X25" s="4053">
        <f>'50.23'!F23</f>
        <v>0</v>
      </c>
      <c r="Y25" s="4053">
        <f>'50.23'!G23</f>
        <v>0</v>
      </c>
      <c r="Z25" s="4043"/>
      <c r="AA25" s="4044"/>
      <c r="AB25" s="3984"/>
      <c r="AC25" s="4009"/>
      <c r="AD25" s="4009"/>
      <c r="AE25" s="4009"/>
      <c r="AF25" s="4051">
        <f t="shared" si="3"/>
        <v>-6</v>
      </c>
      <c r="AG25" s="4053">
        <f>'50.26'!B23</f>
        <v>0</v>
      </c>
      <c r="AH25" s="4053">
        <f>'50.26'!C23</f>
        <v>0</v>
      </c>
      <c r="AI25" s="4053">
        <f>'50.26'!D23</f>
        <v>0</v>
      </c>
      <c r="AJ25" s="4053">
        <f>'50.26'!E23</f>
        <v>0</v>
      </c>
      <c r="AK25" s="4053">
        <f>'50.26'!F23</f>
        <v>0</v>
      </c>
      <c r="AL25" s="4053">
        <f>'50.26'!G23</f>
        <v>0</v>
      </c>
      <c r="AM25" s="4043"/>
      <c r="AN25" s="4044"/>
      <c r="AO25" s="3984"/>
      <c r="AP25" s="4009"/>
      <c r="AQ25" s="4009"/>
      <c r="AR25" s="4009"/>
      <c r="AS25" s="4051">
        <f t="shared" si="4"/>
        <v>-6</v>
      </c>
      <c r="AT25" s="4053">
        <f>'50.21'!B23</f>
        <v>0</v>
      </c>
      <c r="AU25" s="4053">
        <f>'50.21'!C23</f>
        <v>0</v>
      </c>
      <c r="AV25" s="4053">
        <f>'50.21'!D23</f>
        <v>0</v>
      </c>
      <c r="AW25" s="4053">
        <f>'50.21'!E23</f>
        <v>0</v>
      </c>
      <c r="AX25" s="4053">
        <f>'50.21'!F23</f>
        <v>0</v>
      </c>
      <c r="AY25" s="4053">
        <f>'50.21'!G23</f>
        <v>0</v>
      </c>
      <c r="AZ25" s="4043"/>
      <c r="BA25" s="4044"/>
      <c r="BB25" s="3984"/>
      <c r="BC25" s="4009"/>
      <c r="BD25" s="4009"/>
      <c r="BE25" s="4009"/>
      <c r="BF25" s="4051">
        <f t="shared" si="5"/>
        <v>-6</v>
      </c>
      <c r="BG25" s="4053">
        <f>'50.27'!B23</f>
        <v>0</v>
      </c>
      <c r="BH25" s="4053">
        <f>'50.27'!C23</f>
        <v>0</v>
      </c>
      <c r="BI25" s="4053">
        <f>'50.27'!D23</f>
        <v>0</v>
      </c>
      <c r="BJ25" s="4053">
        <f>'50.27'!E23</f>
        <v>0</v>
      </c>
      <c r="BK25" s="4053">
        <f>'50.27'!F23</f>
        <v>0</v>
      </c>
      <c r="BL25" s="4053">
        <f>'50.27'!G23</f>
        <v>0</v>
      </c>
      <c r="BM25" s="3983"/>
      <c r="BN25" s="3966"/>
      <c r="BO25" s="3984"/>
      <c r="BP25" s="4009"/>
      <c r="BQ25" s="4009"/>
      <c r="BR25" s="4009"/>
      <c r="BS25" s="4051">
        <f t="shared" si="6"/>
        <v>-6</v>
      </c>
      <c r="BT25" s="4053">
        <f>'50.22'!B23</f>
        <v>0</v>
      </c>
      <c r="BU25" s="4053">
        <f>'50.22'!C23</f>
        <v>0</v>
      </c>
      <c r="BV25" s="4053">
        <f>'50.22'!D23</f>
        <v>0</v>
      </c>
      <c r="BW25" s="4053">
        <f>'50.22'!E23</f>
        <v>0</v>
      </c>
      <c r="BX25" s="4053">
        <f>'50.22'!F23</f>
        <v>0</v>
      </c>
      <c r="BY25" s="4053">
        <f>'50.22'!G23</f>
        <v>0</v>
      </c>
      <c r="BZ25" s="3983"/>
      <c r="CA25" s="3966"/>
      <c r="CB25" s="3984"/>
      <c r="CC25" s="4009"/>
      <c r="CD25" s="4009"/>
      <c r="CE25" s="4009"/>
      <c r="CF25" s="4051">
        <f t="shared" si="7"/>
        <v>-6</v>
      </c>
      <c r="CG25" s="4053">
        <f>'50.25'!B23</f>
        <v>0</v>
      </c>
      <c r="CH25" s="4053">
        <f>'50.25'!C23</f>
        <v>0</v>
      </c>
      <c r="CI25" s="4053">
        <f>'50.25'!D23</f>
        <v>0</v>
      </c>
      <c r="CJ25" s="4053">
        <f>'50.25'!E23</f>
        <v>0</v>
      </c>
      <c r="CK25" s="4053">
        <f>'50.25'!F23</f>
        <v>0</v>
      </c>
      <c r="CL25" s="4053">
        <f>'50.25'!G23</f>
        <v>0</v>
      </c>
      <c r="CM25" s="3983"/>
      <c r="CN25" s="3966"/>
      <c r="CO25" s="3984"/>
      <c r="CP25" s="4009"/>
      <c r="CQ25" s="4009"/>
      <c r="CR25" s="4009"/>
      <c r="CS25" s="4051">
        <f t="shared" si="8"/>
        <v>-6</v>
      </c>
      <c r="CT25" s="4053">
        <f>'50.24'!B23</f>
        <v>0</v>
      </c>
      <c r="CU25" s="4053">
        <f>'50.24'!C23</f>
        <v>0</v>
      </c>
      <c r="CV25" s="4053">
        <f>'50.24'!D23</f>
        <v>0</v>
      </c>
      <c r="CW25" s="4053">
        <f>'50.24'!E23</f>
        <v>0</v>
      </c>
      <c r="CX25" s="4053">
        <f>'50.24'!F23</f>
        <v>0</v>
      </c>
      <c r="CY25" s="4053">
        <f>'50.24'!G23</f>
        <v>0</v>
      </c>
      <c r="CZ25" s="3983"/>
      <c r="DA25" s="3966"/>
    </row>
    <row r="26" spans="1:105" ht="15">
      <c r="A26" s="3966"/>
      <c r="B26" s="3984"/>
      <c r="C26" s="4009"/>
      <c r="D26" s="4009"/>
      <c r="E26" s="4009"/>
      <c r="F26" s="4051">
        <f t="shared" si="1"/>
        <v>-7</v>
      </c>
      <c r="G26" s="4052">
        <f t="shared" si="0"/>
        <v>0</v>
      </c>
      <c r="H26" s="4052">
        <f t="shared" si="0"/>
        <v>0</v>
      </c>
      <c r="I26" s="4052">
        <f t="shared" si="0"/>
        <v>0</v>
      </c>
      <c r="J26" s="4052">
        <f t="shared" si="0"/>
        <v>0</v>
      </c>
      <c r="K26" s="4052">
        <f t="shared" si="0"/>
        <v>0</v>
      </c>
      <c r="L26" s="4052">
        <f t="shared" si="0"/>
        <v>0</v>
      </c>
      <c r="M26" s="4041"/>
      <c r="N26" s="4042"/>
      <c r="O26" s="3984"/>
      <c r="P26" s="4009"/>
      <c r="Q26" s="4009"/>
      <c r="R26" s="4009"/>
      <c r="S26" s="4051">
        <f t="shared" si="2"/>
        <v>-7</v>
      </c>
      <c r="T26" s="4053">
        <f>'50.23'!B24</f>
        <v>0</v>
      </c>
      <c r="U26" s="4053">
        <f>'50.23'!C24</f>
        <v>0</v>
      </c>
      <c r="V26" s="4053">
        <f>'50.23'!D24</f>
        <v>0</v>
      </c>
      <c r="W26" s="4053">
        <f>'50.23'!E24</f>
        <v>0</v>
      </c>
      <c r="X26" s="4053">
        <f>'50.23'!F24</f>
        <v>0</v>
      </c>
      <c r="Y26" s="4053">
        <f>'50.23'!G24</f>
        <v>0</v>
      </c>
      <c r="Z26" s="4043"/>
      <c r="AA26" s="4044"/>
      <c r="AB26" s="3984"/>
      <c r="AC26" s="4009"/>
      <c r="AD26" s="4009"/>
      <c r="AE26" s="4009"/>
      <c r="AF26" s="4051">
        <f t="shared" si="3"/>
        <v>-7</v>
      </c>
      <c r="AG26" s="4053">
        <f>'50.26'!B24</f>
        <v>0</v>
      </c>
      <c r="AH26" s="4053">
        <f>'50.26'!C24</f>
        <v>0</v>
      </c>
      <c r="AI26" s="4053">
        <f>'50.26'!D24</f>
        <v>0</v>
      </c>
      <c r="AJ26" s="4053">
        <f>'50.26'!E24</f>
        <v>0</v>
      </c>
      <c r="AK26" s="4053">
        <f>'50.26'!F24</f>
        <v>0</v>
      </c>
      <c r="AL26" s="4053">
        <f>'50.26'!G24</f>
        <v>0</v>
      </c>
      <c r="AM26" s="4043"/>
      <c r="AN26" s="4044"/>
      <c r="AO26" s="3984"/>
      <c r="AP26" s="4009"/>
      <c r="AQ26" s="4009"/>
      <c r="AR26" s="4009"/>
      <c r="AS26" s="4051">
        <f t="shared" si="4"/>
        <v>-7</v>
      </c>
      <c r="AT26" s="4053">
        <f>'50.21'!B24</f>
        <v>0</v>
      </c>
      <c r="AU26" s="4053">
        <f>'50.21'!C24</f>
        <v>0</v>
      </c>
      <c r="AV26" s="4053">
        <f>'50.21'!D24</f>
        <v>0</v>
      </c>
      <c r="AW26" s="4053">
        <f>'50.21'!E24</f>
        <v>0</v>
      </c>
      <c r="AX26" s="4053">
        <f>'50.21'!F24</f>
        <v>0</v>
      </c>
      <c r="AY26" s="4053">
        <f>'50.21'!G24</f>
        <v>0</v>
      </c>
      <c r="AZ26" s="4043"/>
      <c r="BA26" s="4044"/>
      <c r="BB26" s="3984"/>
      <c r="BC26" s="4009"/>
      <c r="BD26" s="4009"/>
      <c r="BE26" s="4009"/>
      <c r="BF26" s="4051">
        <f t="shared" si="5"/>
        <v>-7</v>
      </c>
      <c r="BG26" s="4053">
        <f>'50.27'!B24</f>
        <v>0</v>
      </c>
      <c r="BH26" s="4053">
        <f>'50.27'!C24</f>
        <v>0</v>
      </c>
      <c r="BI26" s="4053">
        <f>'50.27'!D24</f>
        <v>0</v>
      </c>
      <c r="BJ26" s="4053">
        <f>'50.27'!E24</f>
        <v>0</v>
      </c>
      <c r="BK26" s="4053">
        <f>'50.27'!F24</f>
        <v>0</v>
      </c>
      <c r="BL26" s="4053">
        <f>'50.27'!G24</f>
        <v>0</v>
      </c>
      <c r="BM26" s="3983"/>
      <c r="BN26" s="3966"/>
      <c r="BO26" s="3984"/>
      <c r="BP26" s="4009"/>
      <c r="BQ26" s="4009"/>
      <c r="BR26" s="4009"/>
      <c r="BS26" s="4051">
        <f t="shared" si="6"/>
        <v>-7</v>
      </c>
      <c r="BT26" s="4053">
        <f>'50.22'!B24</f>
        <v>0</v>
      </c>
      <c r="BU26" s="4053">
        <f>'50.22'!C24</f>
        <v>0</v>
      </c>
      <c r="BV26" s="4053">
        <f>'50.22'!D24</f>
        <v>0</v>
      </c>
      <c r="BW26" s="4053">
        <f>'50.22'!E24</f>
        <v>0</v>
      </c>
      <c r="BX26" s="4053">
        <f>'50.22'!F24</f>
        <v>0</v>
      </c>
      <c r="BY26" s="4053">
        <f>'50.22'!G24</f>
        <v>0</v>
      </c>
      <c r="BZ26" s="3983"/>
      <c r="CA26" s="3966"/>
      <c r="CB26" s="3984"/>
      <c r="CC26" s="4009"/>
      <c r="CD26" s="4009"/>
      <c r="CE26" s="4009"/>
      <c r="CF26" s="4051">
        <f t="shared" si="7"/>
        <v>-7</v>
      </c>
      <c r="CG26" s="4053">
        <f>'50.25'!B24</f>
        <v>0</v>
      </c>
      <c r="CH26" s="4053">
        <f>'50.25'!C24</f>
        <v>0</v>
      </c>
      <c r="CI26" s="4053">
        <f>'50.25'!D24</f>
        <v>0</v>
      </c>
      <c r="CJ26" s="4053">
        <f>'50.25'!E24</f>
        <v>0</v>
      </c>
      <c r="CK26" s="4053">
        <f>'50.25'!F24</f>
        <v>0</v>
      </c>
      <c r="CL26" s="4053">
        <f>'50.25'!G24</f>
        <v>0</v>
      </c>
      <c r="CM26" s="3983"/>
      <c r="CN26" s="3966"/>
      <c r="CO26" s="3984"/>
      <c r="CP26" s="4009"/>
      <c r="CQ26" s="4009"/>
      <c r="CR26" s="4009"/>
      <c r="CS26" s="4051">
        <f t="shared" si="8"/>
        <v>-7</v>
      </c>
      <c r="CT26" s="4053">
        <f>'50.24'!B24</f>
        <v>0</v>
      </c>
      <c r="CU26" s="4053">
        <f>'50.24'!C24</f>
        <v>0</v>
      </c>
      <c r="CV26" s="4053">
        <f>'50.24'!D24</f>
        <v>0</v>
      </c>
      <c r="CW26" s="4053">
        <f>'50.24'!E24</f>
        <v>0</v>
      </c>
      <c r="CX26" s="4053">
        <f>'50.24'!F24</f>
        <v>0</v>
      </c>
      <c r="CY26" s="4053">
        <f>'50.24'!G24</f>
        <v>0</v>
      </c>
      <c r="CZ26" s="3983"/>
      <c r="DA26" s="3966"/>
    </row>
    <row r="27" spans="1:105" ht="15">
      <c r="A27" s="3966"/>
      <c r="B27" s="3984"/>
      <c r="C27" s="4009"/>
      <c r="D27" s="4009"/>
      <c r="E27" s="4009"/>
      <c r="F27" s="4051">
        <f t="shared" si="1"/>
        <v>-8</v>
      </c>
      <c r="G27" s="4052">
        <f t="shared" si="0"/>
        <v>0</v>
      </c>
      <c r="H27" s="4052">
        <f t="shared" si="0"/>
        <v>0</v>
      </c>
      <c r="I27" s="4052">
        <f t="shared" si="0"/>
        <v>0</v>
      </c>
      <c r="J27" s="4052">
        <f t="shared" si="0"/>
        <v>0</v>
      </c>
      <c r="K27" s="4052">
        <f t="shared" si="0"/>
        <v>0</v>
      </c>
      <c r="L27" s="4052">
        <f t="shared" si="0"/>
        <v>0</v>
      </c>
      <c r="M27" s="4041"/>
      <c r="N27" s="4042"/>
      <c r="O27" s="3984"/>
      <c r="P27" s="4009"/>
      <c r="Q27" s="4009"/>
      <c r="R27" s="4009"/>
      <c r="S27" s="4051">
        <f t="shared" si="2"/>
        <v>-8</v>
      </c>
      <c r="T27" s="4053">
        <f>'50.23'!B25</f>
        <v>0</v>
      </c>
      <c r="U27" s="4053">
        <f>'50.23'!C25</f>
        <v>0</v>
      </c>
      <c r="V27" s="4053">
        <f>'50.23'!D25</f>
        <v>0</v>
      </c>
      <c r="W27" s="4053">
        <f>'50.23'!E25</f>
        <v>0</v>
      </c>
      <c r="X27" s="4053">
        <f>'50.23'!F25</f>
        <v>0</v>
      </c>
      <c r="Y27" s="4053">
        <f>'50.23'!G25</f>
        <v>0</v>
      </c>
      <c r="Z27" s="4043"/>
      <c r="AA27" s="4044"/>
      <c r="AB27" s="3984"/>
      <c r="AC27" s="4009"/>
      <c r="AD27" s="4009"/>
      <c r="AE27" s="4009"/>
      <c r="AF27" s="4051">
        <f t="shared" si="3"/>
        <v>-8</v>
      </c>
      <c r="AG27" s="4053">
        <f>'50.26'!B25</f>
        <v>0</v>
      </c>
      <c r="AH27" s="4053">
        <f>'50.26'!C25</f>
        <v>0</v>
      </c>
      <c r="AI27" s="4053">
        <f>'50.26'!D25</f>
        <v>0</v>
      </c>
      <c r="AJ27" s="4053">
        <f>'50.26'!E25</f>
        <v>0</v>
      </c>
      <c r="AK27" s="4053">
        <f>'50.26'!F25</f>
        <v>0</v>
      </c>
      <c r="AL27" s="4053">
        <f>'50.26'!G25</f>
        <v>0</v>
      </c>
      <c r="AM27" s="4043"/>
      <c r="AN27" s="4044"/>
      <c r="AO27" s="3984"/>
      <c r="AP27" s="4009"/>
      <c r="AQ27" s="4009"/>
      <c r="AR27" s="4009"/>
      <c r="AS27" s="4051">
        <f t="shared" si="4"/>
        <v>-8</v>
      </c>
      <c r="AT27" s="4053">
        <f>'50.21'!B25</f>
        <v>0</v>
      </c>
      <c r="AU27" s="4053">
        <f>'50.21'!C25</f>
        <v>0</v>
      </c>
      <c r="AV27" s="4053">
        <f>'50.21'!D25</f>
        <v>0</v>
      </c>
      <c r="AW27" s="4053">
        <f>'50.21'!E25</f>
        <v>0</v>
      </c>
      <c r="AX27" s="4053">
        <f>'50.21'!F25</f>
        <v>0</v>
      </c>
      <c r="AY27" s="4053">
        <f>'50.21'!G25</f>
        <v>0</v>
      </c>
      <c r="AZ27" s="4043"/>
      <c r="BA27" s="4044"/>
      <c r="BB27" s="3984"/>
      <c r="BC27" s="4009"/>
      <c r="BD27" s="4009"/>
      <c r="BE27" s="4009"/>
      <c r="BF27" s="4051">
        <f t="shared" si="5"/>
        <v>-8</v>
      </c>
      <c r="BG27" s="4053">
        <f>'50.27'!B25</f>
        <v>0</v>
      </c>
      <c r="BH27" s="4053">
        <f>'50.27'!C25</f>
        <v>0</v>
      </c>
      <c r="BI27" s="4053">
        <f>'50.27'!D25</f>
        <v>0</v>
      </c>
      <c r="BJ27" s="4053">
        <f>'50.27'!E25</f>
        <v>0</v>
      </c>
      <c r="BK27" s="4053">
        <f>'50.27'!F25</f>
        <v>0</v>
      </c>
      <c r="BL27" s="4053">
        <f>'50.27'!G25</f>
        <v>0</v>
      </c>
      <c r="BM27" s="3983"/>
      <c r="BN27" s="3966"/>
      <c r="BO27" s="3984"/>
      <c r="BP27" s="4009"/>
      <c r="BQ27" s="4009"/>
      <c r="BR27" s="4009"/>
      <c r="BS27" s="4051">
        <f t="shared" si="6"/>
        <v>-8</v>
      </c>
      <c r="BT27" s="4053">
        <f>'50.22'!B25</f>
        <v>0</v>
      </c>
      <c r="BU27" s="4053">
        <f>'50.22'!C25</f>
        <v>0</v>
      </c>
      <c r="BV27" s="4053">
        <f>'50.22'!D25</f>
        <v>0</v>
      </c>
      <c r="BW27" s="4053">
        <f>'50.22'!E25</f>
        <v>0</v>
      </c>
      <c r="BX27" s="4053">
        <f>'50.22'!F25</f>
        <v>0</v>
      </c>
      <c r="BY27" s="4053">
        <f>'50.22'!G25</f>
        <v>0</v>
      </c>
      <c r="BZ27" s="3983"/>
      <c r="CA27" s="3966"/>
      <c r="CB27" s="3984"/>
      <c r="CC27" s="4009"/>
      <c r="CD27" s="4009"/>
      <c r="CE27" s="4009"/>
      <c r="CF27" s="4051">
        <f t="shared" si="7"/>
        <v>-8</v>
      </c>
      <c r="CG27" s="4053">
        <f>'50.25'!B25</f>
        <v>0</v>
      </c>
      <c r="CH27" s="4053">
        <f>'50.25'!C25</f>
        <v>0</v>
      </c>
      <c r="CI27" s="4053">
        <f>'50.25'!D25</f>
        <v>0</v>
      </c>
      <c r="CJ27" s="4053">
        <f>'50.25'!E25</f>
        <v>0</v>
      </c>
      <c r="CK27" s="4053">
        <f>'50.25'!F25</f>
        <v>0</v>
      </c>
      <c r="CL27" s="4053">
        <f>'50.25'!G25</f>
        <v>0</v>
      </c>
      <c r="CM27" s="3983"/>
      <c r="CN27" s="3966"/>
      <c r="CO27" s="3984"/>
      <c r="CP27" s="4009"/>
      <c r="CQ27" s="4009"/>
      <c r="CR27" s="4009"/>
      <c r="CS27" s="4051">
        <f t="shared" si="8"/>
        <v>-8</v>
      </c>
      <c r="CT27" s="4053">
        <f>'50.24'!B25</f>
        <v>0</v>
      </c>
      <c r="CU27" s="4053">
        <f>'50.24'!C25</f>
        <v>0</v>
      </c>
      <c r="CV27" s="4053">
        <f>'50.24'!D25</f>
        <v>0</v>
      </c>
      <c r="CW27" s="4053">
        <f>'50.24'!E25</f>
        <v>0</v>
      </c>
      <c r="CX27" s="4053">
        <f>'50.24'!F25</f>
        <v>0</v>
      </c>
      <c r="CY27" s="4053">
        <f>'50.24'!G25</f>
        <v>0</v>
      </c>
      <c r="CZ27" s="3983"/>
      <c r="DA27" s="3966"/>
    </row>
    <row r="28" spans="1:105" ht="15">
      <c r="A28" s="3966"/>
      <c r="B28" s="3984"/>
      <c r="C28" s="4009"/>
      <c r="D28" s="4009"/>
      <c r="E28" s="4009"/>
      <c r="F28" s="4051">
        <f t="shared" si="1"/>
        <v>-9</v>
      </c>
      <c r="G28" s="4052">
        <f t="shared" si="0"/>
        <v>0</v>
      </c>
      <c r="H28" s="4052">
        <f t="shared" si="0"/>
        <v>0</v>
      </c>
      <c r="I28" s="4052">
        <f t="shared" si="0"/>
        <v>0</v>
      </c>
      <c r="J28" s="4052">
        <f t="shared" si="0"/>
        <v>0</v>
      </c>
      <c r="K28" s="4052">
        <f t="shared" si="0"/>
        <v>0</v>
      </c>
      <c r="L28" s="4052">
        <f t="shared" si="0"/>
        <v>0</v>
      </c>
      <c r="M28" s="4041"/>
      <c r="N28" s="4042"/>
      <c r="O28" s="3984"/>
      <c r="P28" s="4009"/>
      <c r="Q28" s="4009"/>
      <c r="R28" s="4009"/>
      <c r="S28" s="4051">
        <f t="shared" si="2"/>
        <v>-9</v>
      </c>
      <c r="T28" s="4053">
        <f>'50.23'!B26</f>
        <v>0</v>
      </c>
      <c r="U28" s="4053">
        <f>'50.23'!C26</f>
        <v>0</v>
      </c>
      <c r="V28" s="4053">
        <f>'50.23'!D26</f>
        <v>0</v>
      </c>
      <c r="W28" s="4053">
        <f>'50.23'!E26</f>
        <v>0</v>
      </c>
      <c r="X28" s="4053">
        <f>'50.23'!F26</f>
        <v>0</v>
      </c>
      <c r="Y28" s="4053">
        <f>'50.23'!G26</f>
        <v>0</v>
      </c>
      <c r="Z28" s="4043"/>
      <c r="AA28" s="4044"/>
      <c r="AB28" s="3984"/>
      <c r="AC28" s="4009"/>
      <c r="AD28" s="4009"/>
      <c r="AE28" s="4009"/>
      <c r="AF28" s="4051">
        <f t="shared" si="3"/>
        <v>-9</v>
      </c>
      <c r="AG28" s="4053">
        <f>'50.26'!B26</f>
        <v>0</v>
      </c>
      <c r="AH28" s="4053">
        <f>'50.26'!C26</f>
        <v>0</v>
      </c>
      <c r="AI28" s="4053">
        <f>'50.26'!D26</f>
        <v>0</v>
      </c>
      <c r="AJ28" s="4053">
        <f>'50.26'!E26</f>
        <v>0</v>
      </c>
      <c r="AK28" s="4053">
        <f>'50.26'!F26</f>
        <v>0</v>
      </c>
      <c r="AL28" s="4053">
        <f>'50.26'!G26</f>
        <v>0</v>
      </c>
      <c r="AM28" s="4043"/>
      <c r="AN28" s="4044"/>
      <c r="AO28" s="3984"/>
      <c r="AP28" s="4009"/>
      <c r="AQ28" s="4009"/>
      <c r="AR28" s="4009"/>
      <c r="AS28" s="4051">
        <f t="shared" si="4"/>
        <v>-9</v>
      </c>
      <c r="AT28" s="4053">
        <f>'50.21'!B26</f>
        <v>0</v>
      </c>
      <c r="AU28" s="4053">
        <f>'50.21'!C26</f>
        <v>0</v>
      </c>
      <c r="AV28" s="4053">
        <f>'50.21'!D26</f>
        <v>0</v>
      </c>
      <c r="AW28" s="4053">
        <f>'50.21'!E26</f>
        <v>0</v>
      </c>
      <c r="AX28" s="4053">
        <f>'50.21'!F26</f>
        <v>0</v>
      </c>
      <c r="AY28" s="4053">
        <f>'50.21'!G26</f>
        <v>0</v>
      </c>
      <c r="AZ28" s="4043"/>
      <c r="BA28" s="4044"/>
      <c r="BB28" s="3984"/>
      <c r="BC28" s="4009"/>
      <c r="BD28" s="4009"/>
      <c r="BE28" s="4009"/>
      <c r="BF28" s="4051">
        <f t="shared" si="5"/>
        <v>-9</v>
      </c>
      <c r="BG28" s="4053">
        <f>'50.27'!B26</f>
        <v>0</v>
      </c>
      <c r="BH28" s="4053">
        <f>'50.27'!C26</f>
        <v>0</v>
      </c>
      <c r="BI28" s="4053">
        <f>'50.27'!D26</f>
        <v>0</v>
      </c>
      <c r="BJ28" s="4053">
        <f>'50.27'!E26</f>
        <v>0</v>
      </c>
      <c r="BK28" s="4053">
        <f>'50.27'!F26</f>
        <v>0</v>
      </c>
      <c r="BL28" s="4053">
        <f>'50.27'!G26</f>
        <v>0</v>
      </c>
      <c r="BM28" s="3983"/>
      <c r="BN28" s="3966"/>
      <c r="BO28" s="3984"/>
      <c r="BP28" s="4009"/>
      <c r="BQ28" s="4009"/>
      <c r="BR28" s="4009"/>
      <c r="BS28" s="4051">
        <f t="shared" si="6"/>
        <v>-9</v>
      </c>
      <c r="BT28" s="4053">
        <f>'50.22'!B26</f>
        <v>0</v>
      </c>
      <c r="BU28" s="4053">
        <f>'50.22'!C26</f>
        <v>0</v>
      </c>
      <c r="BV28" s="4053">
        <f>'50.22'!D26</f>
        <v>0</v>
      </c>
      <c r="BW28" s="4053">
        <f>'50.22'!E26</f>
        <v>0</v>
      </c>
      <c r="BX28" s="4053">
        <f>'50.22'!F26</f>
        <v>0</v>
      </c>
      <c r="BY28" s="4053">
        <f>'50.22'!G26</f>
        <v>0</v>
      </c>
      <c r="BZ28" s="3983"/>
      <c r="CA28" s="3966"/>
      <c r="CB28" s="3984"/>
      <c r="CC28" s="4009"/>
      <c r="CD28" s="4009"/>
      <c r="CE28" s="4009"/>
      <c r="CF28" s="4051">
        <f t="shared" si="7"/>
        <v>-9</v>
      </c>
      <c r="CG28" s="4053">
        <f>'50.25'!B26</f>
        <v>0</v>
      </c>
      <c r="CH28" s="4053">
        <f>'50.25'!C26</f>
        <v>0</v>
      </c>
      <c r="CI28" s="4053">
        <f>'50.25'!D26</f>
        <v>0</v>
      </c>
      <c r="CJ28" s="4053">
        <f>'50.25'!E26</f>
        <v>0</v>
      </c>
      <c r="CK28" s="4053">
        <f>'50.25'!F26</f>
        <v>0</v>
      </c>
      <c r="CL28" s="4053">
        <f>'50.25'!G26</f>
        <v>0</v>
      </c>
      <c r="CM28" s="3983"/>
      <c r="CN28" s="3966"/>
      <c r="CO28" s="3984"/>
      <c r="CP28" s="4009"/>
      <c r="CQ28" s="4009"/>
      <c r="CR28" s="4009"/>
      <c r="CS28" s="4051">
        <f t="shared" si="8"/>
        <v>-9</v>
      </c>
      <c r="CT28" s="4053">
        <f>'50.24'!B26</f>
        <v>0</v>
      </c>
      <c r="CU28" s="4053">
        <f>'50.24'!C26</f>
        <v>0</v>
      </c>
      <c r="CV28" s="4053">
        <f>'50.24'!D26</f>
        <v>0</v>
      </c>
      <c r="CW28" s="4053">
        <f>'50.24'!E26</f>
        <v>0</v>
      </c>
      <c r="CX28" s="4053">
        <f>'50.24'!F26</f>
        <v>0</v>
      </c>
      <c r="CY28" s="4053">
        <f>'50.24'!G26</f>
        <v>0</v>
      </c>
      <c r="CZ28" s="3983"/>
      <c r="DA28" s="3966"/>
    </row>
    <row r="29" spans="1:105" ht="15">
      <c r="A29" s="3966"/>
      <c r="B29" s="3984"/>
      <c r="C29" s="4009"/>
      <c r="D29" s="4009"/>
      <c r="E29" s="4009"/>
      <c r="F29" s="4029" t="str">
        <f>CONCATENATE(F28-1," &amp; prior")</f>
        <v>-10 &amp; prior</v>
      </c>
      <c r="G29" s="4052">
        <f t="shared" si="0"/>
        <v>0</v>
      </c>
      <c r="H29" s="4052">
        <f t="shared" si="0"/>
        <v>0</v>
      </c>
      <c r="I29" s="4052">
        <f t="shared" si="0"/>
        <v>0</v>
      </c>
      <c r="J29" s="4052">
        <f t="shared" si="0"/>
        <v>0</v>
      </c>
      <c r="K29" s="4052">
        <f t="shared" si="0"/>
        <v>0</v>
      </c>
      <c r="L29" s="4052">
        <f t="shared" si="0"/>
        <v>0</v>
      </c>
      <c r="M29" s="4041"/>
      <c r="N29" s="4042"/>
      <c r="O29" s="3984"/>
      <c r="P29" s="4009"/>
      <c r="Q29" s="4009"/>
      <c r="R29" s="4009"/>
      <c r="S29" s="4029" t="str">
        <f>CONCATENATE(S28-1," &amp; prior")</f>
        <v>-10 &amp; prior</v>
      </c>
      <c r="T29" s="4053">
        <f>'50.23'!B27</f>
        <v>0</v>
      </c>
      <c r="U29" s="4053">
        <f>'50.23'!C27</f>
        <v>0</v>
      </c>
      <c r="V29" s="4053">
        <f>'50.23'!D27</f>
        <v>0</v>
      </c>
      <c r="W29" s="4053">
        <f>'50.23'!E27</f>
        <v>0</v>
      </c>
      <c r="X29" s="4053">
        <f>'50.23'!F27</f>
        <v>0</v>
      </c>
      <c r="Y29" s="4053">
        <f>'50.23'!G27</f>
        <v>0</v>
      </c>
      <c r="Z29" s="4043"/>
      <c r="AA29" s="4044"/>
      <c r="AB29" s="3984"/>
      <c r="AC29" s="4009"/>
      <c r="AD29" s="4009"/>
      <c r="AE29" s="4009"/>
      <c r="AF29" s="4029" t="str">
        <f>CONCATENATE(AF28-1," &amp; prior")</f>
        <v>-10 &amp; prior</v>
      </c>
      <c r="AG29" s="4053">
        <f>'50.26'!B27</f>
        <v>0</v>
      </c>
      <c r="AH29" s="4053">
        <f>'50.26'!C27</f>
        <v>0</v>
      </c>
      <c r="AI29" s="4053">
        <f>'50.26'!D27</f>
        <v>0</v>
      </c>
      <c r="AJ29" s="4053">
        <f>'50.26'!E27</f>
        <v>0</v>
      </c>
      <c r="AK29" s="4053">
        <f>'50.26'!F27</f>
        <v>0</v>
      </c>
      <c r="AL29" s="4053">
        <f>'50.26'!G27</f>
        <v>0</v>
      </c>
      <c r="AM29" s="4043"/>
      <c r="AN29" s="4044"/>
      <c r="AO29" s="3984"/>
      <c r="AP29" s="4009"/>
      <c r="AQ29" s="4009"/>
      <c r="AR29" s="4009"/>
      <c r="AS29" s="4029" t="str">
        <f>CONCATENATE(AS28-1," &amp; prior")</f>
        <v>-10 &amp; prior</v>
      </c>
      <c r="AT29" s="4053">
        <f>'50.21'!B27</f>
        <v>0</v>
      </c>
      <c r="AU29" s="4053">
        <f>'50.21'!C27</f>
        <v>0</v>
      </c>
      <c r="AV29" s="4053">
        <f>'50.21'!D27</f>
        <v>0</v>
      </c>
      <c r="AW29" s="4053">
        <f>'50.21'!E27</f>
        <v>0</v>
      </c>
      <c r="AX29" s="4053">
        <f>'50.21'!F27</f>
        <v>0</v>
      </c>
      <c r="AY29" s="4053">
        <f>'50.21'!G27</f>
        <v>0</v>
      </c>
      <c r="AZ29" s="4043"/>
      <c r="BA29" s="4044"/>
      <c r="BB29" s="3984"/>
      <c r="BC29" s="4009"/>
      <c r="BD29" s="4009"/>
      <c r="BE29" s="4009"/>
      <c r="BF29" s="4029" t="str">
        <f>CONCATENATE(BF28-1," &amp; prior")</f>
        <v>-10 &amp; prior</v>
      </c>
      <c r="BG29" s="4053">
        <f>'50.27'!B27</f>
        <v>0</v>
      </c>
      <c r="BH29" s="4053">
        <f>'50.27'!C27</f>
        <v>0</v>
      </c>
      <c r="BI29" s="4053">
        <f>'50.27'!D27</f>
        <v>0</v>
      </c>
      <c r="BJ29" s="4053">
        <f>'50.27'!E27</f>
        <v>0</v>
      </c>
      <c r="BK29" s="4053">
        <f>'50.27'!F27</f>
        <v>0</v>
      </c>
      <c r="BL29" s="4053">
        <f>'50.27'!G27</f>
        <v>0</v>
      </c>
      <c r="BM29" s="3983"/>
      <c r="BN29" s="3966"/>
      <c r="BO29" s="3984"/>
      <c r="BP29" s="4009"/>
      <c r="BQ29" s="4009"/>
      <c r="BR29" s="4009"/>
      <c r="BS29" s="4029" t="str">
        <f>CONCATENATE(BS28-1," &amp; prior")</f>
        <v>-10 &amp; prior</v>
      </c>
      <c r="BT29" s="4053">
        <f>'50.22'!B27</f>
        <v>0</v>
      </c>
      <c r="BU29" s="4053">
        <f>'50.22'!C27</f>
        <v>0</v>
      </c>
      <c r="BV29" s="4053">
        <f>'50.22'!D27</f>
        <v>0</v>
      </c>
      <c r="BW29" s="4053">
        <f>'50.22'!E27</f>
        <v>0</v>
      </c>
      <c r="BX29" s="4053">
        <f>'50.22'!F27</f>
        <v>0</v>
      </c>
      <c r="BY29" s="4053">
        <f>'50.22'!G27</f>
        <v>0</v>
      </c>
      <c r="BZ29" s="3983"/>
      <c r="CA29" s="3966"/>
      <c r="CB29" s="3984"/>
      <c r="CC29" s="4009"/>
      <c r="CD29" s="4009"/>
      <c r="CE29" s="4009"/>
      <c r="CF29" s="4029" t="str">
        <f>CONCATENATE(CF28-1," &amp; prior")</f>
        <v>-10 &amp; prior</v>
      </c>
      <c r="CG29" s="4053">
        <f>'50.25'!B27</f>
        <v>0</v>
      </c>
      <c r="CH29" s="4053">
        <f>'50.25'!C27</f>
        <v>0</v>
      </c>
      <c r="CI29" s="4053">
        <f>'50.25'!D27</f>
        <v>0</v>
      </c>
      <c r="CJ29" s="4053">
        <f>'50.25'!E27</f>
        <v>0</v>
      </c>
      <c r="CK29" s="4053">
        <f>'50.25'!F27</f>
        <v>0</v>
      </c>
      <c r="CL29" s="4053">
        <f>'50.25'!G27</f>
        <v>0</v>
      </c>
      <c r="CM29" s="3983"/>
      <c r="CN29" s="3966"/>
      <c r="CO29" s="3984"/>
      <c r="CP29" s="4009"/>
      <c r="CQ29" s="4009"/>
      <c r="CR29" s="4009"/>
      <c r="CS29" s="4029" t="str">
        <f>CONCATENATE(CS28-1," &amp; prior")</f>
        <v>-10 &amp; prior</v>
      </c>
      <c r="CT29" s="4053">
        <f>'50.24'!B27</f>
        <v>0</v>
      </c>
      <c r="CU29" s="4053">
        <f>'50.24'!C27</f>
        <v>0</v>
      </c>
      <c r="CV29" s="4053">
        <f>'50.24'!D27</f>
        <v>0</v>
      </c>
      <c r="CW29" s="4053">
        <f>'50.24'!E27</f>
        <v>0</v>
      </c>
      <c r="CX29" s="4053">
        <f>'50.24'!F27</f>
        <v>0</v>
      </c>
      <c r="CY29" s="4053">
        <f>'50.24'!G27</f>
        <v>0</v>
      </c>
      <c r="CZ29" s="3983"/>
      <c r="DA29" s="3966"/>
    </row>
    <row r="30" spans="1:105" ht="15">
      <c r="A30" s="3966"/>
      <c r="B30" s="3984"/>
      <c r="C30" s="4009"/>
      <c r="D30" s="4009"/>
      <c r="E30" s="4009"/>
      <c r="F30" s="4029" t="s">
        <v>693</v>
      </c>
      <c r="G30" s="4052">
        <f t="shared" si="0"/>
        <v>0</v>
      </c>
      <c r="H30" s="4052">
        <f t="shared" si="0"/>
        <v>0</v>
      </c>
      <c r="I30" s="4052">
        <f t="shared" si="0"/>
        <v>0</v>
      </c>
      <c r="J30" s="4052">
        <f t="shared" si="0"/>
        <v>0</v>
      </c>
      <c r="K30" s="4052">
        <f t="shared" si="0"/>
        <v>0</v>
      </c>
      <c r="L30" s="4052">
        <f t="shared" si="0"/>
        <v>0</v>
      </c>
      <c r="M30" s="4041"/>
      <c r="N30" s="4042"/>
      <c r="O30" s="3984"/>
      <c r="P30" s="4009"/>
      <c r="Q30" s="4009"/>
      <c r="R30" s="4009"/>
      <c r="S30" s="4029" t="s">
        <v>693</v>
      </c>
      <c r="T30" s="4053">
        <f>'50.23'!B28</f>
        <v>0</v>
      </c>
      <c r="U30" s="4053">
        <f>'50.23'!C28</f>
        <v>0</v>
      </c>
      <c r="V30" s="4053">
        <f>'50.23'!D28</f>
        <v>0</v>
      </c>
      <c r="W30" s="4053">
        <f>'50.23'!E28</f>
        <v>0</v>
      </c>
      <c r="X30" s="4053">
        <f>'50.23'!F28</f>
        <v>0</v>
      </c>
      <c r="Y30" s="4053">
        <f>'50.23'!G28</f>
        <v>0</v>
      </c>
      <c r="Z30" s="4043"/>
      <c r="AA30" s="4044"/>
      <c r="AB30" s="3984"/>
      <c r="AC30" s="4009"/>
      <c r="AD30" s="4009"/>
      <c r="AE30" s="4009"/>
      <c r="AF30" s="4029" t="s">
        <v>693</v>
      </c>
      <c r="AG30" s="4053">
        <f>'50.26'!B28</f>
        <v>0</v>
      </c>
      <c r="AH30" s="4053">
        <f>'50.26'!C28</f>
        <v>0</v>
      </c>
      <c r="AI30" s="4053">
        <f>'50.26'!D28</f>
        <v>0</v>
      </c>
      <c r="AJ30" s="4053">
        <f>'50.26'!E28</f>
        <v>0</v>
      </c>
      <c r="AK30" s="4053">
        <f>'50.26'!F28</f>
        <v>0</v>
      </c>
      <c r="AL30" s="4053">
        <f>'50.26'!G28</f>
        <v>0</v>
      </c>
      <c r="AM30" s="4043"/>
      <c r="AN30" s="4044"/>
      <c r="AO30" s="3984"/>
      <c r="AP30" s="4009"/>
      <c r="AQ30" s="4009"/>
      <c r="AR30" s="4009"/>
      <c r="AS30" s="4029" t="s">
        <v>693</v>
      </c>
      <c r="AT30" s="4053">
        <f>'50.21'!B28</f>
        <v>0</v>
      </c>
      <c r="AU30" s="4053">
        <f>'50.21'!C28</f>
        <v>0</v>
      </c>
      <c r="AV30" s="4053">
        <f>'50.21'!D28</f>
        <v>0</v>
      </c>
      <c r="AW30" s="4053">
        <f>'50.21'!E28</f>
        <v>0</v>
      </c>
      <c r="AX30" s="4053">
        <f>'50.21'!F28</f>
        <v>0</v>
      </c>
      <c r="AY30" s="4053">
        <f>'50.21'!G28</f>
        <v>0</v>
      </c>
      <c r="AZ30" s="4043"/>
      <c r="BA30" s="4044"/>
      <c r="BB30" s="3984"/>
      <c r="BC30" s="4009"/>
      <c r="BD30" s="4009"/>
      <c r="BE30" s="4009"/>
      <c r="BF30" s="4029" t="s">
        <v>693</v>
      </c>
      <c r="BG30" s="4053">
        <f>'50.27'!B28</f>
        <v>0</v>
      </c>
      <c r="BH30" s="4053">
        <f>'50.27'!C28</f>
        <v>0</v>
      </c>
      <c r="BI30" s="4053">
        <f>'50.27'!D28</f>
        <v>0</v>
      </c>
      <c r="BJ30" s="4053">
        <f>'50.27'!E28</f>
        <v>0</v>
      </c>
      <c r="BK30" s="4053">
        <f>'50.27'!F28</f>
        <v>0</v>
      </c>
      <c r="BL30" s="4053">
        <f>'50.27'!G28</f>
        <v>0</v>
      </c>
      <c r="BM30" s="3983"/>
      <c r="BN30" s="3966"/>
      <c r="BO30" s="3984"/>
      <c r="BP30" s="4009"/>
      <c r="BQ30" s="4009"/>
      <c r="BR30" s="4009"/>
      <c r="BS30" s="4029" t="s">
        <v>693</v>
      </c>
      <c r="BT30" s="4053">
        <f>'50.22'!B28</f>
        <v>0</v>
      </c>
      <c r="BU30" s="4053">
        <f>'50.22'!C28</f>
        <v>0</v>
      </c>
      <c r="BV30" s="4053">
        <f>'50.22'!D28</f>
        <v>0</v>
      </c>
      <c r="BW30" s="4053">
        <f>'50.22'!E28</f>
        <v>0</v>
      </c>
      <c r="BX30" s="4053">
        <f>'50.22'!F28</f>
        <v>0</v>
      </c>
      <c r="BY30" s="4053">
        <f>'50.22'!G28</f>
        <v>0</v>
      </c>
      <c r="BZ30" s="3983"/>
      <c r="CA30" s="3966"/>
      <c r="CB30" s="3984"/>
      <c r="CC30" s="4009"/>
      <c r="CD30" s="4009"/>
      <c r="CE30" s="4009"/>
      <c r="CF30" s="4029" t="s">
        <v>693</v>
      </c>
      <c r="CG30" s="4053">
        <f>'50.25'!B28</f>
        <v>0</v>
      </c>
      <c r="CH30" s="4053">
        <f>'50.25'!C28</f>
        <v>0</v>
      </c>
      <c r="CI30" s="4053">
        <f>'50.25'!D28</f>
        <v>0</v>
      </c>
      <c r="CJ30" s="4053">
        <f>'50.25'!E28</f>
        <v>0</v>
      </c>
      <c r="CK30" s="4053">
        <f>'50.25'!F28</f>
        <v>0</v>
      </c>
      <c r="CL30" s="4053">
        <f>'50.25'!G28</f>
        <v>0</v>
      </c>
      <c r="CM30" s="3983"/>
      <c r="CN30" s="3966"/>
      <c r="CO30" s="3984"/>
      <c r="CP30" s="4009"/>
      <c r="CQ30" s="4009"/>
      <c r="CR30" s="4009"/>
      <c r="CS30" s="4029" t="s">
        <v>693</v>
      </c>
      <c r="CT30" s="4053">
        <f>'50.24'!B28</f>
        <v>0</v>
      </c>
      <c r="CU30" s="4053">
        <f>'50.24'!C28</f>
        <v>0</v>
      </c>
      <c r="CV30" s="4053">
        <f>'50.24'!D28</f>
        <v>0</v>
      </c>
      <c r="CW30" s="4053">
        <f>'50.24'!E28</f>
        <v>0</v>
      </c>
      <c r="CX30" s="4053">
        <f>'50.24'!F28</f>
        <v>0</v>
      </c>
      <c r="CY30" s="4053">
        <f>'50.24'!G28</f>
        <v>0</v>
      </c>
      <c r="CZ30" s="3983"/>
      <c r="DA30" s="3966"/>
    </row>
    <row r="31" spans="1:105" ht="14.25">
      <c r="A31" s="3998"/>
      <c r="B31" s="3980"/>
      <c r="C31" s="4015"/>
      <c r="D31" s="4015"/>
      <c r="E31" s="4015"/>
      <c r="F31" s="4054" t="s">
        <v>182</v>
      </c>
      <c r="G31" s="4055">
        <f>SUM(G19:G30)</f>
        <v>0</v>
      </c>
      <c r="H31" s="4055">
        <f>SUM(H19:H30)</f>
        <v>0</v>
      </c>
      <c r="I31" s="4056"/>
      <c r="J31" s="4055">
        <f>SUM(J19:J30)</f>
        <v>0</v>
      </c>
      <c r="K31" s="4055">
        <f>SUM(K19:K30)</f>
        <v>0</v>
      </c>
      <c r="L31" s="4055">
        <f>SUM(L19:L30)</f>
        <v>0</v>
      </c>
      <c r="M31" s="4057"/>
      <c r="N31" s="4058"/>
      <c r="O31" s="3980"/>
      <c r="P31" s="4015"/>
      <c r="Q31" s="4015"/>
      <c r="R31" s="4015"/>
      <c r="S31" s="4054" t="s">
        <v>182</v>
      </c>
      <c r="T31" s="4055">
        <f>SUM(T19:T30)</f>
        <v>0</v>
      </c>
      <c r="U31" s="4055">
        <f>SUM(U19:U30)</f>
        <v>0</v>
      </c>
      <c r="V31" s="4015"/>
      <c r="W31" s="4055">
        <f>SUM(W19:W30)</f>
        <v>0</v>
      </c>
      <c r="X31" s="4055">
        <f>SUM(X19:X30)</f>
        <v>0</v>
      </c>
      <c r="Y31" s="4055">
        <f>SUM(Y19:Y30)</f>
        <v>0</v>
      </c>
      <c r="Z31" s="4057"/>
      <c r="AA31" s="4058"/>
      <c r="AB31" s="3980"/>
      <c r="AC31" s="4015"/>
      <c r="AD31" s="4015"/>
      <c r="AE31" s="4015"/>
      <c r="AF31" s="4054" t="s">
        <v>182</v>
      </c>
      <c r="AG31" s="4055">
        <f>SUM(AG19:AG30)</f>
        <v>0</v>
      </c>
      <c r="AH31" s="4055">
        <f>SUM(AH19:AH30)</f>
        <v>0</v>
      </c>
      <c r="AI31" s="4019"/>
      <c r="AJ31" s="4055">
        <f>SUM(AJ19:AJ30)</f>
        <v>0</v>
      </c>
      <c r="AK31" s="4055">
        <f>SUM(AK19:AK30)</f>
        <v>0</v>
      </c>
      <c r="AL31" s="4055">
        <f>SUM(AL19:AL30)</f>
        <v>0</v>
      </c>
      <c r="AM31" s="4057"/>
      <c r="AN31" s="4058"/>
      <c r="AO31" s="3980"/>
      <c r="AP31" s="4015"/>
      <c r="AQ31" s="4015"/>
      <c r="AR31" s="4015"/>
      <c r="AS31" s="4054" t="s">
        <v>182</v>
      </c>
      <c r="AT31" s="4055">
        <f>SUM(AT19:AT30)</f>
        <v>0</v>
      </c>
      <c r="AU31" s="4055">
        <f>SUM(AU19:AU30)</f>
        <v>0</v>
      </c>
      <c r="AV31" s="4019"/>
      <c r="AW31" s="4055">
        <f>SUM(AW19:AW30)</f>
        <v>0</v>
      </c>
      <c r="AX31" s="4055">
        <f>SUM(AX19:AX30)</f>
        <v>0</v>
      </c>
      <c r="AY31" s="4055">
        <f>SUM(AY19:AY30)</f>
        <v>0</v>
      </c>
      <c r="AZ31" s="4057"/>
      <c r="BA31" s="4058"/>
      <c r="BB31" s="3980"/>
      <c r="BC31" s="4015"/>
      <c r="BD31" s="4015"/>
      <c r="BE31" s="4015"/>
      <c r="BF31" s="4054" t="s">
        <v>182</v>
      </c>
      <c r="BG31" s="4055">
        <f>SUM(BG19:BG30)</f>
        <v>0</v>
      </c>
      <c r="BH31" s="4055">
        <f>SUM(BH19:BH30)</f>
        <v>0</v>
      </c>
      <c r="BI31" s="4059"/>
      <c r="BJ31" s="4055">
        <f>SUM(BJ19:BJ30)</f>
        <v>0</v>
      </c>
      <c r="BK31" s="4055">
        <f>SUM(BK19:BK30)</f>
        <v>0</v>
      </c>
      <c r="BL31" s="4055">
        <f>SUM(BL19:BL30)</f>
        <v>0</v>
      </c>
      <c r="BM31" s="4060"/>
      <c r="BN31" s="3998"/>
      <c r="BO31" s="3980"/>
      <c r="BP31" s="4015"/>
      <c r="BQ31" s="4015"/>
      <c r="BR31" s="4015"/>
      <c r="BS31" s="4054" t="s">
        <v>182</v>
      </c>
      <c r="BT31" s="4055">
        <f>SUM(BT19:BT30)</f>
        <v>0</v>
      </c>
      <c r="BU31" s="4055">
        <f>SUM(BU19:BU30)</f>
        <v>0</v>
      </c>
      <c r="BV31" s="4059"/>
      <c r="BW31" s="4055">
        <f>SUM(BW19:BW30)</f>
        <v>0</v>
      </c>
      <c r="BX31" s="4055">
        <f>SUM(BX19:BX30)</f>
        <v>0</v>
      </c>
      <c r="BY31" s="4055">
        <f>SUM(BY19:BY30)</f>
        <v>0</v>
      </c>
      <c r="BZ31" s="4060"/>
      <c r="CA31" s="3998"/>
      <c r="CB31" s="3980"/>
      <c r="CC31" s="4015"/>
      <c r="CD31" s="4015"/>
      <c r="CE31" s="4015"/>
      <c r="CF31" s="4054" t="s">
        <v>182</v>
      </c>
      <c r="CG31" s="4055">
        <f>SUM(CG19:CG30)</f>
        <v>0</v>
      </c>
      <c r="CH31" s="4055">
        <f>SUM(CH19:CH30)</f>
        <v>0</v>
      </c>
      <c r="CI31" s="4019"/>
      <c r="CJ31" s="4055">
        <f>SUM(CJ19:CJ30)</f>
        <v>0</v>
      </c>
      <c r="CK31" s="4055">
        <f>SUM(CK19:CK30)</f>
        <v>0</v>
      </c>
      <c r="CL31" s="4055">
        <f>SUM(CL19:CL30)</f>
        <v>0</v>
      </c>
      <c r="CM31" s="4060"/>
      <c r="CN31" s="3998"/>
      <c r="CO31" s="3980"/>
      <c r="CP31" s="4015"/>
      <c r="CQ31" s="4015"/>
      <c r="CR31" s="4015"/>
      <c r="CS31" s="4054" t="s">
        <v>182</v>
      </c>
      <c r="CT31" s="4055">
        <f>SUM(CT19:CT30)</f>
        <v>0</v>
      </c>
      <c r="CU31" s="4055">
        <f>SUM(CU19:CU30)</f>
        <v>0</v>
      </c>
      <c r="CV31" s="4019"/>
      <c r="CW31" s="4055">
        <f>SUM(CW19:CW30)</f>
        <v>0</v>
      </c>
      <c r="CX31" s="4055">
        <f>SUM(CX19:CX30)</f>
        <v>0</v>
      </c>
      <c r="CY31" s="4055">
        <f>SUM(CY19:CY30)</f>
        <v>0</v>
      </c>
      <c r="CZ31" s="4060"/>
      <c r="DA31" s="3998"/>
    </row>
    <row r="32" spans="1:105" ht="15">
      <c r="A32" s="3966"/>
      <c r="B32" s="3984"/>
      <c r="C32" s="4010"/>
      <c r="D32" s="4009"/>
      <c r="E32" s="4009"/>
      <c r="F32" s="4009"/>
      <c r="G32" s="4042"/>
      <c r="H32" s="4042"/>
      <c r="I32" s="4042"/>
      <c r="J32" s="4042"/>
      <c r="K32" s="4042"/>
      <c r="L32" s="4042"/>
      <c r="M32" s="4041"/>
      <c r="N32" s="4042"/>
      <c r="O32" s="3984"/>
      <c r="P32" s="4010"/>
      <c r="Q32" s="4009"/>
      <c r="R32" s="4009"/>
      <c r="S32" s="4009"/>
      <c r="T32" s="4048"/>
      <c r="U32" s="4048"/>
      <c r="V32" s="4048"/>
      <c r="W32" s="4048"/>
      <c r="X32" s="4048"/>
      <c r="Y32" s="4048"/>
      <c r="Z32" s="4041"/>
      <c r="AA32" s="4047"/>
      <c r="AB32" s="3984"/>
      <c r="AC32" s="4010"/>
      <c r="AD32" s="4009"/>
      <c r="AE32" s="4009"/>
      <c r="AF32" s="4009"/>
      <c r="AG32" s="4049"/>
      <c r="AH32" s="4049"/>
      <c r="AI32" s="4049"/>
      <c r="AJ32" s="4049"/>
      <c r="AK32" s="4049"/>
      <c r="AL32" s="4049"/>
      <c r="AM32" s="4041"/>
      <c r="AN32" s="4047"/>
      <c r="AO32" s="3984"/>
      <c r="AP32" s="4010"/>
      <c r="AQ32" s="4009"/>
      <c r="AR32" s="4009"/>
      <c r="AS32" s="4009"/>
      <c r="AT32" s="4049"/>
      <c r="AU32" s="4049"/>
      <c r="AV32" s="4049"/>
      <c r="AW32" s="4049"/>
      <c r="AX32" s="4049"/>
      <c r="AY32" s="4049"/>
      <c r="AZ32" s="4041"/>
      <c r="BA32" s="4047"/>
      <c r="BB32" s="3984"/>
      <c r="BC32" s="4010"/>
      <c r="BD32" s="4009"/>
      <c r="BE32" s="4009"/>
      <c r="BF32" s="4009"/>
      <c r="BG32" s="4049"/>
      <c r="BH32" s="4049"/>
      <c r="BI32" s="4049"/>
      <c r="BJ32" s="4049"/>
      <c r="BK32" s="4049"/>
      <c r="BL32" s="4049"/>
      <c r="BM32" s="3983"/>
      <c r="BN32" s="3966"/>
      <c r="BO32" s="3984"/>
      <c r="BP32" s="4010"/>
      <c r="BQ32" s="4009"/>
      <c r="BR32" s="4009"/>
      <c r="BS32" s="4009"/>
      <c r="BT32" s="4049"/>
      <c r="BU32" s="4049"/>
      <c r="BV32" s="4049"/>
      <c r="BW32" s="4049"/>
      <c r="BX32" s="4049"/>
      <c r="BY32" s="4049"/>
      <c r="BZ32" s="3983"/>
      <c r="CA32" s="3966"/>
      <c r="CB32" s="3984"/>
      <c r="CC32" s="4010"/>
      <c r="CD32" s="4009"/>
      <c r="CE32" s="4009"/>
      <c r="CF32" s="4009"/>
      <c r="CG32" s="4049"/>
      <c r="CH32" s="4049"/>
      <c r="CI32" s="4049"/>
      <c r="CJ32" s="4049"/>
      <c r="CK32" s="4049"/>
      <c r="CL32" s="4049"/>
      <c r="CM32" s="3983"/>
      <c r="CN32" s="3966"/>
      <c r="CO32" s="3984"/>
      <c r="CP32" s="4010"/>
      <c r="CQ32" s="4009"/>
      <c r="CR32" s="4009"/>
      <c r="CS32" s="4009"/>
      <c r="CT32" s="4049"/>
      <c r="CU32" s="4049"/>
      <c r="CV32" s="4049"/>
      <c r="CW32" s="4049"/>
      <c r="CX32" s="4049"/>
      <c r="CY32" s="4049"/>
      <c r="CZ32" s="3983"/>
      <c r="DA32" s="3966"/>
    </row>
    <row r="33" spans="1:105" ht="15">
      <c r="A33" s="3973"/>
      <c r="B33" s="4028"/>
      <c r="C33" s="4009"/>
      <c r="D33" s="4009"/>
      <c r="E33" s="4009"/>
      <c r="F33" s="4009"/>
      <c r="G33" s="4042"/>
      <c r="H33" s="4042"/>
      <c r="I33" s="4042"/>
      <c r="J33" s="4042"/>
      <c r="K33" s="4042"/>
      <c r="L33" s="4042"/>
      <c r="M33" s="4041"/>
      <c r="N33" s="4042"/>
      <c r="O33" s="4028"/>
      <c r="P33" s="4009"/>
      <c r="Q33" s="4009"/>
      <c r="R33" s="4009"/>
      <c r="S33" s="4009"/>
      <c r="T33" s="4048"/>
      <c r="U33" s="4048"/>
      <c r="V33" s="4009"/>
      <c r="W33" s="4048"/>
      <c r="X33" s="4048"/>
      <c r="Y33" s="4048"/>
      <c r="Z33" s="4041"/>
      <c r="AA33" s="4042"/>
      <c r="AB33" s="4028"/>
      <c r="AC33" s="4009"/>
      <c r="AD33" s="4009"/>
      <c r="AE33" s="4009"/>
      <c r="AF33" s="4009"/>
      <c r="AG33" s="4048"/>
      <c r="AH33" s="4048"/>
      <c r="AI33" s="4009"/>
      <c r="AJ33" s="4048"/>
      <c r="AK33" s="4048"/>
      <c r="AL33" s="4048"/>
      <c r="AM33" s="4041"/>
      <c r="AN33" s="4042"/>
      <c r="AO33" s="4028"/>
      <c r="AP33" s="4009"/>
      <c r="AQ33" s="4009"/>
      <c r="AR33" s="4009"/>
      <c r="AS33" s="4009"/>
      <c r="AT33" s="4048"/>
      <c r="AU33" s="4048"/>
      <c r="AV33" s="4009"/>
      <c r="AW33" s="4048"/>
      <c r="AX33" s="4048"/>
      <c r="AY33" s="4048"/>
      <c r="AZ33" s="4041"/>
      <c r="BA33" s="4042"/>
      <c r="BB33" s="4028"/>
      <c r="BC33" s="4009"/>
      <c r="BD33" s="4009"/>
      <c r="BE33" s="4009"/>
      <c r="BF33" s="4009"/>
      <c r="BG33" s="4048"/>
      <c r="BH33" s="4048"/>
      <c r="BI33" s="4009"/>
      <c r="BJ33" s="4048"/>
      <c r="BK33" s="4048"/>
      <c r="BL33" s="4048"/>
      <c r="BM33" s="4035"/>
      <c r="BN33" s="3973"/>
      <c r="BO33" s="4028"/>
      <c r="BP33" s="4009"/>
      <c r="BQ33" s="4009"/>
      <c r="BR33" s="4009"/>
      <c r="BS33" s="4009"/>
      <c r="BT33" s="4048"/>
      <c r="BU33" s="4048"/>
      <c r="BV33" s="4009"/>
      <c r="BW33" s="4048"/>
      <c r="BX33" s="4048"/>
      <c r="BY33" s="4048"/>
      <c r="BZ33" s="4035"/>
      <c r="CA33" s="3973"/>
      <c r="CB33" s="4028"/>
      <c r="CC33" s="4009"/>
      <c r="CD33" s="4009"/>
      <c r="CE33" s="4009"/>
      <c r="CF33" s="4009"/>
      <c r="CG33" s="4048"/>
      <c r="CH33" s="4048"/>
      <c r="CI33" s="4009"/>
      <c r="CJ33" s="4048"/>
      <c r="CK33" s="4048"/>
      <c r="CL33" s="4048"/>
      <c r="CM33" s="4035"/>
      <c r="CN33" s="3973"/>
      <c r="CO33" s="4028"/>
      <c r="CP33" s="4009"/>
      <c r="CQ33" s="4009"/>
      <c r="CR33" s="4009"/>
      <c r="CS33" s="4009"/>
      <c r="CT33" s="4048"/>
      <c r="CU33" s="4048"/>
      <c r="CV33" s="4048"/>
      <c r="CW33" s="4048"/>
      <c r="CX33" s="4048"/>
      <c r="CY33" s="4048"/>
      <c r="CZ33" s="4035"/>
      <c r="DA33" s="3973"/>
    </row>
    <row r="34" spans="1:105" ht="15">
      <c r="A34" s="3966"/>
      <c r="B34" s="3984"/>
      <c r="C34" s="4009"/>
      <c r="D34" s="4009"/>
      <c r="E34" s="4009"/>
      <c r="F34" s="4009"/>
      <c r="G34" s="4009"/>
      <c r="H34" s="4009"/>
      <c r="I34" s="4009"/>
      <c r="J34" s="4009"/>
      <c r="K34" s="4009"/>
      <c r="L34" s="4009"/>
      <c r="M34" s="4011"/>
      <c r="N34" s="4009"/>
      <c r="O34" s="3984"/>
      <c r="P34" s="4009"/>
      <c r="Q34" s="4009"/>
      <c r="R34" s="4009"/>
      <c r="S34" s="4009"/>
      <c r="T34" s="4009"/>
      <c r="U34" s="4009"/>
      <c r="V34" s="4009"/>
      <c r="W34" s="4009"/>
      <c r="X34" s="4009"/>
      <c r="Y34" s="4009"/>
      <c r="Z34" s="4011"/>
      <c r="AA34" s="4012"/>
      <c r="AB34" s="3984"/>
      <c r="AC34" s="4009"/>
      <c r="AD34" s="4009"/>
      <c r="AE34" s="4009"/>
      <c r="AF34" s="4009"/>
      <c r="AG34" s="4012"/>
      <c r="AH34" s="4012"/>
      <c r="AI34" s="4012"/>
      <c r="AJ34" s="4012"/>
      <c r="AK34" s="4012"/>
      <c r="AL34" s="4012"/>
      <c r="AM34" s="4011"/>
      <c r="AN34" s="4012"/>
      <c r="AO34" s="3984"/>
      <c r="AP34" s="4009"/>
      <c r="AQ34" s="4009"/>
      <c r="AR34" s="4009"/>
      <c r="AS34" s="4009"/>
      <c r="AT34" s="4012"/>
      <c r="AU34" s="4012"/>
      <c r="AV34" s="4012"/>
      <c r="AW34" s="4012"/>
      <c r="AX34" s="4012"/>
      <c r="AY34" s="4012"/>
      <c r="AZ34" s="4011"/>
      <c r="BA34" s="4012"/>
      <c r="BB34" s="3984"/>
      <c r="BC34" s="4009"/>
      <c r="BD34" s="4009"/>
      <c r="BE34" s="4009"/>
      <c r="BF34" s="4009"/>
      <c r="BG34" s="4012"/>
      <c r="BH34" s="4012"/>
      <c r="BI34" s="4012"/>
      <c r="BJ34" s="4012"/>
      <c r="BK34" s="4012"/>
      <c r="BL34" s="4012"/>
      <c r="BM34" s="3983"/>
      <c r="BN34" s="3966"/>
      <c r="BO34" s="3984"/>
      <c r="BP34" s="4009"/>
      <c r="BQ34" s="4009"/>
      <c r="BR34" s="4009"/>
      <c r="BS34" s="4009"/>
      <c r="BT34" s="4012"/>
      <c r="BU34" s="4012"/>
      <c r="BV34" s="4012"/>
      <c r="BW34" s="4012"/>
      <c r="BX34" s="4012"/>
      <c r="BY34" s="4012"/>
      <c r="BZ34" s="3983"/>
      <c r="CA34" s="3966"/>
      <c r="CB34" s="3984"/>
      <c r="CC34" s="4009"/>
      <c r="CD34" s="4009"/>
      <c r="CE34" s="4009"/>
      <c r="CF34" s="4009"/>
      <c r="CG34" s="4012"/>
      <c r="CH34" s="4012"/>
      <c r="CI34" s="4012"/>
      <c r="CJ34" s="4012"/>
      <c r="CK34" s="4012"/>
      <c r="CL34" s="4012"/>
      <c r="CM34" s="3983"/>
      <c r="CN34" s="3966"/>
      <c r="CO34" s="3984"/>
      <c r="CP34" s="4009"/>
      <c r="CQ34" s="4009"/>
      <c r="CR34" s="4009"/>
      <c r="CS34" s="4009"/>
      <c r="CT34" s="4012"/>
      <c r="CU34" s="4012"/>
      <c r="CV34" s="4012"/>
      <c r="CW34" s="4012"/>
      <c r="CX34" s="4012"/>
      <c r="CY34" s="4012"/>
      <c r="CZ34" s="3983"/>
      <c r="DA34" s="3966"/>
    </row>
    <row r="35" spans="1:105" ht="15">
      <c r="A35" s="3966"/>
      <c r="B35" s="3984"/>
      <c r="C35" s="4009"/>
      <c r="D35" s="4009"/>
      <c r="E35" s="4009"/>
      <c r="F35" s="4009"/>
      <c r="G35" s="4010"/>
      <c r="H35" s="4010"/>
      <c r="I35" s="4010"/>
      <c r="J35" s="4010"/>
      <c r="K35" s="4010"/>
      <c r="L35" s="4010"/>
      <c r="M35" s="4011"/>
      <c r="N35" s="4009"/>
      <c r="O35" s="3984"/>
      <c r="P35" s="4009"/>
      <c r="Q35" s="4009"/>
      <c r="R35" s="4009"/>
      <c r="S35" s="4009"/>
      <c r="T35" s="4010"/>
      <c r="U35" s="4010"/>
      <c r="V35" s="4010"/>
      <c r="W35" s="4010"/>
      <c r="X35" s="4010"/>
      <c r="Y35" s="4010"/>
      <c r="Z35" s="4011"/>
      <c r="AA35" s="4012"/>
      <c r="AB35" s="3984"/>
      <c r="AC35" s="4009"/>
      <c r="AD35" s="4009"/>
      <c r="AE35" s="4009"/>
      <c r="AF35" s="4009"/>
      <c r="AG35" s="4061"/>
      <c r="AH35" s="4061"/>
      <c r="AI35" s="4061"/>
      <c r="AJ35" s="4061"/>
      <c r="AK35" s="4061"/>
      <c r="AL35" s="4061"/>
      <c r="AM35" s="4011"/>
      <c r="AN35" s="4012"/>
      <c r="AO35" s="3984"/>
      <c r="AP35" s="4009"/>
      <c r="AQ35" s="4009"/>
      <c r="AR35" s="4009"/>
      <c r="AS35" s="4009"/>
      <c r="AT35" s="4061"/>
      <c r="AU35" s="4061"/>
      <c r="AV35" s="4061"/>
      <c r="AW35" s="4061"/>
      <c r="AX35" s="4061"/>
      <c r="AY35" s="4061"/>
      <c r="AZ35" s="4011"/>
      <c r="BA35" s="4012"/>
      <c r="BB35" s="3984"/>
      <c r="BC35" s="4009"/>
      <c r="BD35" s="4009"/>
      <c r="BE35" s="4009"/>
      <c r="BF35" s="4009"/>
      <c r="BG35" s="4061"/>
      <c r="BH35" s="4061"/>
      <c r="BI35" s="4061"/>
      <c r="BJ35" s="4061"/>
      <c r="BK35" s="4061"/>
      <c r="BL35" s="4061"/>
      <c r="BM35" s="3983"/>
      <c r="BN35" s="3966"/>
      <c r="BO35" s="3984"/>
      <c r="BP35" s="4009"/>
      <c r="BQ35" s="4009"/>
      <c r="BR35" s="4009"/>
      <c r="BS35" s="4009"/>
      <c r="BT35" s="4061"/>
      <c r="BU35" s="4061"/>
      <c r="BV35" s="4061"/>
      <c r="BW35" s="4061"/>
      <c r="BX35" s="4061"/>
      <c r="BY35" s="4061"/>
      <c r="BZ35" s="3983"/>
      <c r="CA35" s="3966"/>
      <c r="CB35" s="3984"/>
      <c r="CC35" s="4009"/>
      <c r="CD35" s="4009"/>
      <c r="CE35" s="4009"/>
      <c r="CF35" s="4009"/>
      <c r="CG35" s="4061"/>
      <c r="CH35" s="4061"/>
      <c r="CI35" s="4012"/>
      <c r="CJ35" s="4061"/>
      <c r="CK35" s="4061"/>
      <c r="CL35" s="4061"/>
      <c r="CM35" s="3983"/>
      <c r="CN35" s="3966"/>
      <c r="CO35" s="3984"/>
      <c r="CP35" s="4009"/>
      <c r="CQ35" s="4009"/>
      <c r="CR35" s="4009"/>
      <c r="CS35" s="4009"/>
      <c r="CT35" s="4061"/>
      <c r="CU35" s="4061"/>
      <c r="CV35" s="4012"/>
      <c r="CW35" s="4061"/>
      <c r="CX35" s="4061"/>
      <c r="CY35" s="4061"/>
      <c r="CZ35" s="3983"/>
      <c r="DA35" s="3966"/>
    </row>
    <row r="36" spans="1:105" ht="15">
      <c r="A36" s="3966"/>
      <c r="B36" s="3984"/>
      <c r="C36" s="4009"/>
      <c r="D36" s="4009"/>
      <c r="E36" s="4009"/>
      <c r="F36" s="4009"/>
      <c r="G36" s="4009"/>
      <c r="H36" s="4009"/>
      <c r="I36" s="4009"/>
      <c r="J36" s="4009"/>
      <c r="K36" s="4009"/>
      <c r="L36" s="4009"/>
      <c r="M36" s="4011"/>
      <c r="N36" s="4009"/>
      <c r="O36" s="3984"/>
      <c r="P36" s="4009"/>
      <c r="Q36" s="4009"/>
      <c r="R36" s="4009"/>
      <c r="S36" s="4009"/>
      <c r="T36" s="4009"/>
      <c r="U36" s="4009"/>
      <c r="V36" s="4009"/>
      <c r="W36" s="4009"/>
      <c r="X36" s="4009"/>
      <c r="Y36" s="4009"/>
      <c r="Z36" s="4011"/>
      <c r="AA36" s="4012"/>
      <c r="AB36" s="3984"/>
      <c r="AC36" s="4009"/>
      <c r="AD36" s="4009"/>
      <c r="AE36" s="4009"/>
      <c r="AF36" s="4009"/>
      <c r="AG36" s="4012"/>
      <c r="AH36" s="4012"/>
      <c r="AI36" s="4012"/>
      <c r="AJ36" s="4012"/>
      <c r="AK36" s="4012"/>
      <c r="AL36" s="4012"/>
      <c r="AM36" s="4011"/>
      <c r="AN36" s="4012"/>
      <c r="AO36" s="3984"/>
      <c r="AP36" s="4009"/>
      <c r="AQ36" s="4009"/>
      <c r="AR36" s="4009"/>
      <c r="AS36" s="4009"/>
      <c r="AT36" s="4012"/>
      <c r="AU36" s="4012"/>
      <c r="AV36" s="4012"/>
      <c r="AW36" s="4012"/>
      <c r="AX36" s="4012"/>
      <c r="AY36" s="4012"/>
      <c r="AZ36" s="4011"/>
      <c r="BA36" s="4012"/>
      <c r="BB36" s="3984"/>
      <c r="BC36" s="4009"/>
      <c r="BD36" s="4009"/>
      <c r="BE36" s="4009"/>
      <c r="BF36" s="4009"/>
      <c r="BG36" s="4012"/>
      <c r="BH36" s="4012"/>
      <c r="BI36" s="4012"/>
      <c r="BJ36" s="4012"/>
      <c r="BK36" s="4012"/>
      <c r="BL36" s="4012"/>
      <c r="BM36" s="3983"/>
      <c r="BN36" s="3966"/>
      <c r="BO36" s="3984"/>
      <c r="BP36" s="4009"/>
      <c r="BQ36" s="4009"/>
      <c r="BR36" s="4009"/>
      <c r="BS36" s="4009"/>
      <c r="BT36" s="4012"/>
      <c r="BU36" s="4012"/>
      <c r="BV36" s="4012"/>
      <c r="BW36" s="4012"/>
      <c r="BX36" s="4012"/>
      <c r="BY36" s="4012"/>
      <c r="BZ36" s="3983"/>
      <c r="CA36" s="3966"/>
      <c r="CB36" s="3984"/>
      <c r="CC36" s="4009"/>
      <c r="CD36" s="4009"/>
      <c r="CE36" s="4009"/>
      <c r="CF36" s="4009"/>
      <c r="CG36" s="4012"/>
      <c r="CH36" s="4012"/>
      <c r="CI36" s="4012"/>
      <c r="CJ36" s="4012"/>
      <c r="CK36" s="4012"/>
      <c r="CL36" s="4012"/>
      <c r="CM36" s="3983"/>
      <c r="CN36" s="3966"/>
      <c r="CO36" s="3984"/>
      <c r="CP36" s="4009"/>
      <c r="CQ36" s="4009"/>
      <c r="CR36" s="4009"/>
      <c r="CS36" s="4009"/>
      <c r="CT36" s="4012"/>
      <c r="CU36" s="4012"/>
      <c r="CV36" s="4012"/>
      <c r="CW36" s="4012"/>
      <c r="CX36" s="4012"/>
      <c r="CY36" s="4012"/>
      <c r="CZ36" s="3983"/>
      <c r="DA36" s="3966"/>
    </row>
    <row r="37" spans="1:105" ht="15">
      <c r="A37" s="3966"/>
      <c r="B37" s="3984"/>
      <c r="C37" s="4014" t="s">
        <v>1957</v>
      </c>
      <c r="D37" s="4015"/>
      <c r="E37" s="4015"/>
      <c r="F37" s="4009"/>
      <c r="G37" s="4009"/>
      <c r="H37" s="4015" t="s">
        <v>1967</v>
      </c>
      <c r="I37" s="4015"/>
      <c r="J37" s="4009"/>
      <c r="K37" s="4009"/>
      <c r="L37" s="4015"/>
      <c r="M37" s="4018"/>
      <c r="N37" s="4015"/>
      <c r="O37" s="3984"/>
      <c r="P37" s="4014" t="str">
        <f>P10</f>
        <v>Motor Vehicle</v>
      </c>
      <c r="Q37" s="4015"/>
      <c r="R37" s="4015"/>
      <c r="S37" s="4009"/>
      <c r="T37" s="4009"/>
      <c r="U37" s="4015" t="s">
        <v>1967</v>
      </c>
      <c r="V37" s="4015"/>
      <c r="W37" s="4009"/>
      <c r="X37" s="4009"/>
      <c r="Y37" s="4015"/>
      <c r="Z37" s="4018"/>
      <c r="AA37" s="4019"/>
      <c r="AB37" s="3984"/>
      <c r="AC37" s="4014" t="str">
        <f>AC10</f>
        <v>Property</v>
      </c>
      <c r="AD37" s="4015"/>
      <c r="AE37" s="4015"/>
      <c r="AF37" s="4009"/>
      <c r="AG37" s="4012"/>
      <c r="AH37" s="4019" t="s">
        <v>1967</v>
      </c>
      <c r="AI37" s="4019"/>
      <c r="AJ37" s="4012"/>
      <c r="AK37" s="4012"/>
      <c r="AL37" s="4019"/>
      <c r="AM37" s="4018"/>
      <c r="AN37" s="4019"/>
      <c r="AO37" s="3984"/>
      <c r="AP37" s="4014" t="str">
        <f>AP10</f>
        <v xml:space="preserve">Liability </v>
      </c>
      <c r="AQ37" s="4015"/>
      <c r="AR37" s="4015"/>
      <c r="AS37" s="4009"/>
      <c r="AT37" s="4012"/>
      <c r="AU37" s="4019" t="s">
        <v>1967</v>
      </c>
      <c r="AV37" s="4019"/>
      <c r="AW37" s="4012"/>
      <c r="AX37" s="4012"/>
      <c r="AY37" s="4019"/>
      <c r="AZ37" s="4018"/>
      <c r="BA37" s="4019"/>
      <c r="BB37" s="3984"/>
      <c r="BC37" s="4014" t="str">
        <f>BC10</f>
        <v>Workers Compensation</v>
      </c>
      <c r="BD37" s="4015"/>
      <c r="BE37" s="4015"/>
      <c r="BF37" s="4009"/>
      <c r="BG37" s="4012"/>
      <c r="BH37" s="4019" t="s">
        <v>1967</v>
      </c>
      <c r="BI37" s="4019"/>
      <c r="BJ37" s="4012"/>
      <c r="BK37" s="4012"/>
      <c r="BL37" s="4019"/>
      <c r="BM37" s="3983"/>
      <c r="BN37" s="3966"/>
      <c r="BO37" s="3984"/>
      <c r="BP37" s="4014" t="str">
        <f>BP10</f>
        <v>Marine, Aviation and Transport</v>
      </c>
      <c r="BQ37" s="4015"/>
      <c r="BR37" s="4015"/>
      <c r="BS37" s="4009"/>
      <c r="BT37" s="4012"/>
      <c r="BU37" s="4019" t="s">
        <v>1967</v>
      </c>
      <c r="BV37" s="4019"/>
      <c r="BW37" s="4012"/>
      <c r="BX37" s="4012"/>
      <c r="BY37" s="4019"/>
      <c r="BZ37" s="3983"/>
      <c r="CA37" s="3966"/>
      <c r="CB37" s="3984"/>
      <c r="CC37" s="4014" t="str">
        <f>CC10</f>
        <v>Personal Accident</v>
      </c>
      <c r="CD37" s="4015"/>
      <c r="CE37" s="4015"/>
      <c r="CF37" s="4009"/>
      <c r="CG37" s="4012"/>
      <c r="CH37" s="4019" t="s">
        <v>1967</v>
      </c>
      <c r="CI37" s="4019"/>
      <c r="CJ37" s="4012"/>
      <c r="CK37" s="4012"/>
      <c r="CL37" s="4019"/>
      <c r="CM37" s="3983"/>
      <c r="CN37" s="3966"/>
      <c r="CO37" s="3984"/>
      <c r="CP37" s="4014" t="str">
        <f>CP10</f>
        <v>Pecuniary Loss</v>
      </c>
      <c r="CQ37" s="4015"/>
      <c r="CR37" s="4015"/>
      <c r="CS37" s="4009"/>
      <c r="CT37" s="4012"/>
      <c r="CU37" s="4019" t="s">
        <v>1967</v>
      </c>
      <c r="CV37" s="4019"/>
      <c r="CW37" s="4012"/>
      <c r="CX37" s="4012"/>
      <c r="CY37" s="4019"/>
      <c r="CZ37" s="3983"/>
      <c r="DA37" s="3966"/>
    </row>
    <row r="38" spans="1:105" ht="15">
      <c r="A38" s="3966"/>
      <c r="B38" s="3984"/>
      <c r="C38" s="4009" t="s">
        <v>1968</v>
      </c>
      <c r="D38" s="4009"/>
      <c r="E38" s="4009"/>
      <c r="F38" s="4009"/>
      <c r="G38" s="4009"/>
      <c r="H38" s="4009"/>
      <c r="I38" s="4009"/>
      <c r="J38" s="4009"/>
      <c r="K38" s="4009"/>
      <c r="L38" s="4009"/>
      <c r="M38" s="4011"/>
      <c r="N38" s="4009"/>
      <c r="O38" s="3984"/>
      <c r="P38" s="4009" t="s">
        <v>1968</v>
      </c>
      <c r="Q38" s="4009"/>
      <c r="R38" s="4009"/>
      <c r="S38" s="4009"/>
      <c r="T38" s="4009"/>
      <c r="U38" s="4009"/>
      <c r="V38" s="4009"/>
      <c r="W38" s="4009"/>
      <c r="X38" s="4009"/>
      <c r="Y38" s="4009"/>
      <c r="Z38" s="4011"/>
      <c r="AA38" s="4012"/>
      <c r="AB38" s="3984"/>
      <c r="AC38" s="4009" t="s">
        <v>1968</v>
      </c>
      <c r="AD38" s="4009"/>
      <c r="AE38" s="4009"/>
      <c r="AF38" s="4009"/>
      <c r="AG38" s="4012"/>
      <c r="AH38" s="4012"/>
      <c r="AI38" s="4012"/>
      <c r="AJ38" s="4012"/>
      <c r="AK38" s="4012"/>
      <c r="AL38" s="4012"/>
      <c r="AM38" s="4011"/>
      <c r="AN38" s="4012"/>
      <c r="AO38" s="3984"/>
      <c r="AP38" s="4009" t="s">
        <v>1968</v>
      </c>
      <c r="AQ38" s="4009"/>
      <c r="AR38" s="4009"/>
      <c r="AS38" s="4009"/>
      <c r="AT38" s="4012"/>
      <c r="AU38" s="4012"/>
      <c r="AV38" s="4012"/>
      <c r="AW38" s="4012"/>
      <c r="AX38" s="4012"/>
      <c r="AY38" s="4012"/>
      <c r="AZ38" s="4011"/>
      <c r="BA38" s="4012"/>
      <c r="BB38" s="3984"/>
      <c r="BC38" s="4009" t="s">
        <v>1968</v>
      </c>
      <c r="BD38" s="4009"/>
      <c r="BE38" s="4009"/>
      <c r="BF38" s="4009"/>
      <c r="BG38" s="4012"/>
      <c r="BH38" s="4012"/>
      <c r="BI38" s="4012"/>
      <c r="BJ38" s="4012"/>
      <c r="BK38" s="4012"/>
      <c r="BL38" s="4012"/>
      <c r="BM38" s="3983"/>
      <c r="BN38" s="3966"/>
      <c r="BO38" s="3984"/>
      <c r="BP38" s="4009" t="s">
        <v>1968</v>
      </c>
      <c r="BQ38" s="4009"/>
      <c r="BR38" s="4009"/>
      <c r="BS38" s="4009"/>
      <c r="BT38" s="4012"/>
      <c r="BU38" s="4012"/>
      <c r="BV38" s="4012"/>
      <c r="BW38" s="4012"/>
      <c r="BX38" s="4012"/>
      <c r="BY38" s="4012"/>
      <c r="BZ38" s="3983"/>
      <c r="CA38" s="3966"/>
      <c r="CB38" s="3984"/>
      <c r="CC38" s="4009" t="s">
        <v>1968</v>
      </c>
      <c r="CD38" s="4009"/>
      <c r="CE38" s="4009"/>
      <c r="CF38" s="4009"/>
      <c r="CG38" s="4012"/>
      <c r="CH38" s="4012"/>
      <c r="CI38" s="4012"/>
      <c r="CJ38" s="4012"/>
      <c r="CK38" s="4012"/>
      <c r="CL38" s="4012"/>
      <c r="CM38" s="3983"/>
      <c r="CN38" s="3966"/>
      <c r="CO38" s="3984"/>
      <c r="CP38" s="4009" t="s">
        <v>1968</v>
      </c>
      <c r="CQ38" s="4009"/>
      <c r="CR38" s="4009"/>
      <c r="CS38" s="4009"/>
      <c r="CT38" s="4012"/>
      <c r="CU38" s="4012"/>
      <c r="CV38" s="4012"/>
      <c r="CW38" s="4012"/>
      <c r="CX38" s="4012"/>
      <c r="CY38" s="4012"/>
      <c r="CZ38" s="3983"/>
      <c r="DA38" s="3966"/>
    </row>
    <row r="39" spans="1:105" ht="89.25" customHeight="1">
      <c r="A39" s="3966"/>
      <c r="B39" s="3984"/>
      <c r="C39" s="4022"/>
      <c r="D39" s="4022"/>
      <c r="E39" s="4022"/>
      <c r="F39" s="4023" t="str">
        <f>CONCATENATE("Figures grouped by Accident Year ending  ",$F$3)</f>
        <v>Figures grouped by Accident Year ending  0-Jan</v>
      </c>
      <c r="G39" s="4027" t="str">
        <f>CONCATENATE("No of claims first reported in ",$C$8)</f>
        <v>No of claims first reported in 0</v>
      </c>
      <c r="H39" s="4024" t="str">
        <f>CONCATENATE("Net Claim Payments during ",$C$8)</f>
        <v>Net Claim Payments during 0</v>
      </c>
      <c r="I39" s="4024" t="str">
        <f>CONCATENATE("Cumulative Claim payments from accident year to end of financial year ",$C$8)</f>
        <v>Cumulative Claim payments from accident year to end of financial year 0</v>
      </c>
      <c r="J39" s="4024" t="str">
        <f>CONCATENATE("No of claims outstanding at end of financial year ",$C$8)</f>
        <v>No of claims outstanding at end of financial year 0</v>
      </c>
      <c r="K39" s="4024" t="str">
        <f>CONCATENATE("Net Case reserves on claims outstanding at end of financial year ",$C$8)</f>
        <v>Net Case reserves on claims outstanding at end of financial year 0</v>
      </c>
      <c r="L39" s="4024" t="str">
        <f>CONCATENATE("Net IBNR reserve at end of financial year ",$C$8)</f>
        <v>Net IBNR reserve at end of financial year 0</v>
      </c>
      <c r="M39" s="4025"/>
      <c r="N39" s="4026"/>
      <c r="O39" s="3984"/>
      <c r="P39" s="4022"/>
      <c r="Q39" s="4022"/>
      <c r="R39" s="4022"/>
      <c r="S39" s="4023" t="str">
        <f>CONCATENATE("Figures grouped by Accident Year ending  ",$F$3)</f>
        <v>Figures grouped by Accident Year ending  0-Jan</v>
      </c>
      <c r="T39" s="4027" t="str">
        <f>CONCATENATE("No of claims first reported in ",$C$8)</f>
        <v>No of claims first reported in 0</v>
      </c>
      <c r="U39" s="4024" t="str">
        <f>CONCATENATE("Net Claim Payments during ",$C$8)</f>
        <v>Net Claim Payments during 0</v>
      </c>
      <c r="V39" s="4024" t="str">
        <f>CONCATENATE("Cumulative Claim payments from accident year to end of financial year ",$C$8)</f>
        <v>Cumulative Claim payments from accident year to end of financial year 0</v>
      </c>
      <c r="W39" s="4024" t="str">
        <f>CONCATENATE("No of claims outstanding at end of financial year ",$C$8)</f>
        <v>No of claims outstanding at end of financial year 0</v>
      </c>
      <c r="X39" s="4024" t="str">
        <f>CONCATENATE("Net Case reserves on claims outstanding at end of financial year ",$C$8)</f>
        <v>Net Case reserves on claims outstanding at end of financial year 0</v>
      </c>
      <c r="Y39" s="4024" t="str">
        <f>CONCATENATE("Net IBNR reserve at end of financial year ",$C$8)</f>
        <v>Net IBNR reserve at end of financial year 0</v>
      </c>
      <c r="Z39" s="4025"/>
      <c r="AA39" s="4026"/>
      <c r="AB39" s="3984"/>
      <c r="AC39" s="4022"/>
      <c r="AD39" s="4022"/>
      <c r="AE39" s="4022"/>
      <c r="AF39" s="4023" t="str">
        <f>CONCATENATE("Figures grouped by Accident Year ending  ",$F$3)</f>
        <v>Figures grouped by Accident Year ending  0-Jan</v>
      </c>
      <c r="AG39" s="4027" t="str">
        <f>CONCATENATE("No of claims first reported in ",$C$8)</f>
        <v>No of claims first reported in 0</v>
      </c>
      <c r="AH39" s="4024" t="str">
        <f>CONCATENATE("Net Claim Payments during ",$C$8)</f>
        <v>Net Claim Payments during 0</v>
      </c>
      <c r="AI39" s="4024" t="str">
        <f>CONCATENATE("Cumulative Claim payments from accident year to end of financial year ",$C$8)</f>
        <v>Cumulative Claim payments from accident year to end of financial year 0</v>
      </c>
      <c r="AJ39" s="4024" t="str">
        <f>CONCATENATE("No of claims outstanding at end of financial year ",$C$8)</f>
        <v>No of claims outstanding at end of financial year 0</v>
      </c>
      <c r="AK39" s="4024" t="str">
        <f>CONCATENATE("Net Case reserves on claims outstanding at end of financial year ",$C$8)</f>
        <v>Net Case reserves on claims outstanding at end of financial year 0</v>
      </c>
      <c r="AL39" s="4024" t="str">
        <f>CONCATENATE("Net IBNR reserve at end of financial year ",$C$8)</f>
        <v>Net IBNR reserve at end of financial year 0</v>
      </c>
      <c r="AM39" s="4025"/>
      <c r="AN39" s="4026"/>
      <c r="AO39" s="3984"/>
      <c r="AP39" s="4022"/>
      <c r="AQ39" s="4022"/>
      <c r="AR39" s="4022"/>
      <c r="AS39" s="4023" t="str">
        <f>CONCATENATE("Figures grouped by Accident Year ending  ",$F$3)</f>
        <v>Figures grouped by Accident Year ending  0-Jan</v>
      </c>
      <c r="AT39" s="4027" t="str">
        <f>CONCATENATE("No of claims first reported in ",$C$8)</f>
        <v>No of claims first reported in 0</v>
      </c>
      <c r="AU39" s="4024" t="str">
        <f>CONCATENATE("Net Claim Payments during ",$C$8)</f>
        <v>Net Claim Payments during 0</v>
      </c>
      <c r="AV39" s="4024" t="str">
        <f>CONCATENATE("Cumulative Claim payments from accident year to end of financial year ",$C$8)</f>
        <v>Cumulative Claim payments from accident year to end of financial year 0</v>
      </c>
      <c r="AW39" s="4024" t="str">
        <f>CONCATENATE("No of claims outstanding at end of financial year ",$C$8)</f>
        <v>No of claims outstanding at end of financial year 0</v>
      </c>
      <c r="AX39" s="4024" t="str">
        <f>CONCATENATE("Net Case reserves on claims outstanding at end of financial year ",$C$8)</f>
        <v>Net Case reserves on claims outstanding at end of financial year 0</v>
      </c>
      <c r="AY39" s="4024" t="str">
        <f>CONCATENATE("Net IBNR reserve at end of financial year ",$C$8)</f>
        <v>Net IBNR reserve at end of financial year 0</v>
      </c>
      <c r="AZ39" s="4025"/>
      <c r="BA39" s="4026"/>
      <c r="BB39" s="3984"/>
      <c r="BC39" s="4022"/>
      <c r="BD39" s="4022"/>
      <c r="BE39" s="4022"/>
      <c r="BF39" s="4023" t="str">
        <f>CONCATENATE("Figures grouped by Accident Year ending  ",$F$3)</f>
        <v>Figures grouped by Accident Year ending  0-Jan</v>
      </c>
      <c r="BG39" s="4027" t="str">
        <f>CONCATENATE("No of claims first reported in ",$C$8)</f>
        <v>No of claims first reported in 0</v>
      </c>
      <c r="BH39" s="4024" t="str">
        <f>CONCATENATE("Net Claim Payments during ",$C$8)</f>
        <v>Net Claim Payments during 0</v>
      </c>
      <c r="BI39" s="4024" t="str">
        <f>CONCATENATE("Cumulative Claim payments from accident year to end of financial year ",$C$8)</f>
        <v>Cumulative Claim payments from accident year to end of financial year 0</v>
      </c>
      <c r="BJ39" s="4024" t="str">
        <f>CONCATENATE("No of claims outstanding at end of financial year ",$C$8)</f>
        <v>No of claims outstanding at end of financial year 0</v>
      </c>
      <c r="BK39" s="4024" t="str">
        <f>CONCATENATE("Net Case reserves on claims outstanding at end of financial year ",$C$8)</f>
        <v>Net Case reserves on claims outstanding at end of financial year 0</v>
      </c>
      <c r="BL39" s="4024" t="str">
        <f>CONCATENATE("Net IBNR reserve at end of financial year ",$C$8)</f>
        <v>Net IBNR reserve at end of financial year 0</v>
      </c>
      <c r="BM39" s="3983"/>
      <c r="BN39" s="3966"/>
      <c r="BO39" s="3984"/>
      <c r="BP39" s="4022"/>
      <c r="BQ39" s="4022"/>
      <c r="BR39" s="4022"/>
      <c r="BS39" s="4023" t="str">
        <f>CONCATENATE("Figures grouped by Accident Year ending  ",$F$3)</f>
        <v>Figures grouped by Accident Year ending  0-Jan</v>
      </c>
      <c r="BT39" s="4027" t="str">
        <f>CONCATENATE("No of claims first reported in ",$C$8)</f>
        <v>No of claims first reported in 0</v>
      </c>
      <c r="BU39" s="4024" t="str">
        <f>CONCATENATE("Net Claim Payments during ",$C$8)</f>
        <v>Net Claim Payments during 0</v>
      </c>
      <c r="BV39" s="4024" t="str">
        <f>CONCATENATE("Cumulative Claim payments from accident year to end of financial year ",$C$8)</f>
        <v>Cumulative Claim payments from accident year to end of financial year 0</v>
      </c>
      <c r="BW39" s="4024" t="str">
        <f>CONCATENATE("No of claims outstanding at end of financial year ",$C$8)</f>
        <v>No of claims outstanding at end of financial year 0</v>
      </c>
      <c r="BX39" s="4024" t="str">
        <f>CONCATENATE("Net Case reserves on claims outstanding at end of financial year ",$C$8)</f>
        <v>Net Case reserves on claims outstanding at end of financial year 0</v>
      </c>
      <c r="BY39" s="4024" t="str">
        <f>CONCATENATE("Net IBNR reserve at end of financial year ",$C$8)</f>
        <v>Net IBNR reserve at end of financial year 0</v>
      </c>
      <c r="BZ39" s="3983"/>
      <c r="CA39" s="3966"/>
      <c r="CB39" s="3984"/>
      <c r="CC39" s="4022"/>
      <c r="CD39" s="4022"/>
      <c r="CE39" s="4022"/>
      <c r="CF39" s="4023" t="str">
        <f>CONCATENATE("Figures grouped by Accident Year ending  ",$F$3)</f>
        <v>Figures grouped by Accident Year ending  0-Jan</v>
      </c>
      <c r="CG39" s="4027" t="str">
        <f>CONCATENATE("No of claims first reported in ",$C$8)</f>
        <v>No of claims first reported in 0</v>
      </c>
      <c r="CH39" s="4024" t="str">
        <f>CONCATENATE("Net Claim Payments during ",$C$8)</f>
        <v>Net Claim Payments during 0</v>
      </c>
      <c r="CI39" s="4024" t="str">
        <f>CONCATENATE("Cumulative Claim payments from accident year to end of financial year ",$C$8)</f>
        <v>Cumulative Claim payments from accident year to end of financial year 0</v>
      </c>
      <c r="CJ39" s="4024" t="str">
        <f>CONCATENATE("No of claims outstanding at end of financial year ",$C$8)</f>
        <v>No of claims outstanding at end of financial year 0</v>
      </c>
      <c r="CK39" s="4024" t="str">
        <f>CONCATENATE("Net Case reserves on claims outstanding at end of financial year ",$C$8)</f>
        <v>Net Case reserves on claims outstanding at end of financial year 0</v>
      </c>
      <c r="CL39" s="4024" t="str">
        <f>CONCATENATE("Net IBNR reserve at end of financial year ",$C$8)</f>
        <v>Net IBNR reserve at end of financial year 0</v>
      </c>
      <c r="CM39" s="3983"/>
      <c r="CN39" s="3966"/>
      <c r="CO39" s="3984"/>
      <c r="CP39" s="4022"/>
      <c r="CQ39" s="4022"/>
      <c r="CR39" s="4022"/>
      <c r="CS39" s="4023" t="str">
        <f>CONCATENATE("Figures grouped by Accident Year ending  ",$F$3)</f>
        <v>Figures grouped by Accident Year ending  0-Jan</v>
      </c>
      <c r="CT39" s="4027" t="str">
        <f>CONCATENATE("No of claims first reported in ",$C$8)</f>
        <v>No of claims first reported in 0</v>
      </c>
      <c r="CU39" s="4024" t="str">
        <f>CONCATENATE("Net Claim Payments during ",$C$8)</f>
        <v>Net Claim Payments during 0</v>
      </c>
      <c r="CV39" s="4024" t="str">
        <f>CONCATENATE("Cumulative Claim payments from accident year to end of financial year ",$C$8)</f>
        <v>Cumulative Claim payments from accident year to end of financial year 0</v>
      </c>
      <c r="CW39" s="4024" t="str">
        <f>CONCATENATE("No of claims outstanding at end of financial year ",$C$8)</f>
        <v>No of claims outstanding at end of financial year 0</v>
      </c>
      <c r="CX39" s="4024" t="str">
        <f>CONCATENATE("Net Case reserves on claims outstanding at end of financial year ",$C$8)</f>
        <v>Net Case reserves on claims outstanding at end of financial year 0</v>
      </c>
      <c r="CY39" s="4024" t="str">
        <f>CONCATENATE("Net IBNR reserve at end of financial year ",$C$8)</f>
        <v>Net IBNR reserve at end of financial year 0</v>
      </c>
      <c r="CZ39" s="3983"/>
      <c r="DA39" s="3966"/>
    </row>
    <row r="40" spans="1:105" ht="15">
      <c r="A40" s="3966"/>
      <c r="B40" s="3984"/>
      <c r="C40" s="4009"/>
      <c r="D40" s="4009"/>
      <c r="E40" s="4009"/>
      <c r="F40" s="4033">
        <v>1</v>
      </c>
      <c r="G40" s="4030" t="s">
        <v>1961</v>
      </c>
      <c r="H40" s="4030" t="s">
        <v>1962</v>
      </c>
      <c r="I40" s="4030" t="s">
        <v>1963</v>
      </c>
      <c r="J40" s="4030" t="s">
        <v>1964</v>
      </c>
      <c r="K40" s="4030" t="s">
        <v>1965</v>
      </c>
      <c r="L40" s="4030" t="s">
        <v>1966</v>
      </c>
      <c r="M40" s="4031"/>
      <c r="N40" s="4032"/>
      <c r="O40" s="3984"/>
      <c r="P40" s="4009"/>
      <c r="Q40" s="4009"/>
      <c r="R40" s="4009"/>
      <c r="S40" s="4033">
        <v>1</v>
      </c>
      <c r="T40" s="4030" t="s">
        <v>1961</v>
      </c>
      <c r="U40" s="4030" t="s">
        <v>1962</v>
      </c>
      <c r="V40" s="4030" t="s">
        <v>1963</v>
      </c>
      <c r="W40" s="4030" t="s">
        <v>1964</v>
      </c>
      <c r="X40" s="4030" t="s">
        <v>1965</v>
      </c>
      <c r="Y40" s="4030" t="s">
        <v>1966</v>
      </c>
      <c r="Z40" s="4031"/>
      <c r="AA40" s="4034"/>
      <c r="AB40" s="3984"/>
      <c r="AC40" s="4009"/>
      <c r="AD40" s="4009"/>
      <c r="AE40" s="4009"/>
      <c r="AF40" s="4033">
        <v>1</v>
      </c>
      <c r="AG40" s="4030" t="s">
        <v>1961</v>
      </c>
      <c r="AH40" s="4030" t="s">
        <v>1962</v>
      </c>
      <c r="AI40" s="4030" t="s">
        <v>1963</v>
      </c>
      <c r="AJ40" s="4030" t="s">
        <v>1964</v>
      </c>
      <c r="AK40" s="4030" t="s">
        <v>1965</v>
      </c>
      <c r="AL40" s="4030" t="s">
        <v>1966</v>
      </c>
      <c r="AM40" s="4031"/>
      <c r="AN40" s="4034"/>
      <c r="AO40" s="3984"/>
      <c r="AP40" s="4009"/>
      <c r="AQ40" s="4009"/>
      <c r="AR40" s="4009"/>
      <c r="AS40" s="4033">
        <v>1</v>
      </c>
      <c r="AT40" s="4030" t="s">
        <v>1961</v>
      </c>
      <c r="AU40" s="4030" t="s">
        <v>1962</v>
      </c>
      <c r="AV40" s="4030" t="s">
        <v>1963</v>
      </c>
      <c r="AW40" s="4030" t="s">
        <v>1964</v>
      </c>
      <c r="AX40" s="4030" t="s">
        <v>1965</v>
      </c>
      <c r="AY40" s="4030" t="s">
        <v>1966</v>
      </c>
      <c r="AZ40" s="4031"/>
      <c r="BA40" s="4034"/>
      <c r="BB40" s="3984"/>
      <c r="BC40" s="4009"/>
      <c r="BD40" s="4009"/>
      <c r="BE40" s="4009"/>
      <c r="BF40" s="4033">
        <v>1</v>
      </c>
      <c r="BG40" s="4030" t="s">
        <v>1961</v>
      </c>
      <c r="BH40" s="4030" t="s">
        <v>1962</v>
      </c>
      <c r="BI40" s="4030" t="s">
        <v>1963</v>
      </c>
      <c r="BJ40" s="4030" t="s">
        <v>1964</v>
      </c>
      <c r="BK40" s="4030" t="s">
        <v>1965</v>
      </c>
      <c r="BL40" s="4030" t="s">
        <v>1966</v>
      </c>
      <c r="BM40" s="3983"/>
      <c r="BN40" s="3966"/>
      <c r="BO40" s="3984"/>
      <c r="BP40" s="4009"/>
      <c r="BQ40" s="4009"/>
      <c r="BR40" s="4009"/>
      <c r="BS40" s="4033">
        <v>1</v>
      </c>
      <c r="BT40" s="4030" t="s">
        <v>1961</v>
      </c>
      <c r="BU40" s="4030" t="s">
        <v>1962</v>
      </c>
      <c r="BV40" s="4030" t="s">
        <v>1963</v>
      </c>
      <c r="BW40" s="4030" t="s">
        <v>1964</v>
      </c>
      <c r="BX40" s="4030" t="s">
        <v>1965</v>
      </c>
      <c r="BY40" s="4030" t="s">
        <v>1966</v>
      </c>
      <c r="BZ40" s="3983"/>
      <c r="CA40" s="3966"/>
      <c r="CB40" s="3984"/>
      <c r="CC40" s="4009"/>
      <c r="CD40" s="4009"/>
      <c r="CE40" s="4009"/>
      <c r="CF40" s="4033">
        <v>1</v>
      </c>
      <c r="CG40" s="4030" t="s">
        <v>1961</v>
      </c>
      <c r="CH40" s="4030" t="s">
        <v>1962</v>
      </c>
      <c r="CI40" s="4030" t="s">
        <v>1963</v>
      </c>
      <c r="CJ40" s="4030" t="s">
        <v>1964</v>
      </c>
      <c r="CK40" s="4030" t="s">
        <v>1965</v>
      </c>
      <c r="CL40" s="4030" t="s">
        <v>1966</v>
      </c>
      <c r="CM40" s="3983"/>
      <c r="CN40" s="3966"/>
      <c r="CO40" s="3984"/>
      <c r="CP40" s="4009"/>
      <c r="CQ40" s="4009"/>
      <c r="CR40" s="4009"/>
      <c r="CS40" s="4033">
        <v>1</v>
      </c>
      <c r="CT40" s="4030" t="s">
        <v>1961</v>
      </c>
      <c r="CU40" s="4030" t="s">
        <v>1962</v>
      </c>
      <c r="CV40" s="4030" t="s">
        <v>1963</v>
      </c>
      <c r="CW40" s="4030" t="s">
        <v>1964</v>
      </c>
      <c r="CX40" s="4030" t="s">
        <v>1965</v>
      </c>
      <c r="CY40" s="4030" t="s">
        <v>1966</v>
      </c>
      <c r="CZ40" s="3983"/>
      <c r="DA40" s="3966"/>
    </row>
    <row r="41" spans="1:105" ht="15">
      <c r="A41" s="3966"/>
      <c r="B41" s="3984"/>
      <c r="C41" s="4009"/>
      <c r="D41" s="4009"/>
      <c r="E41" s="4009"/>
      <c r="F41" s="4036"/>
      <c r="G41" s="4037" t="s">
        <v>692</v>
      </c>
      <c r="H41" s="4037" t="s">
        <v>319</v>
      </c>
      <c r="I41" s="4037" t="s">
        <v>319</v>
      </c>
      <c r="J41" s="4037" t="s">
        <v>692</v>
      </c>
      <c r="K41" s="4037" t="s">
        <v>319</v>
      </c>
      <c r="L41" s="4037" t="s">
        <v>319</v>
      </c>
      <c r="M41" s="4038"/>
      <c r="N41" s="4039"/>
      <c r="O41" s="3984"/>
      <c r="P41" s="4009"/>
      <c r="Q41" s="4009"/>
      <c r="R41" s="4009"/>
      <c r="S41" s="4036"/>
      <c r="T41" s="4037" t="s">
        <v>692</v>
      </c>
      <c r="U41" s="4037" t="s">
        <v>319</v>
      </c>
      <c r="V41" s="4037" t="s">
        <v>319</v>
      </c>
      <c r="W41" s="4037" t="s">
        <v>692</v>
      </c>
      <c r="X41" s="4037" t="s">
        <v>319</v>
      </c>
      <c r="Y41" s="4037" t="s">
        <v>319</v>
      </c>
      <c r="Z41" s="4038"/>
      <c r="AA41" s="4039"/>
      <c r="AB41" s="3984"/>
      <c r="AC41" s="4009"/>
      <c r="AD41" s="4009"/>
      <c r="AE41" s="4009"/>
      <c r="AF41" s="4036"/>
      <c r="AG41" s="4037" t="s">
        <v>692</v>
      </c>
      <c r="AH41" s="4037" t="s">
        <v>319</v>
      </c>
      <c r="AI41" s="4037" t="s">
        <v>319</v>
      </c>
      <c r="AJ41" s="4037" t="s">
        <v>692</v>
      </c>
      <c r="AK41" s="4037" t="s">
        <v>319</v>
      </c>
      <c r="AL41" s="4037" t="s">
        <v>319</v>
      </c>
      <c r="AM41" s="4038"/>
      <c r="AN41" s="4039"/>
      <c r="AO41" s="3984"/>
      <c r="AP41" s="4009"/>
      <c r="AQ41" s="4009"/>
      <c r="AR41" s="4009"/>
      <c r="AS41" s="4036"/>
      <c r="AT41" s="4037" t="s">
        <v>692</v>
      </c>
      <c r="AU41" s="4037" t="s">
        <v>319</v>
      </c>
      <c r="AV41" s="4037" t="s">
        <v>319</v>
      </c>
      <c r="AW41" s="4037" t="s">
        <v>692</v>
      </c>
      <c r="AX41" s="4037" t="s">
        <v>319</v>
      </c>
      <c r="AY41" s="4037" t="s">
        <v>319</v>
      </c>
      <c r="AZ41" s="4038"/>
      <c r="BA41" s="4039"/>
      <c r="BB41" s="3984"/>
      <c r="BC41" s="4009"/>
      <c r="BD41" s="4009"/>
      <c r="BE41" s="4009"/>
      <c r="BF41" s="4036"/>
      <c r="BG41" s="4037" t="s">
        <v>692</v>
      </c>
      <c r="BH41" s="4037" t="s">
        <v>319</v>
      </c>
      <c r="BI41" s="4037" t="s">
        <v>319</v>
      </c>
      <c r="BJ41" s="4037" t="s">
        <v>692</v>
      </c>
      <c r="BK41" s="4037" t="s">
        <v>319</v>
      </c>
      <c r="BL41" s="4037" t="s">
        <v>319</v>
      </c>
      <c r="BM41" s="3983"/>
      <c r="BN41" s="3966"/>
      <c r="BO41" s="3984"/>
      <c r="BP41" s="4009"/>
      <c r="BQ41" s="4009"/>
      <c r="BR41" s="4009"/>
      <c r="BS41" s="4036"/>
      <c r="BT41" s="4037" t="s">
        <v>692</v>
      </c>
      <c r="BU41" s="4037" t="s">
        <v>319</v>
      </c>
      <c r="BV41" s="4037" t="s">
        <v>319</v>
      </c>
      <c r="BW41" s="4037" t="s">
        <v>692</v>
      </c>
      <c r="BX41" s="4037" t="s">
        <v>319</v>
      </c>
      <c r="BY41" s="4037" t="s">
        <v>319</v>
      </c>
      <c r="BZ41" s="3983"/>
      <c r="CA41" s="3966"/>
      <c r="CB41" s="3984"/>
      <c r="CC41" s="4009"/>
      <c r="CD41" s="4009"/>
      <c r="CE41" s="4009"/>
      <c r="CF41" s="4036"/>
      <c r="CG41" s="4037" t="s">
        <v>692</v>
      </c>
      <c r="CH41" s="4037" t="s">
        <v>319</v>
      </c>
      <c r="CI41" s="4037" t="s">
        <v>319</v>
      </c>
      <c r="CJ41" s="4037" t="s">
        <v>692</v>
      </c>
      <c r="CK41" s="4037" t="s">
        <v>319</v>
      </c>
      <c r="CL41" s="4037" t="s">
        <v>319</v>
      </c>
      <c r="CM41" s="3983"/>
      <c r="CN41" s="3966"/>
      <c r="CO41" s="3984"/>
      <c r="CP41" s="4009"/>
      <c r="CQ41" s="4009"/>
      <c r="CR41" s="4009"/>
      <c r="CS41" s="4036"/>
      <c r="CT41" s="4037" t="s">
        <v>692</v>
      </c>
      <c r="CU41" s="4037" t="s">
        <v>319</v>
      </c>
      <c r="CV41" s="4037" t="s">
        <v>319</v>
      </c>
      <c r="CW41" s="4037" t="s">
        <v>692</v>
      </c>
      <c r="CX41" s="4037" t="s">
        <v>319</v>
      </c>
      <c r="CY41" s="4037" t="s">
        <v>319</v>
      </c>
      <c r="CZ41" s="3983"/>
      <c r="DA41" s="3966"/>
    </row>
    <row r="42" spans="1:105" ht="15">
      <c r="A42" s="3966"/>
      <c r="B42" s="3984"/>
      <c r="C42" s="4009"/>
      <c r="D42" s="4009"/>
      <c r="E42" s="4009"/>
      <c r="F42" s="4009"/>
      <c r="G42" s="4048"/>
      <c r="H42" s="4048"/>
      <c r="I42" s="4048"/>
      <c r="J42" s="4048"/>
      <c r="K42" s="4048"/>
      <c r="L42" s="4048"/>
      <c r="M42" s="4041"/>
      <c r="N42" s="4042"/>
      <c r="O42" s="3984"/>
      <c r="P42" s="4009"/>
      <c r="Q42" s="4009"/>
      <c r="R42" s="4009"/>
      <c r="S42" s="4009"/>
      <c r="T42" s="4062">
        <f>T58</f>
        <v>0</v>
      </c>
      <c r="U42" s="4062">
        <f>U58</f>
        <v>0</v>
      </c>
      <c r="V42" s="4062"/>
      <c r="W42" s="4062">
        <f>W58</f>
        <v>0</v>
      </c>
      <c r="X42" s="4062">
        <f>X58</f>
        <v>0</v>
      </c>
      <c r="Y42" s="4062">
        <f>Y58</f>
        <v>0</v>
      </c>
      <c r="Z42" s="4043"/>
      <c r="AA42" s="4044"/>
      <c r="AB42" s="3984"/>
      <c r="AC42" s="4009"/>
      <c r="AD42" s="4009"/>
      <c r="AE42" s="4009"/>
      <c r="AF42" s="4009"/>
      <c r="AG42" s="4062">
        <f>AG58</f>
        <v>0</v>
      </c>
      <c r="AH42" s="4062">
        <f>AH58</f>
        <v>0</v>
      </c>
      <c r="AI42" s="4062"/>
      <c r="AJ42" s="4062">
        <f>AJ58</f>
        <v>0</v>
      </c>
      <c r="AK42" s="4062">
        <f>AK58</f>
        <v>0</v>
      </c>
      <c r="AL42" s="4062">
        <f>AL58</f>
        <v>0</v>
      </c>
      <c r="AM42" s="4043"/>
      <c r="AN42" s="4044"/>
      <c r="AO42" s="3984"/>
      <c r="AP42" s="4009"/>
      <c r="AQ42" s="4009"/>
      <c r="AR42" s="4009"/>
      <c r="AS42" s="4009"/>
      <c r="AT42" s="4062">
        <f>AT58</f>
        <v>0</v>
      </c>
      <c r="AU42" s="4062">
        <f>AU58</f>
        <v>0</v>
      </c>
      <c r="AV42" s="4062"/>
      <c r="AW42" s="4062">
        <f>AW58</f>
        <v>0</v>
      </c>
      <c r="AX42" s="4062">
        <f>AX58</f>
        <v>0</v>
      </c>
      <c r="AY42" s="4062">
        <f>AY58</f>
        <v>0</v>
      </c>
      <c r="AZ42" s="4043"/>
      <c r="BA42" s="4044"/>
      <c r="BB42" s="3984"/>
      <c r="BC42" s="4009"/>
      <c r="BD42" s="4009"/>
      <c r="BE42" s="4009"/>
      <c r="BF42" s="4009"/>
      <c r="BG42" s="4062">
        <f>BG58</f>
        <v>0</v>
      </c>
      <c r="BH42" s="4062">
        <f>BH58</f>
        <v>0</v>
      </c>
      <c r="BI42" s="4062"/>
      <c r="BJ42" s="4062">
        <f>BJ58</f>
        <v>0</v>
      </c>
      <c r="BK42" s="4062">
        <f>BK58</f>
        <v>0</v>
      </c>
      <c r="BL42" s="4062">
        <f>BL58</f>
        <v>0</v>
      </c>
      <c r="BM42" s="3983"/>
      <c r="BN42" s="3966"/>
      <c r="BO42" s="3984"/>
      <c r="BP42" s="4009"/>
      <c r="BQ42" s="4009"/>
      <c r="BR42" s="4009"/>
      <c r="BS42" s="4009"/>
      <c r="BT42" s="4062">
        <f>BT58</f>
        <v>0</v>
      </c>
      <c r="BU42" s="4062">
        <f>BU58</f>
        <v>0</v>
      </c>
      <c r="BV42" s="4062"/>
      <c r="BW42" s="4062">
        <f>BW58</f>
        <v>0</v>
      </c>
      <c r="BX42" s="4062">
        <f>BX58</f>
        <v>0</v>
      </c>
      <c r="BY42" s="4062">
        <f>BY58</f>
        <v>0</v>
      </c>
      <c r="BZ42" s="3983"/>
      <c r="CA42" s="3966"/>
      <c r="CB42" s="3984"/>
      <c r="CC42" s="4009"/>
      <c r="CD42" s="4009"/>
      <c r="CE42" s="4009"/>
      <c r="CF42" s="4009"/>
      <c r="CG42" s="4062">
        <f>CG58</f>
        <v>0</v>
      </c>
      <c r="CH42" s="4062">
        <f>CH58</f>
        <v>0</v>
      </c>
      <c r="CI42" s="4062"/>
      <c r="CJ42" s="4062">
        <f>CJ58</f>
        <v>0</v>
      </c>
      <c r="CK42" s="4062">
        <f>CK58</f>
        <v>0</v>
      </c>
      <c r="CL42" s="4062">
        <f>CL58</f>
        <v>0</v>
      </c>
      <c r="CM42" s="3983"/>
      <c r="CN42" s="3966"/>
      <c r="CO42" s="3984"/>
      <c r="CP42" s="4009"/>
      <c r="CQ42" s="4009"/>
      <c r="CR42" s="4009"/>
      <c r="CS42" s="4009"/>
      <c r="CT42" s="4062">
        <f>CT58</f>
        <v>0</v>
      </c>
      <c r="CU42" s="4062">
        <f>CU58</f>
        <v>0</v>
      </c>
      <c r="CV42" s="4062"/>
      <c r="CW42" s="4062">
        <f>CW58</f>
        <v>0</v>
      </c>
      <c r="CX42" s="4062">
        <f>CX58</f>
        <v>0</v>
      </c>
      <c r="CY42" s="4062">
        <f>CY58</f>
        <v>0</v>
      </c>
      <c r="CZ42" s="3983"/>
      <c r="DA42" s="3966"/>
    </row>
    <row r="43" spans="1:105" ht="15">
      <c r="A43" s="3966"/>
      <c r="B43" s="3984"/>
      <c r="C43" s="4010"/>
      <c r="D43" s="4010"/>
      <c r="E43" s="4010"/>
      <c r="F43" s="4010"/>
      <c r="G43" s="4045"/>
      <c r="H43" s="4045"/>
      <c r="I43" s="4045"/>
      <c r="J43" s="4045"/>
      <c r="K43" s="4045"/>
      <c r="L43" s="4045"/>
      <c r="M43" s="4041"/>
      <c r="N43" s="4042"/>
      <c r="O43" s="3984"/>
      <c r="P43" s="4010"/>
      <c r="Q43" s="4010"/>
      <c r="R43" s="4010"/>
      <c r="S43" s="4010"/>
      <c r="T43" s="4046"/>
      <c r="U43" s="4046"/>
      <c r="V43" s="4046"/>
      <c r="W43" s="4046"/>
      <c r="X43" s="4046"/>
      <c r="Y43" s="4046"/>
      <c r="Z43" s="4041"/>
      <c r="AA43" s="4047"/>
      <c r="AB43" s="3984"/>
      <c r="AC43" s="4010"/>
      <c r="AD43" s="4010"/>
      <c r="AE43" s="4010"/>
      <c r="AF43" s="4010"/>
      <c r="AG43" s="4045"/>
      <c r="AH43" s="4045"/>
      <c r="AI43" s="4061"/>
      <c r="AJ43" s="4045"/>
      <c r="AK43" s="4045"/>
      <c r="AL43" s="4045"/>
      <c r="AM43" s="4041"/>
      <c r="AN43" s="4047"/>
      <c r="AO43" s="3984"/>
      <c r="AP43" s="4010"/>
      <c r="AQ43" s="4010"/>
      <c r="AR43" s="4010"/>
      <c r="AS43" s="4010"/>
      <c r="AT43" s="4045"/>
      <c r="AU43" s="4045"/>
      <c r="AV43" s="4045"/>
      <c r="AW43" s="4045"/>
      <c r="AX43" s="4045"/>
      <c r="AY43" s="4045"/>
      <c r="AZ43" s="4041"/>
      <c r="BA43" s="4047"/>
      <c r="BB43" s="3984"/>
      <c r="BC43" s="4010"/>
      <c r="BD43" s="4010"/>
      <c r="BE43" s="4010"/>
      <c r="BF43" s="4010"/>
      <c r="BG43" s="4045"/>
      <c r="BH43" s="4045"/>
      <c r="BI43" s="4045"/>
      <c r="BJ43" s="4045"/>
      <c r="BK43" s="4045"/>
      <c r="BL43" s="4045"/>
      <c r="BM43" s="3983"/>
      <c r="BN43" s="3966"/>
      <c r="BO43" s="3984"/>
      <c r="BP43" s="4010"/>
      <c r="BQ43" s="4010"/>
      <c r="BR43" s="4010"/>
      <c r="BS43" s="4010"/>
      <c r="BT43" s="4045"/>
      <c r="BU43" s="4045"/>
      <c r="BV43" s="4045"/>
      <c r="BW43" s="4045"/>
      <c r="BX43" s="4045"/>
      <c r="BY43" s="4045"/>
      <c r="BZ43" s="3983"/>
      <c r="CA43" s="3966"/>
      <c r="CB43" s="3984"/>
      <c r="CC43" s="4010"/>
      <c r="CD43" s="4010"/>
      <c r="CE43" s="4010"/>
      <c r="CF43" s="4010"/>
      <c r="CG43" s="4045"/>
      <c r="CH43" s="4045"/>
      <c r="CI43" s="4049"/>
      <c r="CJ43" s="4045"/>
      <c r="CK43" s="4045"/>
      <c r="CL43" s="4045"/>
      <c r="CM43" s="3983"/>
      <c r="CN43" s="3966"/>
      <c r="CO43" s="3984"/>
      <c r="CP43" s="4010"/>
      <c r="CQ43" s="4010"/>
      <c r="CR43" s="4010"/>
      <c r="CS43" s="4010"/>
      <c r="CT43" s="4045"/>
      <c r="CU43" s="4045"/>
      <c r="CV43" s="4049"/>
      <c r="CW43" s="4045"/>
      <c r="CX43" s="4045"/>
      <c r="CY43" s="4045"/>
      <c r="CZ43" s="3983"/>
      <c r="DA43" s="3966"/>
    </row>
    <row r="44" spans="1:105" ht="15">
      <c r="A44" s="3966"/>
      <c r="B44" s="3984"/>
      <c r="C44" s="4009"/>
      <c r="D44" s="4009"/>
      <c r="E44" s="4009"/>
      <c r="F44" s="4009"/>
      <c r="G44" s="4049"/>
      <c r="H44" s="4049"/>
      <c r="I44" s="4049"/>
      <c r="J44" s="4049"/>
      <c r="K44" s="4049"/>
      <c r="L44" s="4049"/>
      <c r="M44" s="4041"/>
      <c r="N44" s="4042"/>
      <c r="O44" s="3984"/>
      <c r="P44" s="4009"/>
      <c r="Q44" s="4009"/>
      <c r="R44" s="4009"/>
      <c r="S44" s="4009"/>
      <c r="T44" s="4048"/>
      <c r="U44" s="4048"/>
      <c r="V44" s="4048"/>
      <c r="W44" s="4048"/>
      <c r="X44" s="4048"/>
      <c r="Y44" s="4048"/>
      <c r="Z44" s="4041"/>
      <c r="AA44" s="4047"/>
      <c r="AB44" s="3984"/>
      <c r="AC44" s="4009"/>
      <c r="AD44" s="4009"/>
      <c r="AE44" s="4009"/>
      <c r="AF44" s="4009"/>
      <c r="AG44" s="4049"/>
      <c r="AH44" s="4049"/>
      <c r="AI44" s="4049"/>
      <c r="AJ44" s="4049"/>
      <c r="AK44" s="4049"/>
      <c r="AL44" s="4049"/>
      <c r="AM44" s="4041"/>
      <c r="AN44" s="4047"/>
      <c r="AO44" s="3984"/>
      <c r="AP44" s="4009"/>
      <c r="AQ44" s="4009"/>
      <c r="AR44" s="4009"/>
      <c r="AS44" s="4009"/>
      <c r="AT44" s="4049"/>
      <c r="AU44" s="4049"/>
      <c r="AV44" s="4049"/>
      <c r="AW44" s="4049"/>
      <c r="AX44" s="4049"/>
      <c r="AY44" s="4049"/>
      <c r="AZ44" s="4041"/>
      <c r="BA44" s="4047"/>
      <c r="BB44" s="3984"/>
      <c r="BC44" s="4009"/>
      <c r="BD44" s="4009"/>
      <c r="BE44" s="4009"/>
      <c r="BF44" s="4009"/>
      <c r="BG44" s="4049"/>
      <c r="BH44" s="4049"/>
      <c r="BI44" s="4049"/>
      <c r="BJ44" s="4049"/>
      <c r="BK44" s="4049"/>
      <c r="BL44" s="4049"/>
      <c r="BM44" s="3983"/>
      <c r="BN44" s="3966"/>
      <c r="BO44" s="3984"/>
      <c r="BP44" s="4009"/>
      <c r="BQ44" s="4009"/>
      <c r="BR44" s="4009"/>
      <c r="BS44" s="4009"/>
      <c r="BT44" s="4049"/>
      <c r="BU44" s="4049"/>
      <c r="BV44" s="4049"/>
      <c r="BW44" s="4049"/>
      <c r="BX44" s="4049"/>
      <c r="BY44" s="4049"/>
      <c r="BZ44" s="3983"/>
      <c r="CA44" s="3966"/>
      <c r="CB44" s="3984"/>
      <c r="CC44" s="4009"/>
      <c r="CD44" s="4009"/>
      <c r="CE44" s="4009"/>
      <c r="CF44" s="4009"/>
      <c r="CG44" s="4049"/>
      <c r="CH44" s="4049"/>
      <c r="CI44" s="4049"/>
      <c r="CJ44" s="4049"/>
      <c r="CK44" s="4049"/>
      <c r="CL44" s="4049"/>
      <c r="CM44" s="3983"/>
      <c r="CN44" s="3966"/>
      <c r="CO44" s="3984"/>
      <c r="CP44" s="4009"/>
      <c r="CQ44" s="4009"/>
      <c r="CR44" s="4009"/>
      <c r="CS44" s="4009"/>
      <c r="CT44" s="4049"/>
      <c r="CU44" s="4049"/>
      <c r="CV44" s="4049"/>
      <c r="CW44" s="4049"/>
      <c r="CX44" s="4049"/>
      <c r="CY44" s="4049"/>
      <c r="CZ44" s="3983"/>
      <c r="DA44" s="3966"/>
    </row>
    <row r="45" spans="1:105" ht="15">
      <c r="A45" s="3966"/>
      <c r="B45" s="3984"/>
      <c r="C45" s="4009"/>
      <c r="D45" s="4009"/>
      <c r="E45" s="4009"/>
      <c r="F45" s="4050"/>
      <c r="G45" s="4049"/>
      <c r="H45" s="4049"/>
      <c r="I45" s="4049"/>
      <c r="J45" s="4049"/>
      <c r="K45" s="4049"/>
      <c r="L45" s="4049"/>
      <c r="M45" s="4041"/>
      <c r="N45" s="4042"/>
      <c r="O45" s="3984"/>
      <c r="P45" s="4009"/>
      <c r="Q45" s="4009"/>
      <c r="R45" s="4009"/>
      <c r="S45" s="4050"/>
      <c r="T45" s="4048"/>
      <c r="U45" s="4048"/>
      <c r="V45" s="4048"/>
      <c r="W45" s="4048"/>
      <c r="X45" s="4048"/>
      <c r="Y45" s="4048"/>
      <c r="Z45" s="4041"/>
      <c r="AA45" s="4047"/>
      <c r="AB45" s="3984"/>
      <c r="AC45" s="4009"/>
      <c r="AD45" s="4009"/>
      <c r="AE45" s="4009"/>
      <c r="AF45" s="4050"/>
      <c r="AG45" s="4049"/>
      <c r="AH45" s="4049"/>
      <c r="AI45" s="4049"/>
      <c r="AJ45" s="4049"/>
      <c r="AK45" s="4049"/>
      <c r="AL45" s="4049"/>
      <c r="AM45" s="4041"/>
      <c r="AN45" s="4047"/>
      <c r="AO45" s="3984"/>
      <c r="AP45" s="4009"/>
      <c r="AQ45" s="4009"/>
      <c r="AR45" s="4009"/>
      <c r="AS45" s="4050"/>
      <c r="AT45" s="4049"/>
      <c r="AU45" s="4049"/>
      <c r="AV45" s="4049"/>
      <c r="AW45" s="4049"/>
      <c r="AX45" s="4049"/>
      <c r="AY45" s="4049"/>
      <c r="AZ45" s="4041"/>
      <c r="BA45" s="4047"/>
      <c r="BB45" s="3984"/>
      <c r="BC45" s="4009"/>
      <c r="BD45" s="4009"/>
      <c r="BE45" s="4009"/>
      <c r="BF45" s="4050"/>
      <c r="BG45" s="4049"/>
      <c r="BH45" s="4049"/>
      <c r="BI45" s="4049"/>
      <c r="BJ45" s="4049"/>
      <c r="BK45" s="4049"/>
      <c r="BL45" s="4049"/>
      <c r="BM45" s="3983"/>
      <c r="BN45" s="3966"/>
      <c r="BO45" s="3984"/>
      <c r="BP45" s="4009"/>
      <c r="BQ45" s="4009"/>
      <c r="BR45" s="4009"/>
      <c r="BS45" s="4050"/>
      <c r="BT45" s="4049"/>
      <c r="BU45" s="4049"/>
      <c r="BV45" s="4049"/>
      <c r="BW45" s="4049"/>
      <c r="BX45" s="4049"/>
      <c r="BY45" s="4049"/>
      <c r="BZ45" s="3983"/>
      <c r="CA45" s="3966"/>
      <c r="CB45" s="3984"/>
      <c r="CC45" s="4009"/>
      <c r="CD45" s="4009"/>
      <c r="CE45" s="4009"/>
      <c r="CF45" s="4050"/>
      <c r="CG45" s="4049"/>
      <c r="CH45" s="4049"/>
      <c r="CI45" s="4049"/>
      <c r="CJ45" s="4049"/>
      <c r="CK45" s="4049"/>
      <c r="CL45" s="4049"/>
      <c r="CM45" s="3983"/>
      <c r="CN45" s="3966"/>
      <c r="CO45" s="3984"/>
      <c r="CP45" s="4009"/>
      <c r="CQ45" s="4009"/>
      <c r="CR45" s="4009"/>
      <c r="CS45" s="4050"/>
      <c r="CT45" s="4049"/>
      <c r="CU45" s="4049"/>
      <c r="CV45" s="4049"/>
      <c r="CW45" s="4049"/>
      <c r="CX45" s="4049"/>
      <c r="CY45" s="4049"/>
      <c r="CZ45" s="3983"/>
      <c r="DA45" s="3966"/>
    </row>
    <row r="46" spans="1:105" ht="15">
      <c r="A46" s="3966"/>
      <c r="B46" s="3984"/>
      <c r="C46" s="4009"/>
      <c r="D46" s="4009"/>
      <c r="E46" s="4009"/>
      <c r="F46" s="4051">
        <f>$C$8</f>
        <v>0</v>
      </c>
      <c r="G46" s="4052">
        <f t="shared" ref="G46:L57" si="9">+T46+AG46+AT46+BG46+BT46+CG46+CT46</f>
        <v>0</v>
      </c>
      <c r="H46" s="4052">
        <f t="shared" si="9"/>
        <v>0</v>
      </c>
      <c r="I46" s="4052">
        <f t="shared" si="9"/>
        <v>0</v>
      </c>
      <c r="J46" s="4052">
        <f t="shared" si="9"/>
        <v>0</v>
      </c>
      <c r="K46" s="4052">
        <f t="shared" si="9"/>
        <v>0</v>
      </c>
      <c r="L46" s="4052">
        <f t="shared" si="9"/>
        <v>0</v>
      </c>
      <c r="M46" s="4041"/>
      <c r="N46" s="4042"/>
      <c r="O46" s="3984"/>
      <c r="P46" s="4009"/>
      <c r="Q46" s="4009"/>
      <c r="R46" s="4009"/>
      <c r="S46" s="4051">
        <f>$C$8</f>
        <v>0</v>
      </c>
      <c r="T46" s="4063">
        <f>T19</f>
        <v>0</v>
      </c>
      <c r="U46" s="4053">
        <f>'50.23'!C57</f>
        <v>0</v>
      </c>
      <c r="V46" s="4053">
        <f>'50.23'!D57</f>
        <v>0</v>
      </c>
      <c r="W46" s="4063">
        <f>W19</f>
        <v>0</v>
      </c>
      <c r="X46" s="4053">
        <f>'50.23'!F57</f>
        <v>0</v>
      </c>
      <c r="Y46" s="4053">
        <f>'50.23'!G57</f>
        <v>0</v>
      </c>
      <c r="Z46" s="4043"/>
      <c r="AA46" s="4044"/>
      <c r="AB46" s="3984"/>
      <c r="AC46" s="4009"/>
      <c r="AD46" s="4009"/>
      <c r="AE46" s="4009"/>
      <c r="AF46" s="4051">
        <f>$C$8</f>
        <v>0</v>
      </c>
      <c r="AG46" s="4063">
        <f>AG19</f>
        <v>0</v>
      </c>
      <c r="AH46" s="4053">
        <f>'50.26'!C37</f>
        <v>0</v>
      </c>
      <c r="AI46" s="4053">
        <f>'50.26'!D37</f>
        <v>0</v>
      </c>
      <c r="AJ46" s="4063">
        <f>AJ19</f>
        <v>0</v>
      </c>
      <c r="AK46" s="4053">
        <f>'50.26'!F37</f>
        <v>0</v>
      </c>
      <c r="AL46" s="4053">
        <f>'50.26'!G37</f>
        <v>0</v>
      </c>
      <c r="AM46" s="4043"/>
      <c r="AN46" s="4044"/>
      <c r="AO46" s="3984"/>
      <c r="AP46" s="4009"/>
      <c r="AQ46" s="4009"/>
      <c r="AR46" s="4009"/>
      <c r="AS46" s="4051">
        <f>$C$8</f>
        <v>0</v>
      </c>
      <c r="AT46" s="4063">
        <f>AT19</f>
        <v>0</v>
      </c>
      <c r="AU46" s="4053">
        <f>'50.21'!C37</f>
        <v>0</v>
      </c>
      <c r="AV46" s="4053">
        <f>'50.21'!D37</f>
        <v>0</v>
      </c>
      <c r="AW46" s="4063">
        <f>AW19</f>
        <v>0</v>
      </c>
      <c r="AX46" s="4053">
        <f>'50.21'!F37</f>
        <v>0</v>
      </c>
      <c r="AY46" s="4053">
        <f>'50.21'!G37</f>
        <v>0</v>
      </c>
      <c r="AZ46" s="4043"/>
      <c r="BA46" s="4044"/>
      <c r="BB46" s="3984"/>
      <c r="BC46" s="4009"/>
      <c r="BD46" s="4009"/>
      <c r="BE46" s="4009"/>
      <c r="BF46" s="4051">
        <f>$C$8</f>
        <v>0</v>
      </c>
      <c r="BG46" s="4063">
        <f>BG19</f>
        <v>0</v>
      </c>
      <c r="BH46" s="4053">
        <f>'50.27'!C37</f>
        <v>0</v>
      </c>
      <c r="BI46" s="4053">
        <f>'50.27'!D37</f>
        <v>0</v>
      </c>
      <c r="BJ46" s="4063">
        <f>BJ19</f>
        <v>0</v>
      </c>
      <c r="BK46" s="4053">
        <f>'50.27'!F37</f>
        <v>0</v>
      </c>
      <c r="BL46" s="4053">
        <f>'50.27'!G37</f>
        <v>0</v>
      </c>
      <c r="BM46" s="3983"/>
      <c r="BN46" s="3966"/>
      <c r="BO46" s="3984"/>
      <c r="BP46" s="4009"/>
      <c r="BQ46" s="4009"/>
      <c r="BR46" s="4009"/>
      <c r="BS46" s="4051">
        <f>$C$8</f>
        <v>0</v>
      </c>
      <c r="BT46" s="4063">
        <f>BT19</f>
        <v>0</v>
      </c>
      <c r="BU46" s="4053">
        <f>'50.22'!C37</f>
        <v>0</v>
      </c>
      <c r="BV46" s="4053">
        <f>'50.22'!D37</f>
        <v>0</v>
      </c>
      <c r="BW46" s="4063">
        <f>BW19</f>
        <v>0</v>
      </c>
      <c r="BX46" s="4053">
        <f>'50.22'!F37</f>
        <v>0</v>
      </c>
      <c r="BY46" s="4053">
        <f>'50.22'!G37</f>
        <v>0</v>
      </c>
      <c r="BZ46" s="3983"/>
      <c r="CA46" s="3966"/>
      <c r="CB46" s="3984"/>
      <c r="CC46" s="4009"/>
      <c r="CD46" s="4009"/>
      <c r="CE46" s="4009"/>
      <c r="CF46" s="4051">
        <f>$C$8</f>
        <v>0</v>
      </c>
      <c r="CG46" s="4063">
        <f>CG19</f>
        <v>0</v>
      </c>
      <c r="CH46" s="4053">
        <f>'50.25'!C37</f>
        <v>0</v>
      </c>
      <c r="CI46" s="4053">
        <f>'50.25'!D37</f>
        <v>0</v>
      </c>
      <c r="CJ46" s="4063">
        <f>CJ19</f>
        <v>0</v>
      </c>
      <c r="CK46" s="4053">
        <f>'50.25'!F37</f>
        <v>0</v>
      </c>
      <c r="CL46" s="4053">
        <f>'50.25'!G37</f>
        <v>0</v>
      </c>
      <c r="CM46" s="3983"/>
      <c r="CN46" s="3966"/>
      <c r="CO46" s="3984"/>
      <c r="CP46" s="4009"/>
      <c r="CQ46" s="4009"/>
      <c r="CR46" s="4009"/>
      <c r="CS46" s="4051">
        <f>$C$8</f>
        <v>0</v>
      </c>
      <c r="CT46" s="4063">
        <f>CT19</f>
        <v>0</v>
      </c>
      <c r="CU46" s="4053">
        <f>'50.24'!C37</f>
        <v>0</v>
      </c>
      <c r="CV46" s="4053">
        <f>'50.24'!D37</f>
        <v>0</v>
      </c>
      <c r="CW46" s="4063">
        <f>CW19</f>
        <v>0</v>
      </c>
      <c r="CX46" s="4053">
        <f>'50.24'!F37</f>
        <v>0</v>
      </c>
      <c r="CY46" s="4053">
        <f>'50.24'!G37</f>
        <v>0</v>
      </c>
      <c r="CZ46" s="3983"/>
      <c r="DA46" s="3966"/>
    </row>
    <row r="47" spans="1:105" ht="15">
      <c r="A47" s="3966"/>
      <c r="B47" s="3984"/>
      <c r="C47" s="4009"/>
      <c r="D47" s="4009"/>
      <c r="E47" s="4009"/>
      <c r="F47" s="4051">
        <f t="shared" ref="F47:F55" si="10">F46-1</f>
        <v>-1</v>
      </c>
      <c r="G47" s="4052">
        <f t="shared" si="9"/>
        <v>0</v>
      </c>
      <c r="H47" s="4052">
        <f t="shared" si="9"/>
        <v>0</v>
      </c>
      <c r="I47" s="4052">
        <f t="shared" si="9"/>
        <v>0</v>
      </c>
      <c r="J47" s="4052">
        <f t="shared" si="9"/>
        <v>0</v>
      </c>
      <c r="K47" s="4052">
        <f t="shared" si="9"/>
        <v>0</v>
      </c>
      <c r="L47" s="4052">
        <f t="shared" si="9"/>
        <v>0</v>
      </c>
      <c r="M47" s="4041"/>
      <c r="N47" s="4042"/>
      <c r="O47" s="3984"/>
      <c r="P47" s="4009"/>
      <c r="Q47" s="4009"/>
      <c r="R47" s="4009"/>
      <c r="S47" s="4051">
        <f t="shared" ref="S47:S55" si="11">S46-1</f>
        <v>-1</v>
      </c>
      <c r="T47" s="4063">
        <f t="shared" ref="T47:T57" si="12">T20</f>
        <v>0</v>
      </c>
      <c r="U47" s="4053">
        <f>'50.23'!C58</f>
        <v>0</v>
      </c>
      <c r="V47" s="4053">
        <f>'50.23'!D58</f>
        <v>0</v>
      </c>
      <c r="W47" s="4063">
        <f t="shared" ref="W47:W57" si="13">W20</f>
        <v>0</v>
      </c>
      <c r="X47" s="4053">
        <f>'50.23'!F58</f>
        <v>0</v>
      </c>
      <c r="Y47" s="4053">
        <f>'50.23'!G58</f>
        <v>0</v>
      </c>
      <c r="Z47" s="4043"/>
      <c r="AA47" s="4044"/>
      <c r="AB47" s="3984"/>
      <c r="AC47" s="4009"/>
      <c r="AD47" s="4009"/>
      <c r="AE47" s="4009"/>
      <c r="AF47" s="4051">
        <f t="shared" ref="AF47:AF55" si="14">AF46-1</f>
        <v>-1</v>
      </c>
      <c r="AG47" s="4063">
        <f t="shared" ref="AG47:AG57" si="15">AG20</f>
        <v>0</v>
      </c>
      <c r="AH47" s="4053">
        <f>'50.26'!C38</f>
        <v>0</v>
      </c>
      <c r="AI47" s="4053">
        <f>'50.26'!D38</f>
        <v>0</v>
      </c>
      <c r="AJ47" s="4063">
        <f t="shared" ref="AJ47:AJ57" si="16">AJ20</f>
        <v>0</v>
      </c>
      <c r="AK47" s="4053">
        <f>'50.26'!F38</f>
        <v>0</v>
      </c>
      <c r="AL47" s="4053">
        <f>'50.26'!G38</f>
        <v>0</v>
      </c>
      <c r="AM47" s="4043"/>
      <c r="AN47" s="4044"/>
      <c r="AO47" s="3984"/>
      <c r="AP47" s="4009"/>
      <c r="AQ47" s="4009"/>
      <c r="AR47" s="4009"/>
      <c r="AS47" s="4051">
        <f t="shared" ref="AS47:AS55" si="17">AS46-1</f>
        <v>-1</v>
      </c>
      <c r="AT47" s="4063">
        <f t="shared" ref="AT47:AT57" si="18">AT20</f>
        <v>0</v>
      </c>
      <c r="AU47" s="4053">
        <f>'50.21'!C38</f>
        <v>0</v>
      </c>
      <c r="AV47" s="4053">
        <f>'50.21'!D38</f>
        <v>0</v>
      </c>
      <c r="AW47" s="4063">
        <f t="shared" ref="AW47:AW57" si="19">AW20</f>
        <v>0</v>
      </c>
      <c r="AX47" s="4053">
        <f>'50.21'!F38</f>
        <v>0</v>
      </c>
      <c r="AY47" s="4053">
        <f>'50.21'!G38</f>
        <v>0</v>
      </c>
      <c r="AZ47" s="4043"/>
      <c r="BA47" s="4044"/>
      <c r="BB47" s="3984"/>
      <c r="BC47" s="4009"/>
      <c r="BD47" s="4009"/>
      <c r="BE47" s="4009"/>
      <c r="BF47" s="4051">
        <f t="shared" ref="BF47:BF55" si="20">BF46-1</f>
        <v>-1</v>
      </c>
      <c r="BG47" s="4063">
        <f t="shared" ref="BG47:BG57" si="21">BG20</f>
        <v>0</v>
      </c>
      <c r="BH47" s="4053">
        <f>'50.27'!C38</f>
        <v>0</v>
      </c>
      <c r="BI47" s="4053">
        <f>'50.27'!D38</f>
        <v>0</v>
      </c>
      <c r="BJ47" s="4063">
        <f t="shared" ref="BJ47:BJ57" si="22">BJ20</f>
        <v>0</v>
      </c>
      <c r="BK47" s="4053">
        <f>'50.27'!F38</f>
        <v>0</v>
      </c>
      <c r="BL47" s="4053">
        <f>'50.27'!G38</f>
        <v>0</v>
      </c>
      <c r="BM47" s="3983"/>
      <c r="BN47" s="3966"/>
      <c r="BO47" s="3984"/>
      <c r="BP47" s="4009"/>
      <c r="BQ47" s="4009"/>
      <c r="BR47" s="4009"/>
      <c r="BS47" s="4051">
        <f t="shared" ref="BS47:BS55" si="23">BS46-1</f>
        <v>-1</v>
      </c>
      <c r="BT47" s="4063">
        <f t="shared" ref="BT47:BT57" si="24">BT20</f>
        <v>0</v>
      </c>
      <c r="BU47" s="4053">
        <f>'50.22'!C38</f>
        <v>0</v>
      </c>
      <c r="BV47" s="4053">
        <f>'50.22'!D38</f>
        <v>0</v>
      </c>
      <c r="BW47" s="4063">
        <f t="shared" ref="BW47:BW57" si="25">BW20</f>
        <v>0</v>
      </c>
      <c r="BX47" s="4053">
        <f>'50.22'!F38</f>
        <v>0</v>
      </c>
      <c r="BY47" s="4053">
        <f>'50.22'!G38</f>
        <v>0</v>
      </c>
      <c r="BZ47" s="3983"/>
      <c r="CA47" s="3966"/>
      <c r="CB47" s="3984"/>
      <c r="CC47" s="4009"/>
      <c r="CD47" s="4009"/>
      <c r="CE47" s="4009"/>
      <c r="CF47" s="4051">
        <f t="shared" ref="CF47:CF55" si="26">CF46-1</f>
        <v>-1</v>
      </c>
      <c r="CG47" s="4063">
        <f t="shared" ref="CG47:CG57" si="27">CG20</f>
        <v>0</v>
      </c>
      <c r="CH47" s="4053">
        <f>'50.25'!C38</f>
        <v>0</v>
      </c>
      <c r="CI47" s="4053">
        <f>'50.25'!D38</f>
        <v>0</v>
      </c>
      <c r="CJ47" s="4063">
        <f t="shared" ref="CJ47:CJ57" si="28">CJ20</f>
        <v>0</v>
      </c>
      <c r="CK47" s="4053">
        <f>'50.25'!F38</f>
        <v>0</v>
      </c>
      <c r="CL47" s="4053">
        <f>'50.25'!G38</f>
        <v>0</v>
      </c>
      <c r="CM47" s="3983"/>
      <c r="CN47" s="3966"/>
      <c r="CO47" s="3984"/>
      <c r="CP47" s="4009"/>
      <c r="CQ47" s="4009"/>
      <c r="CR47" s="4009"/>
      <c r="CS47" s="4051">
        <f t="shared" ref="CS47:CS55" si="29">CS46-1</f>
        <v>-1</v>
      </c>
      <c r="CT47" s="4063">
        <f t="shared" ref="CT47:CT57" si="30">CT20</f>
        <v>0</v>
      </c>
      <c r="CU47" s="4053">
        <f>'50.24'!C38</f>
        <v>0</v>
      </c>
      <c r="CV47" s="4053">
        <f>'50.24'!D38</f>
        <v>0</v>
      </c>
      <c r="CW47" s="4063">
        <f t="shared" ref="CW47:CW57" si="31">CW20</f>
        <v>0</v>
      </c>
      <c r="CX47" s="4053">
        <f>'50.24'!F38</f>
        <v>0</v>
      </c>
      <c r="CY47" s="4053">
        <f>'50.24'!G38</f>
        <v>0</v>
      </c>
      <c r="CZ47" s="3983"/>
      <c r="DA47" s="3966"/>
    </row>
    <row r="48" spans="1:105" ht="15">
      <c r="A48" s="3966"/>
      <c r="B48" s="3984"/>
      <c r="C48" s="4009"/>
      <c r="D48" s="4009"/>
      <c r="E48" s="4009"/>
      <c r="F48" s="4051">
        <f t="shared" si="10"/>
        <v>-2</v>
      </c>
      <c r="G48" s="4052">
        <f t="shared" si="9"/>
        <v>0</v>
      </c>
      <c r="H48" s="4052">
        <f t="shared" si="9"/>
        <v>0</v>
      </c>
      <c r="I48" s="4052">
        <f t="shared" si="9"/>
        <v>0</v>
      </c>
      <c r="J48" s="4052">
        <f t="shared" si="9"/>
        <v>0</v>
      </c>
      <c r="K48" s="4052">
        <f t="shared" si="9"/>
        <v>0</v>
      </c>
      <c r="L48" s="4052">
        <f t="shared" si="9"/>
        <v>0</v>
      </c>
      <c r="M48" s="4041"/>
      <c r="N48" s="4042"/>
      <c r="O48" s="3984"/>
      <c r="P48" s="4009"/>
      <c r="Q48" s="4009"/>
      <c r="R48" s="4009"/>
      <c r="S48" s="4051">
        <f t="shared" si="11"/>
        <v>-2</v>
      </c>
      <c r="T48" s="4063">
        <f t="shared" si="12"/>
        <v>0</v>
      </c>
      <c r="U48" s="4053">
        <f>'50.23'!C59</f>
        <v>0</v>
      </c>
      <c r="V48" s="4053">
        <f>'50.23'!D59</f>
        <v>0</v>
      </c>
      <c r="W48" s="4063">
        <f t="shared" si="13"/>
        <v>0</v>
      </c>
      <c r="X48" s="4053">
        <f>'50.23'!F59</f>
        <v>0</v>
      </c>
      <c r="Y48" s="4053">
        <f>'50.23'!G59</f>
        <v>0</v>
      </c>
      <c r="Z48" s="4043"/>
      <c r="AA48" s="4044"/>
      <c r="AB48" s="3984"/>
      <c r="AC48" s="4009"/>
      <c r="AD48" s="4009"/>
      <c r="AE48" s="4009"/>
      <c r="AF48" s="4051">
        <f t="shared" si="14"/>
        <v>-2</v>
      </c>
      <c r="AG48" s="4063">
        <f t="shared" si="15"/>
        <v>0</v>
      </c>
      <c r="AH48" s="4053">
        <f>'50.26'!C39</f>
        <v>0</v>
      </c>
      <c r="AI48" s="4053">
        <f>'50.26'!D39</f>
        <v>0</v>
      </c>
      <c r="AJ48" s="4063">
        <f t="shared" si="16"/>
        <v>0</v>
      </c>
      <c r="AK48" s="4053">
        <f>'50.26'!F39</f>
        <v>0</v>
      </c>
      <c r="AL48" s="4053">
        <f>'50.26'!G39</f>
        <v>0</v>
      </c>
      <c r="AM48" s="4043"/>
      <c r="AN48" s="4044"/>
      <c r="AO48" s="3984"/>
      <c r="AP48" s="4009"/>
      <c r="AQ48" s="4009"/>
      <c r="AR48" s="4009"/>
      <c r="AS48" s="4051">
        <f t="shared" si="17"/>
        <v>-2</v>
      </c>
      <c r="AT48" s="4063">
        <f t="shared" si="18"/>
        <v>0</v>
      </c>
      <c r="AU48" s="4053">
        <f>'50.21'!C39</f>
        <v>0</v>
      </c>
      <c r="AV48" s="4053">
        <f>'50.21'!D39</f>
        <v>0</v>
      </c>
      <c r="AW48" s="4063">
        <f t="shared" si="19"/>
        <v>0</v>
      </c>
      <c r="AX48" s="4053">
        <f>'50.21'!F39</f>
        <v>0</v>
      </c>
      <c r="AY48" s="4053">
        <f>'50.21'!G39</f>
        <v>0</v>
      </c>
      <c r="AZ48" s="4043"/>
      <c r="BA48" s="4044"/>
      <c r="BB48" s="3984"/>
      <c r="BC48" s="4009"/>
      <c r="BD48" s="4009"/>
      <c r="BE48" s="4009"/>
      <c r="BF48" s="4051">
        <f t="shared" si="20"/>
        <v>-2</v>
      </c>
      <c r="BG48" s="4063">
        <f t="shared" si="21"/>
        <v>0</v>
      </c>
      <c r="BH48" s="4053">
        <f>'50.27'!C39</f>
        <v>0</v>
      </c>
      <c r="BI48" s="4053">
        <f>'50.27'!D39</f>
        <v>0</v>
      </c>
      <c r="BJ48" s="4063">
        <f t="shared" si="22"/>
        <v>0</v>
      </c>
      <c r="BK48" s="4053">
        <f>'50.27'!F39</f>
        <v>0</v>
      </c>
      <c r="BL48" s="4053">
        <f>'50.27'!G39</f>
        <v>0</v>
      </c>
      <c r="BM48" s="3983"/>
      <c r="BN48" s="3966"/>
      <c r="BO48" s="3984"/>
      <c r="BP48" s="4009"/>
      <c r="BQ48" s="4009"/>
      <c r="BR48" s="4009"/>
      <c r="BS48" s="4051">
        <f t="shared" si="23"/>
        <v>-2</v>
      </c>
      <c r="BT48" s="4063">
        <f t="shared" si="24"/>
        <v>0</v>
      </c>
      <c r="BU48" s="4053">
        <f>'50.22'!C39</f>
        <v>0</v>
      </c>
      <c r="BV48" s="4053">
        <f>'50.22'!D39</f>
        <v>0</v>
      </c>
      <c r="BW48" s="4063">
        <f t="shared" si="25"/>
        <v>0</v>
      </c>
      <c r="BX48" s="4053">
        <f>'50.22'!F39</f>
        <v>0</v>
      </c>
      <c r="BY48" s="4053">
        <f>'50.22'!G39</f>
        <v>0</v>
      </c>
      <c r="BZ48" s="3983"/>
      <c r="CA48" s="3966"/>
      <c r="CB48" s="3984"/>
      <c r="CC48" s="4009"/>
      <c r="CD48" s="4009"/>
      <c r="CE48" s="4009"/>
      <c r="CF48" s="4051">
        <f t="shared" si="26"/>
        <v>-2</v>
      </c>
      <c r="CG48" s="4063">
        <f t="shared" si="27"/>
        <v>0</v>
      </c>
      <c r="CH48" s="4053">
        <f>'50.25'!C39</f>
        <v>0</v>
      </c>
      <c r="CI48" s="4053">
        <f>'50.25'!D39</f>
        <v>0</v>
      </c>
      <c r="CJ48" s="4063">
        <f t="shared" si="28"/>
        <v>0</v>
      </c>
      <c r="CK48" s="4053">
        <f>'50.25'!F39</f>
        <v>0</v>
      </c>
      <c r="CL48" s="4053">
        <f>'50.25'!G39</f>
        <v>0</v>
      </c>
      <c r="CM48" s="3983"/>
      <c r="CN48" s="3966"/>
      <c r="CO48" s="3984"/>
      <c r="CP48" s="4009"/>
      <c r="CQ48" s="4009"/>
      <c r="CR48" s="4009"/>
      <c r="CS48" s="4051">
        <f t="shared" si="29"/>
        <v>-2</v>
      </c>
      <c r="CT48" s="4063">
        <f t="shared" si="30"/>
        <v>0</v>
      </c>
      <c r="CU48" s="4053">
        <f>'50.24'!C39</f>
        <v>0</v>
      </c>
      <c r="CV48" s="4053">
        <f>'50.24'!D39</f>
        <v>0</v>
      </c>
      <c r="CW48" s="4063">
        <f t="shared" si="31"/>
        <v>0</v>
      </c>
      <c r="CX48" s="4053">
        <f>'50.24'!F39</f>
        <v>0</v>
      </c>
      <c r="CY48" s="4053">
        <f>'50.24'!G39</f>
        <v>0</v>
      </c>
      <c r="CZ48" s="3983"/>
      <c r="DA48" s="3966"/>
    </row>
    <row r="49" spans="1:105" ht="15">
      <c r="A49" s="3966"/>
      <c r="B49" s="3984"/>
      <c r="C49" s="4009"/>
      <c r="D49" s="4009"/>
      <c r="E49" s="4009"/>
      <c r="F49" s="4051">
        <f t="shared" si="10"/>
        <v>-3</v>
      </c>
      <c r="G49" s="4052">
        <f t="shared" si="9"/>
        <v>0</v>
      </c>
      <c r="H49" s="4052">
        <f t="shared" si="9"/>
        <v>0</v>
      </c>
      <c r="I49" s="4052">
        <f t="shared" si="9"/>
        <v>0</v>
      </c>
      <c r="J49" s="4052">
        <f t="shared" si="9"/>
        <v>0</v>
      </c>
      <c r="K49" s="4052">
        <f t="shared" si="9"/>
        <v>0</v>
      </c>
      <c r="L49" s="4052">
        <f t="shared" si="9"/>
        <v>0</v>
      </c>
      <c r="M49" s="4041"/>
      <c r="N49" s="4042"/>
      <c r="O49" s="3984"/>
      <c r="P49" s="4009"/>
      <c r="Q49" s="4009"/>
      <c r="R49" s="4009"/>
      <c r="S49" s="4051">
        <f t="shared" si="11"/>
        <v>-3</v>
      </c>
      <c r="T49" s="4063">
        <f t="shared" si="12"/>
        <v>0</v>
      </c>
      <c r="U49" s="4053">
        <f>'50.23'!C60</f>
        <v>0</v>
      </c>
      <c r="V49" s="4053">
        <f>'50.23'!D60</f>
        <v>0</v>
      </c>
      <c r="W49" s="4063">
        <f t="shared" si="13"/>
        <v>0</v>
      </c>
      <c r="X49" s="4053">
        <f>'50.23'!F60</f>
        <v>0</v>
      </c>
      <c r="Y49" s="4053">
        <f>'50.23'!G60</f>
        <v>0</v>
      </c>
      <c r="Z49" s="4043"/>
      <c r="AA49" s="4044"/>
      <c r="AB49" s="3984"/>
      <c r="AC49" s="4009"/>
      <c r="AD49" s="4009"/>
      <c r="AE49" s="4009"/>
      <c r="AF49" s="4051">
        <f t="shared" si="14"/>
        <v>-3</v>
      </c>
      <c r="AG49" s="4063">
        <f t="shared" si="15"/>
        <v>0</v>
      </c>
      <c r="AH49" s="4053">
        <f>'50.26'!C40</f>
        <v>0</v>
      </c>
      <c r="AI49" s="4053">
        <f>'50.26'!D40</f>
        <v>0</v>
      </c>
      <c r="AJ49" s="4063">
        <f t="shared" si="16"/>
        <v>0</v>
      </c>
      <c r="AK49" s="4053">
        <f>'50.26'!F40</f>
        <v>0</v>
      </c>
      <c r="AL49" s="4053">
        <f>'50.26'!G40</f>
        <v>0</v>
      </c>
      <c r="AM49" s="4043"/>
      <c r="AN49" s="4044"/>
      <c r="AO49" s="3984"/>
      <c r="AP49" s="4009"/>
      <c r="AQ49" s="4009"/>
      <c r="AR49" s="4009"/>
      <c r="AS49" s="4051">
        <f t="shared" si="17"/>
        <v>-3</v>
      </c>
      <c r="AT49" s="4063">
        <f t="shared" si="18"/>
        <v>0</v>
      </c>
      <c r="AU49" s="4053">
        <f>'50.21'!C40</f>
        <v>0</v>
      </c>
      <c r="AV49" s="4053">
        <f>'50.21'!D40</f>
        <v>0</v>
      </c>
      <c r="AW49" s="4063">
        <f t="shared" si="19"/>
        <v>0</v>
      </c>
      <c r="AX49" s="4053">
        <f>'50.21'!F40</f>
        <v>0</v>
      </c>
      <c r="AY49" s="4053">
        <f>'50.21'!G40</f>
        <v>0</v>
      </c>
      <c r="AZ49" s="4043"/>
      <c r="BA49" s="4044"/>
      <c r="BB49" s="3984"/>
      <c r="BC49" s="4009"/>
      <c r="BD49" s="4009"/>
      <c r="BE49" s="4009"/>
      <c r="BF49" s="4051">
        <f t="shared" si="20"/>
        <v>-3</v>
      </c>
      <c r="BG49" s="4063">
        <f t="shared" si="21"/>
        <v>0</v>
      </c>
      <c r="BH49" s="4053">
        <f>'50.27'!C40</f>
        <v>0</v>
      </c>
      <c r="BI49" s="4053">
        <f>'50.27'!D40</f>
        <v>0</v>
      </c>
      <c r="BJ49" s="4063">
        <f t="shared" si="22"/>
        <v>0</v>
      </c>
      <c r="BK49" s="4053">
        <f>'50.27'!F40</f>
        <v>0</v>
      </c>
      <c r="BL49" s="4053">
        <f>'50.27'!G40</f>
        <v>0</v>
      </c>
      <c r="BM49" s="3983"/>
      <c r="BN49" s="3966"/>
      <c r="BO49" s="3984"/>
      <c r="BP49" s="4009"/>
      <c r="BQ49" s="4009"/>
      <c r="BR49" s="4009"/>
      <c r="BS49" s="4051">
        <f t="shared" si="23"/>
        <v>-3</v>
      </c>
      <c r="BT49" s="4063">
        <f t="shared" si="24"/>
        <v>0</v>
      </c>
      <c r="BU49" s="4053">
        <f>'50.22'!C40</f>
        <v>0</v>
      </c>
      <c r="BV49" s="4053">
        <f>'50.22'!D40</f>
        <v>0</v>
      </c>
      <c r="BW49" s="4063">
        <f t="shared" si="25"/>
        <v>0</v>
      </c>
      <c r="BX49" s="4053">
        <f>'50.22'!F40</f>
        <v>0</v>
      </c>
      <c r="BY49" s="4053">
        <f>'50.22'!G40</f>
        <v>0</v>
      </c>
      <c r="BZ49" s="3983"/>
      <c r="CA49" s="3966"/>
      <c r="CB49" s="3984"/>
      <c r="CC49" s="4009"/>
      <c r="CD49" s="4009"/>
      <c r="CE49" s="4009"/>
      <c r="CF49" s="4051">
        <f t="shared" si="26"/>
        <v>-3</v>
      </c>
      <c r="CG49" s="4063">
        <f t="shared" si="27"/>
        <v>0</v>
      </c>
      <c r="CH49" s="4053">
        <f>'50.25'!C40</f>
        <v>0</v>
      </c>
      <c r="CI49" s="4053">
        <f>'50.25'!D40</f>
        <v>0</v>
      </c>
      <c r="CJ49" s="4063">
        <f t="shared" si="28"/>
        <v>0</v>
      </c>
      <c r="CK49" s="4053">
        <f>'50.25'!F40</f>
        <v>0</v>
      </c>
      <c r="CL49" s="4053">
        <f>'50.25'!G40</f>
        <v>0</v>
      </c>
      <c r="CM49" s="3983"/>
      <c r="CN49" s="3966"/>
      <c r="CO49" s="3984"/>
      <c r="CP49" s="4009"/>
      <c r="CQ49" s="4009"/>
      <c r="CR49" s="4009"/>
      <c r="CS49" s="4051">
        <f t="shared" si="29"/>
        <v>-3</v>
      </c>
      <c r="CT49" s="4063">
        <f t="shared" si="30"/>
        <v>0</v>
      </c>
      <c r="CU49" s="4053">
        <f>'50.24'!C40</f>
        <v>0</v>
      </c>
      <c r="CV49" s="4053">
        <f>'50.24'!D40</f>
        <v>0</v>
      </c>
      <c r="CW49" s="4063">
        <f t="shared" si="31"/>
        <v>0</v>
      </c>
      <c r="CX49" s="4053">
        <f>'50.24'!F40</f>
        <v>0</v>
      </c>
      <c r="CY49" s="4053">
        <f>'50.24'!G40</f>
        <v>0</v>
      </c>
      <c r="CZ49" s="3983"/>
      <c r="DA49" s="3966"/>
    </row>
    <row r="50" spans="1:105" ht="15">
      <c r="A50" s="3966"/>
      <c r="B50" s="3984"/>
      <c r="C50" s="4009"/>
      <c r="D50" s="4009"/>
      <c r="E50" s="4009"/>
      <c r="F50" s="4051">
        <f t="shared" si="10"/>
        <v>-4</v>
      </c>
      <c r="G50" s="4052">
        <f t="shared" si="9"/>
        <v>0</v>
      </c>
      <c r="H50" s="4052">
        <f t="shared" si="9"/>
        <v>0</v>
      </c>
      <c r="I50" s="4052">
        <f t="shared" si="9"/>
        <v>0</v>
      </c>
      <c r="J50" s="4052">
        <f t="shared" si="9"/>
        <v>0</v>
      </c>
      <c r="K50" s="4052">
        <f t="shared" si="9"/>
        <v>0</v>
      </c>
      <c r="L50" s="4052">
        <f t="shared" si="9"/>
        <v>0</v>
      </c>
      <c r="M50" s="4041"/>
      <c r="N50" s="4042"/>
      <c r="O50" s="3984"/>
      <c r="P50" s="4009"/>
      <c r="Q50" s="4009"/>
      <c r="R50" s="4009"/>
      <c r="S50" s="4051">
        <f t="shared" si="11"/>
        <v>-4</v>
      </c>
      <c r="T50" s="4063">
        <f t="shared" si="12"/>
        <v>0</v>
      </c>
      <c r="U50" s="4053">
        <f>'50.23'!C61</f>
        <v>0</v>
      </c>
      <c r="V50" s="4053">
        <f>'50.23'!D61</f>
        <v>0</v>
      </c>
      <c r="W50" s="4063">
        <f t="shared" si="13"/>
        <v>0</v>
      </c>
      <c r="X50" s="4053">
        <f>'50.23'!F61</f>
        <v>0</v>
      </c>
      <c r="Y50" s="4053">
        <f>'50.23'!G61</f>
        <v>0</v>
      </c>
      <c r="Z50" s="4043"/>
      <c r="AA50" s="4044"/>
      <c r="AB50" s="3984"/>
      <c r="AC50" s="4009"/>
      <c r="AD50" s="4009"/>
      <c r="AE50" s="4009"/>
      <c r="AF50" s="4051">
        <f t="shared" si="14"/>
        <v>-4</v>
      </c>
      <c r="AG50" s="4063">
        <f t="shared" si="15"/>
        <v>0</v>
      </c>
      <c r="AH50" s="4053">
        <f>'50.26'!C41</f>
        <v>0</v>
      </c>
      <c r="AI50" s="4053">
        <f>'50.26'!D41</f>
        <v>0</v>
      </c>
      <c r="AJ50" s="4063">
        <f t="shared" si="16"/>
        <v>0</v>
      </c>
      <c r="AK50" s="4053">
        <f>'50.26'!F41</f>
        <v>0</v>
      </c>
      <c r="AL50" s="4053">
        <f>'50.26'!G41</f>
        <v>0</v>
      </c>
      <c r="AM50" s="4043"/>
      <c r="AN50" s="4044"/>
      <c r="AO50" s="3984"/>
      <c r="AP50" s="4009"/>
      <c r="AQ50" s="4009"/>
      <c r="AR50" s="4009"/>
      <c r="AS50" s="4051">
        <f t="shared" si="17"/>
        <v>-4</v>
      </c>
      <c r="AT50" s="4063">
        <f t="shared" si="18"/>
        <v>0</v>
      </c>
      <c r="AU50" s="4053">
        <f>'50.21'!C41</f>
        <v>0</v>
      </c>
      <c r="AV50" s="4053">
        <f>'50.21'!D41</f>
        <v>0</v>
      </c>
      <c r="AW50" s="4063">
        <f t="shared" si="19"/>
        <v>0</v>
      </c>
      <c r="AX50" s="4053">
        <f>'50.21'!F41</f>
        <v>0</v>
      </c>
      <c r="AY50" s="4053">
        <f>'50.21'!G41</f>
        <v>0</v>
      </c>
      <c r="AZ50" s="4043"/>
      <c r="BA50" s="4044"/>
      <c r="BB50" s="3984"/>
      <c r="BC50" s="4009"/>
      <c r="BD50" s="4009"/>
      <c r="BE50" s="4009"/>
      <c r="BF50" s="4051">
        <f t="shared" si="20"/>
        <v>-4</v>
      </c>
      <c r="BG50" s="4063">
        <f t="shared" si="21"/>
        <v>0</v>
      </c>
      <c r="BH50" s="4053">
        <f>'50.27'!C41</f>
        <v>0</v>
      </c>
      <c r="BI50" s="4053">
        <f>'50.27'!D41</f>
        <v>0</v>
      </c>
      <c r="BJ50" s="4063">
        <f t="shared" si="22"/>
        <v>0</v>
      </c>
      <c r="BK50" s="4053">
        <f>'50.27'!F41</f>
        <v>0</v>
      </c>
      <c r="BL50" s="4053">
        <f>'50.27'!G41</f>
        <v>0</v>
      </c>
      <c r="BM50" s="3983"/>
      <c r="BN50" s="3966"/>
      <c r="BO50" s="3984"/>
      <c r="BP50" s="4009"/>
      <c r="BQ50" s="4009"/>
      <c r="BR50" s="4009"/>
      <c r="BS50" s="4051">
        <f t="shared" si="23"/>
        <v>-4</v>
      </c>
      <c r="BT50" s="4063">
        <f t="shared" si="24"/>
        <v>0</v>
      </c>
      <c r="BU50" s="4053">
        <f>'50.22'!C41</f>
        <v>0</v>
      </c>
      <c r="BV50" s="4053">
        <f>'50.22'!D41</f>
        <v>0</v>
      </c>
      <c r="BW50" s="4063">
        <f t="shared" si="25"/>
        <v>0</v>
      </c>
      <c r="BX50" s="4053">
        <f>'50.22'!F41</f>
        <v>0</v>
      </c>
      <c r="BY50" s="4053">
        <f>'50.22'!G41</f>
        <v>0</v>
      </c>
      <c r="BZ50" s="3983"/>
      <c r="CA50" s="3966"/>
      <c r="CB50" s="3984"/>
      <c r="CC50" s="4009"/>
      <c r="CD50" s="4009"/>
      <c r="CE50" s="4009"/>
      <c r="CF50" s="4051">
        <f t="shared" si="26"/>
        <v>-4</v>
      </c>
      <c r="CG50" s="4063">
        <f t="shared" si="27"/>
        <v>0</v>
      </c>
      <c r="CH50" s="4053">
        <f>'50.25'!C41</f>
        <v>0</v>
      </c>
      <c r="CI50" s="4053">
        <f>'50.25'!D41</f>
        <v>0</v>
      </c>
      <c r="CJ50" s="4063">
        <f t="shared" si="28"/>
        <v>0</v>
      </c>
      <c r="CK50" s="4053">
        <f>'50.25'!F41</f>
        <v>0</v>
      </c>
      <c r="CL50" s="4053">
        <f>'50.25'!G41</f>
        <v>0</v>
      </c>
      <c r="CM50" s="3983"/>
      <c r="CN50" s="3966"/>
      <c r="CO50" s="3984"/>
      <c r="CP50" s="4009"/>
      <c r="CQ50" s="4009"/>
      <c r="CR50" s="4009"/>
      <c r="CS50" s="4051">
        <f t="shared" si="29"/>
        <v>-4</v>
      </c>
      <c r="CT50" s="4063">
        <f t="shared" si="30"/>
        <v>0</v>
      </c>
      <c r="CU50" s="4053">
        <f>'50.24'!C41</f>
        <v>0</v>
      </c>
      <c r="CV50" s="4053">
        <f>'50.24'!D41</f>
        <v>0</v>
      </c>
      <c r="CW50" s="4063">
        <f t="shared" si="31"/>
        <v>0</v>
      </c>
      <c r="CX50" s="4053">
        <f>'50.24'!F41</f>
        <v>0</v>
      </c>
      <c r="CY50" s="4053">
        <f>'50.24'!G41</f>
        <v>0</v>
      </c>
      <c r="CZ50" s="3983"/>
      <c r="DA50" s="3966"/>
    </row>
    <row r="51" spans="1:105" ht="15">
      <c r="A51" s="3966"/>
      <c r="B51" s="3984"/>
      <c r="C51" s="4009"/>
      <c r="D51" s="4009"/>
      <c r="E51" s="4009"/>
      <c r="F51" s="4051">
        <f t="shared" si="10"/>
        <v>-5</v>
      </c>
      <c r="G51" s="4052">
        <f t="shared" si="9"/>
        <v>0</v>
      </c>
      <c r="H51" s="4052">
        <f t="shared" si="9"/>
        <v>0</v>
      </c>
      <c r="I51" s="4052">
        <f t="shared" si="9"/>
        <v>0</v>
      </c>
      <c r="J51" s="4052">
        <f t="shared" si="9"/>
        <v>0</v>
      </c>
      <c r="K51" s="4052">
        <f t="shared" si="9"/>
        <v>0</v>
      </c>
      <c r="L51" s="4052">
        <f t="shared" si="9"/>
        <v>0</v>
      </c>
      <c r="M51" s="4041"/>
      <c r="N51" s="4042"/>
      <c r="O51" s="3984"/>
      <c r="P51" s="4009"/>
      <c r="Q51" s="4009"/>
      <c r="R51" s="4009"/>
      <c r="S51" s="4051">
        <f t="shared" si="11"/>
        <v>-5</v>
      </c>
      <c r="T51" s="4063">
        <f t="shared" si="12"/>
        <v>0</v>
      </c>
      <c r="U51" s="4053">
        <f>'50.23'!C62</f>
        <v>0</v>
      </c>
      <c r="V51" s="4053">
        <f>'50.23'!D62</f>
        <v>0</v>
      </c>
      <c r="W51" s="4063">
        <f t="shared" si="13"/>
        <v>0</v>
      </c>
      <c r="X51" s="4053">
        <f>'50.23'!F62</f>
        <v>0</v>
      </c>
      <c r="Y51" s="4053">
        <f>'50.23'!G62</f>
        <v>0</v>
      </c>
      <c r="Z51" s="4043"/>
      <c r="AA51" s="4044"/>
      <c r="AB51" s="3984"/>
      <c r="AC51" s="4009"/>
      <c r="AD51" s="4009"/>
      <c r="AE51" s="4009"/>
      <c r="AF51" s="4051">
        <f t="shared" si="14"/>
        <v>-5</v>
      </c>
      <c r="AG51" s="4063">
        <f t="shared" si="15"/>
        <v>0</v>
      </c>
      <c r="AH51" s="4053">
        <f>'50.26'!C42</f>
        <v>0</v>
      </c>
      <c r="AI51" s="4053">
        <f>'50.26'!D42</f>
        <v>0</v>
      </c>
      <c r="AJ51" s="4063">
        <f t="shared" si="16"/>
        <v>0</v>
      </c>
      <c r="AK51" s="4053">
        <f>'50.26'!F42</f>
        <v>0</v>
      </c>
      <c r="AL51" s="4053">
        <f>'50.26'!G42</f>
        <v>0</v>
      </c>
      <c r="AM51" s="4043"/>
      <c r="AN51" s="4044"/>
      <c r="AO51" s="3984"/>
      <c r="AP51" s="4009"/>
      <c r="AQ51" s="4009"/>
      <c r="AR51" s="4009"/>
      <c r="AS51" s="4051">
        <f t="shared" si="17"/>
        <v>-5</v>
      </c>
      <c r="AT51" s="4063">
        <f t="shared" si="18"/>
        <v>0</v>
      </c>
      <c r="AU51" s="4053">
        <f>'50.21'!C42</f>
        <v>0</v>
      </c>
      <c r="AV51" s="4053">
        <f>'50.21'!D42</f>
        <v>0</v>
      </c>
      <c r="AW51" s="4063">
        <f t="shared" si="19"/>
        <v>0</v>
      </c>
      <c r="AX51" s="4053">
        <f>'50.21'!F42</f>
        <v>0</v>
      </c>
      <c r="AY51" s="4053">
        <f>'50.21'!G42</f>
        <v>0</v>
      </c>
      <c r="AZ51" s="4043"/>
      <c r="BA51" s="4044"/>
      <c r="BB51" s="3984"/>
      <c r="BC51" s="4009"/>
      <c r="BD51" s="4009"/>
      <c r="BE51" s="4009"/>
      <c r="BF51" s="4051">
        <f t="shared" si="20"/>
        <v>-5</v>
      </c>
      <c r="BG51" s="4063">
        <f t="shared" si="21"/>
        <v>0</v>
      </c>
      <c r="BH51" s="4053">
        <f>'50.27'!C42</f>
        <v>0</v>
      </c>
      <c r="BI51" s="4053">
        <f>'50.27'!D42</f>
        <v>0</v>
      </c>
      <c r="BJ51" s="4063">
        <f t="shared" si="22"/>
        <v>0</v>
      </c>
      <c r="BK51" s="4053">
        <f>'50.27'!F42</f>
        <v>0</v>
      </c>
      <c r="BL51" s="4053">
        <f>'50.27'!G42</f>
        <v>0</v>
      </c>
      <c r="BM51" s="3983"/>
      <c r="BN51" s="3966"/>
      <c r="BO51" s="3984"/>
      <c r="BP51" s="4009"/>
      <c r="BQ51" s="4009"/>
      <c r="BR51" s="4009"/>
      <c r="BS51" s="4051">
        <f t="shared" si="23"/>
        <v>-5</v>
      </c>
      <c r="BT51" s="4063">
        <f t="shared" si="24"/>
        <v>0</v>
      </c>
      <c r="BU51" s="4053">
        <f>'50.22'!C42</f>
        <v>0</v>
      </c>
      <c r="BV51" s="4053">
        <f>'50.22'!D42</f>
        <v>0</v>
      </c>
      <c r="BW51" s="4063">
        <f t="shared" si="25"/>
        <v>0</v>
      </c>
      <c r="BX51" s="4053">
        <f>'50.22'!F42</f>
        <v>0</v>
      </c>
      <c r="BY51" s="4053">
        <f>'50.22'!G42</f>
        <v>0</v>
      </c>
      <c r="BZ51" s="3983"/>
      <c r="CA51" s="3966"/>
      <c r="CB51" s="3984"/>
      <c r="CC51" s="4009"/>
      <c r="CD51" s="4009"/>
      <c r="CE51" s="4009"/>
      <c r="CF51" s="4051">
        <f t="shared" si="26"/>
        <v>-5</v>
      </c>
      <c r="CG51" s="4063">
        <f t="shared" si="27"/>
        <v>0</v>
      </c>
      <c r="CH51" s="4053">
        <f>'50.25'!C42</f>
        <v>0</v>
      </c>
      <c r="CI51" s="4053">
        <f>'50.25'!D42</f>
        <v>0</v>
      </c>
      <c r="CJ51" s="4063">
        <f t="shared" si="28"/>
        <v>0</v>
      </c>
      <c r="CK51" s="4053">
        <f>'50.25'!F42</f>
        <v>0</v>
      </c>
      <c r="CL51" s="4053">
        <f>'50.25'!G42</f>
        <v>0</v>
      </c>
      <c r="CM51" s="3983"/>
      <c r="CN51" s="3966"/>
      <c r="CO51" s="3984"/>
      <c r="CP51" s="4009"/>
      <c r="CQ51" s="4009"/>
      <c r="CR51" s="4009"/>
      <c r="CS51" s="4051">
        <f t="shared" si="29"/>
        <v>-5</v>
      </c>
      <c r="CT51" s="4063">
        <f t="shared" si="30"/>
        <v>0</v>
      </c>
      <c r="CU51" s="4053">
        <f>'50.24'!C42</f>
        <v>0</v>
      </c>
      <c r="CV51" s="4053">
        <f>'50.24'!D42</f>
        <v>0</v>
      </c>
      <c r="CW51" s="4063">
        <f t="shared" si="31"/>
        <v>0</v>
      </c>
      <c r="CX51" s="4053">
        <f>'50.24'!F42</f>
        <v>0</v>
      </c>
      <c r="CY51" s="4053">
        <f>'50.24'!G42</f>
        <v>0</v>
      </c>
      <c r="CZ51" s="3983"/>
      <c r="DA51" s="3966"/>
    </row>
    <row r="52" spans="1:105" ht="15">
      <c r="A52" s="3966"/>
      <c r="B52" s="3984"/>
      <c r="C52" s="4009"/>
      <c r="D52" s="4009"/>
      <c r="E52" s="4009"/>
      <c r="F52" s="4051">
        <f t="shared" si="10"/>
        <v>-6</v>
      </c>
      <c r="G52" s="4052">
        <f t="shared" si="9"/>
        <v>0</v>
      </c>
      <c r="H52" s="4052">
        <f t="shared" si="9"/>
        <v>0</v>
      </c>
      <c r="I52" s="4052">
        <f t="shared" si="9"/>
        <v>0</v>
      </c>
      <c r="J52" s="4052">
        <f t="shared" si="9"/>
        <v>0</v>
      </c>
      <c r="K52" s="4052">
        <f t="shared" si="9"/>
        <v>0</v>
      </c>
      <c r="L52" s="4052">
        <f t="shared" si="9"/>
        <v>0</v>
      </c>
      <c r="M52" s="4041"/>
      <c r="N52" s="4042"/>
      <c r="O52" s="3984"/>
      <c r="P52" s="4009"/>
      <c r="Q52" s="4009"/>
      <c r="R52" s="4009"/>
      <c r="S52" s="4051">
        <f t="shared" si="11"/>
        <v>-6</v>
      </c>
      <c r="T52" s="4063">
        <f t="shared" si="12"/>
        <v>0</v>
      </c>
      <c r="U52" s="4053">
        <f>'50.23'!C63</f>
        <v>0</v>
      </c>
      <c r="V52" s="4053">
        <f>'50.23'!D63</f>
        <v>0</v>
      </c>
      <c r="W52" s="4063">
        <f t="shared" si="13"/>
        <v>0</v>
      </c>
      <c r="X52" s="4053">
        <f>'50.23'!F63</f>
        <v>0</v>
      </c>
      <c r="Y52" s="4053">
        <f>'50.23'!G63</f>
        <v>0</v>
      </c>
      <c r="Z52" s="4043"/>
      <c r="AA52" s="4044"/>
      <c r="AB52" s="3984"/>
      <c r="AC52" s="4009"/>
      <c r="AD52" s="4009"/>
      <c r="AE52" s="4009"/>
      <c r="AF52" s="4051">
        <f t="shared" si="14"/>
        <v>-6</v>
      </c>
      <c r="AG52" s="4063">
        <f t="shared" si="15"/>
        <v>0</v>
      </c>
      <c r="AH52" s="4053">
        <f>'50.26'!C43</f>
        <v>0</v>
      </c>
      <c r="AI52" s="4053">
        <f>'50.26'!D43</f>
        <v>0</v>
      </c>
      <c r="AJ52" s="4063">
        <f t="shared" si="16"/>
        <v>0</v>
      </c>
      <c r="AK52" s="4053">
        <f>'50.26'!F43</f>
        <v>0</v>
      </c>
      <c r="AL52" s="4053">
        <f>'50.26'!G43</f>
        <v>0</v>
      </c>
      <c r="AM52" s="4043"/>
      <c r="AN52" s="4044"/>
      <c r="AO52" s="3984"/>
      <c r="AP52" s="4009"/>
      <c r="AQ52" s="4009"/>
      <c r="AR52" s="4009"/>
      <c r="AS52" s="4051">
        <f t="shared" si="17"/>
        <v>-6</v>
      </c>
      <c r="AT52" s="4063">
        <f t="shared" si="18"/>
        <v>0</v>
      </c>
      <c r="AU52" s="4053">
        <f>'50.21'!C43</f>
        <v>0</v>
      </c>
      <c r="AV52" s="4053">
        <f>'50.21'!D43</f>
        <v>0</v>
      </c>
      <c r="AW52" s="4063">
        <f t="shared" si="19"/>
        <v>0</v>
      </c>
      <c r="AX52" s="4053">
        <f>'50.21'!F43</f>
        <v>0</v>
      </c>
      <c r="AY52" s="4053">
        <f>'50.21'!G43</f>
        <v>0</v>
      </c>
      <c r="AZ52" s="4043"/>
      <c r="BA52" s="4044"/>
      <c r="BB52" s="3984"/>
      <c r="BC52" s="4009"/>
      <c r="BD52" s="4009"/>
      <c r="BE52" s="4009"/>
      <c r="BF52" s="4051">
        <f t="shared" si="20"/>
        <v>-6</v>
      </c>
      <c r="BG52" s="4063">
        <f t="shared" si="21"/>
        <v>0</v>
      </c>
      <c r="BH52" s="4053">
        <f>'50.27'!C43</f>
        <v>0</v>
      </c>
      <c r="BI52" s="4053">
        <f>'50.27'!D43</f>
        <v>0</v>
      </c>
      <c r="BJ52" s="4063">
        <f t="shared" si="22"/>
        <v>0</v>
      </c>
      <c r="BK52" s="4053">
        <f>'50.27'!F43</f>
        <v>0</v>
      </c>
      <c r="BL52" s="4053">
        <f>'50.27'!G43</f>
        <v>0</v>
      </c>
      <c r="BM52" s="3983"/>
      <c r="BN52" s="3966"/>
      <c r="BO52" s="3984"/>
      <c r="BP52" s="4009"/>
      <c r="BQ52" s="4009"/>
      <c r="BR52" s="4009"/>
      <c r="BS52" s="4051">
        <f t="shared" si="23"/>
        <v>-6</v>
      </c>
      <c r="BT52" s="4063">
        <f t="shared" si="24"/>
        <v>0</v>
      </c>
      <c r="BU52" s="4053">
        <f>'50.22'!C43</f>
        <v>0</v>
      </c>
      <c r="BV52" s="4053">
        <f>'50.22'!D43</f>
        <v>0</v>
      </c>
      <c r="BW52" s="4063">
        <f t="shared" si="25"/>
        <v>0</v>
      </c>
      <c r="BX52" s="4053">
        <f>'50.22'!F43</f>
        <v>0</v>
      </c>
      <c r="BY52" s="4053">
        <f>'50.22'!G43</f>
        <v>0</v>
      </c>
      <c r="BZ52" s="3983"/>
      <c r="CA52" s="3966"/>
      <c r="CB52" s="3984"/>
      <c r="CC52" s="4009"/>
      <c r="CD52" s="4009"/>
      <c r="CE52" s="4009"/>
      <c r="CF52" s="4051">
        <f t="shared" si="26"/>
        <v>-6</v>
      </c>
      <c r="CG52" s="4063">
        <f t="shared" si="27"/>
        <v>0</v>
      </c>
      <c r="CH52" s="4053">
        <f>'50.25'!C43</f>
        <v>0</v>
      </c>
      <c r="CI52" s="4053">
        <f>'50.25'!D43</f>
        <v>0</v>
      </c>
      <c r="CJ52" s="4063">
        <f t="shared" si="28"/>
        <v>0</v>
      </c>
      <c r="CK52" s="4053">
        <f>'50.25'!F43</f>
        <v>0</v>
      </c>
      <c r="CL52" s="4053">
        <f>'50.25'!G43</f>
        <v>0</v>
      </c>
      <c r="CM52" s="3983"/>
      <c r="CN52" s="3966"/>
      <c r="CO52" s="3984"/>
      <c r="CP52" s="4009"/>
      <c r="CQ52" s="4009"/>
      <c r="CR52" s="4009"/>
      <c r="CS52" s="4051">
        <f t="shared" si="29"/>
        <v>-6</v>
      </c>
      <c r="CT52" s="4063">
        <f t="shared" si="30"/>
        <v>0</v>
      </c>
      <c r="CU52" s="4053">
        <f>'50.24'!C43</f>
        <v>0</v>
      </c>
      <c r="CV52" s="4053">
        <f>'50.24'!D43</f>
        <v>0</v>
      </c>
      <c r="CW52" s="4063">
        <f t="shared" si="31"/>
        <v>0</v>
      </c>
      <c r="CX52" s="4053">
        <f>'50.24'!F43</f>
        <v>0</v>
      </c>
      <c r="CY52" s="4053">
        <f>'50.24'!G43</f>
        <v>0</v>
      </c>
      <c r="CZ52" s="3983"/>
      <c r="DA52" s="3966"/>
    </row>
    <row r="53" spans="1:105" ht="15">
      <c r="A53" s="3966"/>
      <c r="B53" s="3984"/>
      <c r="C53" s="4009"/>
      <c r="D53" s="4009"/>
      <c r="E53" s="4009"/>
      <c r="F53" s="4051">
        <f t="shared" si="10"/>
        <v>-7</v>
      </c>
      <c r="G53" s="4052">
        <f t="shared" si="9"/>
        <v>0</v>
      </c>
      <c r="H53" s="4052">
        <f t="shared" si="9"/>
        <v>0</v>
      </c>
      <c r="I53" s="4052">
        <f t="shared" si="9"/>
        <v>0</v>
      </c>
      <c r="J53" s="4052">
        <f t="shared" si="9"/>
        <v>0</v>
      </c>
      <c r="K53" s="4052">
        <f t="shared" si="9"/>
        <v>0</v>
      </c>
      <c r="L53" s="4052">
        <f t="shared" si="9"/>
        <v>0</v>
      </c>
      <c r="M53" s="4041"/>
      <c r="N53" s="4042"/>
      <c r="O53" s="3984"/>
      <c r="P53" s="4009"/>
      <c r="Q53" s="4009"/>
      <c r="R53" s="4009"/>
      <c r="S53" s="4051">
        <f t="shared" si="11"/>
        <v>-7</v>
      </c>
      <c r="T53" s="4063">
        <f t="shared" si="12"/>
        <v>0</v>
      </c>
      <c r="U53" s="4053">
        <f>'50.23'!C64</f>
        <v>0</v>
      </c>
      <c r="V53" s="4053">
        <f>'50.23'!D64</f>
        <v>0</v>
      </c>
      <c r="W53" s="4063">
        <f t="shared" si="13"/>
        <v>0</v>
      </c>
      <c r="X53" s="4053">
        <f>'50.23'!F64</f>
        <v>0</v>
      </c>
      <c r="Y53" s="4053">
        <f>'50.23'!G64</f>
        <v>0</v>
      </c>
      <c r="Z53" s="4043"/>
      <c r="AA53" s="4044"/>
      <c r="AB53" s="3984"/>
      <c r="AC53" s="4009"/>
      <c r="AD53" s="4009"/>
      <c r="AE53" s="4009"/>
      <c r="AF53" s="4051">
        <f t="shared" si="14"/>
        <v>-7</v>
      </c>
      <c r="AG53" s="4063">
        <f t="shared" si="15"/>
        <v>0</v>
      </c>
      <c r="AH53" s="4053">
        <f>'50.26'!C44</f>
        <v>0</v>
      </c>
      <c r="AI53" s="4053">
        <f>'50.26'!D44</f>
        <v>0</v>
      </c>
      <c r="AJ53" s="4063">
        <f t="shared" si="16"/>
        <v>0</v>
      </c>
      <c r="AK53" s="4053">
        <f>'50.26'!F44</f>
        <v>0</v>
      </c>
      <c r="AL53" s="4053">
        <f>'50.26'!G44</f>
        <v>0</v>
      </c>
      <c r="AM53" s="4043"/>
      <c r="AN53" s="4044"/>
      <c r="AO53" s="3984"/>
      <c r="AP53" s="4009"/>
      <c r="AQ53" s="4009"/>
      <c r="AR53" s="4009"/>
      <c r="AS53" s="4051">
        <f t="shared" si="17"/>
        <v>-7</v>
      </c>
      <c r="AT53" s="4063">
        <f t="shared" si="18"/>
        <v>0</v>
      </c>
      <c r="AU53" s="4053">
        <f>'50.21'!C44</f>
        <v>0</v>
      </c>
      <c r="AV53" s="4053">
        <f>'50.21'!D44</f>
        <v>0</v>
      </c>
      <c r="AW53" s="4063">
        <f t="shared" si="19"/>
        <v>0</v>
      </c>
      <c r="AX53" s="4053">
        <f>'50.21'!F44</f>
        <v>0</v>
      </c>
      <c r="AY53" s="4053">
        <f>'50.21'!G44</f>
        <v>0</v>
      </c>
      <c r="AZ53" s="4043"/>
      <c r="BA53" s="4044"/>
      <c r="BB53" s="3984"/>
      <c r="BC53" s="4009"/>
      <c r="BD53" s="4009"/>
      <c r="BE53" s="4009"/>
      <c r="BF53" s="4051">
        <f t="shared" si="20"/>
        <v>-7</v>
      </c>
      <c r="BG53" s="4063">
        <f t="shared" si="21"/>
        <v>0</v>
      </c>
      <c r="BH53" s="4053">
        <f>'50.27'!C44</f>
        <v>0</v>
      </c>
      <c r="BI53" s="4053">
        <f>'50.27'!D44</f>
        <v>0</v>
      </c>
      <c r="BJ53" s="4063">
        <f t="shared" si="22"/>
        <v>0</v>
      </c>
      <c r="BK53" s="4053">
        <f>'50.27'!F44</f>
        <v>0</v>
      </c>
      <c r="BL53" s="4053">
        <f>'50.27'!G44</f>
        <v>0</v>
      </c>
      <c r="BM53" s="3983"/>
      <c r="BN53" s="3966"/>
      <c r="BO53" s="3984"/>
      <c r="BP53" s="4009"/>
      <c r="BQ53" s="4009"/>
      <c r="BR53" s="4009"/>
      <c r="BS53" s="4051">
        <f t="shared" si="23"/>
        <v>-7</v>
      </c>
      <c r="BT53" s="4063">
        <f t="shared" si="24"/>
        <v>0</v>
      </c>
      <c r="BU53" s="4053">
        <f>'50.22'!C44</f>
        <v>0</v>
      </c>
      <c r="BV53" s="4053">
        <f>'50.22'!D44</f>
        <v>0</v>
      </c>
      <c r="BW53" s="4063">
        <f t="shared" si="25"/>
        <v>0</v>
      </c>
      <c r="BX53" s="4053">
        <f>'50.22'!F44</f>
        <v>0</v>
      </c>
      <c r="BY53" s="4053">
        <f>'50.22'!G44</f>
        <v>0</v>
      </c>
      <c r="BZ53" s="3983"/>
      <c r="CA53" s="3966"/>
      <c r="CB53" s="3984"/>
      <c r="CC53" s="4009"/>
      <c r="CD53" s="4009"/>
      <c r="CE53" s="4009"/>
      <c r="CF53" s="4051">
        <f t="shared" si="26"/>
        <v>-7</v>
      </c>
      <c r="CG53" s="4063">
        <f t="shared" si="27"/>
        <v>0</v>
      </c>
      <c r="CH53" s="4053">
        <f>'50.25'!C44</f>
        <v>0</v>
      </c>
      <c r="CI53" s="4053">
        <f>'50.25'!D44</f>
        <v>0</v>
      </c>
      <c r="CJ53" s="4063">
        <f t="shared" si="28"/>
        <v>0</v>
      </c>
      <c r="CK53" s="4053">
        <f>'50.25'!F44</f>
        <v>0</v>
      </c>
      <c r="CL53" s="4053">
        <f>'50.25'!G44</f>
        <v>0</v>
      </c>
      <c r="CM53" s="3983"/>
      <c r="CN53" s="3966"/>
      <c r="CO53" s="3984"/>
      <c r="CP53" s="4009"/>
      <c r="CQ53" s="4009"/>
      <c r="CR53" s="4009"/>
      <c r="CS53" s="4051">
        <f t="shared" si="29"/>
        <v>-7</v>
      </c>
      <c r="CT53" s="4063">
        <f t="shared" si="30"/>
        <v>0</v>
      </c>
      <c r="CU53" s="4053">
        <f>'50.24'!C44</f>
        <v>0</v>
      </c>
      <c r="CV53" s="4053">
        <f>'50.24'!D44</f>
        <v>0</v>
      </c>
      <c r="CW53" s="4063">
        <f t="shared" si="31"/>
        <v>0</v>
      </c>
      <c r="CX53" s="4053">
        <f>'50.24'!F44</f>
        <v>0</v>
      </c>
      <c r="CY53" s="4053">
        <f>'50.24'!G44</f>
        <v>0</v>
      </c>
      <c r="CZ53" s="3983"/>
      <c r="DA53" s="3966"/>
    </row>
    <row r="54" spans="1:105" ht="15">
      <c r="A54" s="3966"/>
      <c r="B54" s="3984"/>
      <c r="C54" s="4009"/>
      <c r="D54" s="4009"/>
      <c r="E54" s="4009"/>
      <c r="F54" s="4051">
        <f t="shared" si="10"/>
        <v>-8</v>
      </c>
      <c r="G54" s="4052">
        <f t="shared" si="9"/>
        <v>0</v>
      </c>
      <c r="H54" s="4052">
        <f t="shared" si="9"/>
        <v>0</v>
      </c>
      <c r="I54" s="4052">
        <f t="shared" si="9"/>
        <v>0</v>
      </c>
      <c r="J54" s="4052">
        <f t="shared" si="9"/>
        <v>0</v>
      </c>
      <c r="K54" s="4052">
        <f t="shared" si="9"/>
        <v>0</v>
      </c>
      <c r="L54" s="4052">
        <f t="shared" si="9"/>
        <v>0</v>
      </c>
      <c r="M54" s="4041"/>
      <c r="N54" s="4042"/>
      <c r="O54" s="3984"/>
      <c r="P54" s="4009"/>
      <c r="Q54" s="4009"/>
      <c r="R54" s="4009"/>
      <c r="S54" s="4051">
        <f t="shared" si="11"/>
        <v>-8</v>
      </c>
      <c r="T54" s="4063">
        <f t="shared" si="12"/>
        <v>0</v>
      </c>
      <c r="U54" s="4053">
        <f>'50.23'!C65</f>
        <v>0</v>
      </c>
      <c r="V54" s="4053">
        <f>'50.23'!D65</f>
        <v>0</v>
      </c>
      <c r="W54" s="4063">
        <f t="shared" si="13"/>
        <v>0</v>
      </c>
      <c r="X54" s="4053">
        <f>'50.23'!F65</f>
        <v>0</v>
      </c>
      <c r="Y54" s="4053">
        <f>'50.23'!G65</f>
        <v>0</v>
      </c>
      <c r="Z54" s="4043"/>
      <c r="AA54" s="4044"/>
      <c r="AB54" s="3984"/>
      <c r="AC54" s="4009"/>
      <c r="AD54" s="4009"/>
      <c r="AE54" s="4009"/>
      <c r="AF54" s="4051">
        <f t="shared" si="14"/>
        <v>-8</v>
      </c>
      <c r="AG54" s="4063">
        <f t="shared" si="15"/>
        <v>0</v>
      </c>
      <c r="AH54" s="4053">
        <f>'50.26'!C45</f>
        <v>0</v>
      </c>
      <c r="AI54" s="4053">
        <f>'50.26'!D45</f>
        <v>0</v>
      </c>
      <c r="AJ54" s="4063">
        <f t="shared" si="16"/>
        <v>0</v>
      </c>
      <c r="AK54" s="4053">
        <f>'50.26'!F45</f>
        <v>0</v>
      </c>
      <c r="AL54" s="4053">
        <f>'50.26'!G45</f>
        <v>0</v>
      </c>
      <c r="AM54" s="4043"/>
      <c r="AN54" s="4044"/>
      <c r="AO54" s="3984"/>
      <c r="AP54" s="4009"/>
      <c r="AQ54" s="4009"/>
      <c r="AR54" s="4009"/>
      <c r="AS54" s="4051">
        <f t="shared" si="17"/>
        <v>-8</v>
      </c>
      <c r="AT54" s="4063">
        <f t="shared" si="18"/>
        <v>0</v>
      </c>
      <c r="AU54" s="4053">
        <f>'50.21'!C45</f>
        <v>0</v>
      </c>
      <c r="AV54" s="4053">
        <f>'50.21'!D45</f>
        <v>0</v>
      </c>
      <c r="AW54" s="4063">
        <f t="shared" si="19"/>
        <v>0</v>
      </c>
      <c r="AX54" s="4053">
        <f>'50.21'!F45</f>
        <v>0</v>
      </c>
      <c r="AY54" s="4053">
        <f>'50.21'!G45</f>
        <v>0</v>
      </c>
      <c r="AZ54" s="4043"/>
      <c r="BA54" s="4044"/>
      <c r="BB54" s="3984"/>
      <c r="BC54" s="4009"/>
      <c r="BD54" s="4009"/>
      <c r="BE54" s="4009"/>
      <c r="BF54" s="4051">
        <f t="shared" si="20"/>
        <v>-8</v>
      </c>
      <c r="BG54" s="4063">
        <f t="shared" si="21"/>
        <v>0</v>
      </c>
      <c r="BH54" s="4053">
        <f>'50.27'!C45</f>
        <v>0</v>
      </c>
      <c r="BI54" s="4053">
        <f>'50.27'!D45</f>
        <v>0</v>
      </c>
      <c r="BJ54" s="4063">
        <f t="shared" si="22"/>
        <v>0</v>
      </c>
      <c r="BK54" s="4053">
        <f>'50.27'!F45</f>
        <v>0</v>
      </c>
      <c r="BL54" s="4053">
        <f>'50.27'!G45</f>
        <v>0</v>
      </c>
      <c r="BM54" s="3983"/>
      <c r="BN54" s="3966"/>
      <c r="BO54" s="3984"/>
      <c r="BP54" s="4009"/>
      <c r="BQ54" s="4009"/>
      <c r="BR54" s="4009"/>
      <c r="BS54" s="4051">
        <f t="shared" si="23"/>
        <v>-8</v>
      </c>
      <c r="BT54" s="4063">
        <f t="shared" si="24"/>
        <v>0</v>
      </c>
      <c r="BU54" s="4053">
        <f>'50.22'!C45</f>
        <v>0</v>
      </c>
      <c r="BV54" s="4053">
        <f>'50.22'!D45</f>
        <v>0</v>
      </c>
      <c r="BW54" s="4063">
        <f t="shared" si="25"/>
        <v>0</v>
      </c>
      <c r="BX54" s="4053">
        <f>'50.22'!F45</f>
        <v>0</v>
      </c>
      <c r="BY54" s="4053">
        <f>'50.22'!G45</f>
        <v>0</v>
      </c>
      <c r="BZ54" s="3983"/>
      <c r="CA54" s="3966"/>
      <c r="CB54" s="3984"/>
      <c r="CC54" s="4009"/>
      <c r="CD54" s="4009"/>
      <c r="CE54" s="4009"/>
      <c r="CF54" s="4051">
        <f t="shared" si="26"/>
        <v>-8</v>
      </c>
      <c r="CG54" s="4063">
        <f t="shared" si="27"/>
        <v>0</v>
      </c>
      <c r="CH54" s="4053">
        <f>'50.25'!C45</f>
        <v>0</v>
      </c>
      <c r="CI54" s="4053">
        <f>'50.25'!D45</f>
        <v>0</v>
      </c>
      <c r="CJ54" s="4063">
        <f t="shared" si="28"/>
        <v>0</v>
      </c>
      <c r="CK54" s="4053">
        <f>'50.25'!F45</f>
        <v>0</v>
      </c>
      <c r="CL54" s="4053">
        <f>'50.25'!G45</f>
        <v>0</v>
      </c>
      <c r="CM54" s="3983"/>
      <c r="CN54" s="3966"/>
      <c r="CO54" s="3984"/>
      <c r="CP54" s="4009"/>
      <c r="CQ54" s="4009"/>
      <c r="CR54" s="4009"/>
      <c r="CS54" s="4051">
        <f t="shared" si="29"/>
        <v>-8</v>
      </c>
      <c r="CT54" s="4063">
        <f t="shared" si="30"/>
        <v>0</v>
      </c>
      <c r="CU54" s="4053">
        <f>'50.24'!C45</f>
        <v>0</v>
      </c>
      <c r="CV54" s="4053">
        <f>'50.24'!D45</f>
        <v>0</v>
      </c>
      <c r="CW54" s="4063">
        <f t="shared" si="31"/>
        <v>0</v>
      </c>
      <c r="CX54" s="4053">
        <f>'50.24'!F45</f>
        <v>0</v>
      </c>
      <c r="CY54" s="4053">
        <f>'50.24'!G45</f>
        <v>0</v>
      </c>
      <c r="CZ54" s="3983"/>
      <c r="DA54" s="3966"/>
    </row>
    <row r="55" spans="1:105" ht="15">
      <c r="A55" s="3966"/>
      <c r="B55" s="3984"/>
      <c r="C55" s="4009"/>
      <c r="D55" s="4009"/>
      <c r="E55" s="4009"/>
      <c r="F55" s="4051">
        <f t="shared" si="10"/>
        <v>-9</v>
      </c>
      <c r="G55" s="4052">
        <f t="shared" si="9"/>
        <v>0</v>
      </c>
      <c r="H55" s="4052">
        <f t="shared" si="9"/>
        <v>0</v>
      </c>
      <c r="I55" s="4052">
        <f t="shared" si="9"/>
        <v>0</v>
      </c>
      <c r="J55" s="4052">
        <f t="shared" si="9"/>
        <v>0</v>
      </c>
      <c r="K55" s="4052">
        <f t="shared" si="9"/>
        <v>0</v>
      </c>
      <c r="L55" s="4052">
        <f t="shared" si="9"/>
        <v>0</v>
      </c>
      <c r="M55" s="4041"/>
      <c r="N55" s="4042"/>
      <c r="O55" s="3984"/>
      <c r="P55" s="4009"/>
      <c r="Q55" s="4009"/>
      <c r="R55" s="4009"/>
      <c r="S55" s="4051">
        <f t="shared" si="11"/>
        <v>-9</v>
      </c>
      <c r="T55" s="4063">
        <f t="shared" si="12"/>
        <v>0</v>
      </c>
      <c r="U55" s="4053">
        <f>'50.23'!C66</f>
        <v>0</v>
      </c>
      <c r="V55" s="4053">
        <f>'50.23'!D66</f>
        <v>0</v>
      </c>
      <c r="W55" s="4063">
        <f t="shared" si="13"/>
        <v>0</v>
      </c>
      <c r="X55" s="4053">
        <f>'50.23'!F66</f>
        <v>0</v>
      </c>
      <c r="Y55" s="4053">
        <f>'50.23'!G66</f>
        <v>0</v>
      </c>
      <c r="Z55" s="4043"/>
      <c r="AA55" s="4044"/>
      <c r="AB55" s="3984"/>
      <c r="AC55" s="4009"/>
      <c r="AD55" s="4009"/>
      <c r="AE55" s="4009"/>
      <c r="AF55" s="4051">
        <f t="shared" si="14"/>
        <v>-9</v>
      </c>
      <c r="AG55" s="4063">
        <f t="shared" si="15"/>
        <v>0</v>
      </c>
      <c r="AH55" s="4053">
        <f>'50.26'!C46</f>
        <v>0</v>
      </c>
      <c r="AI55" s="4053">
        <f>'50.26'!D46</f>
        <v>0</v>
      </c>
      <c r="AJ55" s="4063">
        <f t="shared" si="16"/>
        <v>0</v>
      </c>
      <c r="AK55" s="4053">
        <f>'50.26'!F46</f>
        <v>0</v>
      </c>
      <c r="AL55" s="4053">
        <f>'50.26'!G46</f>
        <v>0</v>
      </c>
      <c r="AM55" s="4043"/>
      <c r="AN55" s="4044"/>
      <c r="AO55" s="3984"/>
      <c r="AP55" s="4009"/>
      <c r="AQ55" s="4009"/>
      <c r="AR55" s="4009"/>
      <c r="AS55" s="4051">
        <f t="shared" si="17"/>
        <v>-9</v>
      </c>
      <c r="AT55" s="4063">
        <f t="shared" si="18"/>
        <v>0</v>
      </c>
      <c r="AU55" s="4053">
        <f>'50.21'!C46</f>
        <v>0</v>
      </c>
      <c r="AV55" s="4053">
        <f>'50.21'!D46</f>
        <v>0</v>
      </c>
      <c r="AW55" s="4063">
        <f t="shared" si="19"/>
        <v>0</v>
      </c>
      <c r="AX55" s="4053">
        <f>'50.21'!F46</f>
        <v>0</v>
      </c>
      <c r="AY55" s="4053">
        <f>'50.21'!G46</f>
        <v>0</v>
      </c>
      <c r="AZ55" s="4043"/>
      <c r="BA55" s="4044"/>
      <c r="BB55" s="3984"/>
      <c r="BC55" s="4009"/>
      <c r="BD55" s="4009"/>
      <c r="BE55" s="4009"/>
      <c r="BF55" s="4051">
        <f t="shared" si="20"/>
        <v>-9</v>
      </c>
      <c r="BG55" s="4063">
        <f t="shared" si="21"/>
        <v>0</v>
      </c>
      <c r="BH55" s="4053">
        <f>'50.27'!C46</f>
        <v>0</v>
      </c>
      <c r="BI55" s="4053">
        <f>'50.27'!D46</f>
        <v>0</v>
      </c>
      <c r="BJ55" s="4063">
        <f t="shared" si="22"/>
        <v>0</v>
      </c>
      <c r="BK55" s="4053">
        <f>'50.27'!F46</f>
        <v>0</v>
      </c>
      <c r="BL55" s="4053">
        <f>'50.27'!G46</f>
        <v>0</v>
      </c>
      <c r="BM55" s="3983"/>
      <c r="BN55" s="3966"/>
      <c r="BO55" s="3984"/>
      <c r="BP55" s="4009"/>
      <c r="BQ55" s="4009"/>
      <c r="BR55" s="4009"/>
      <c r="BS55" s="4051">
        <f t="shared" si="23"/>
        <v>-9</v>
      </c>
      <c r="BT55" s="4063">
        <f t="shared" si="24"/>
        <v>0</v>
      </c>
      <c r="BU55" s="4053">
        <f>'50.22'!C46</f>
        <v>0</v>
      </c>
      <c r="BV55" s="4053">
        <f>'50.22'!D46</f>
        <v>0</v>
      </c>
      <c r="BW55" s="4063">
        <f t="shared" si="25"/>
        <v>0</v>
      </c>
      <c r="BX55" s="4053">
        <f>'50.22'!F46</f>
        <v>0</v>
      </c>
      <c r="BY55" s="4053">
        <f>'50.22'!G46</f>
        <v>0</v>
      </c>
      <c r="BZ55" s="3983"/>
      <c r="CA55" s="3966"/>
      <c r="CB55" s="3984"/>
      <c r="CC55" s="4009"/>
      <c r="CD55" s="4009"/>
      <c r="CE55" s="4009"/>
      <c r="CF55" s="4051">
        <f t="shared" si="26"/>
        <v>-9</v>
      </c>
      <c r="CG55" s="4063">
        <f t="shared" si="27"/>
        <v>0</v>
      </c>
      <c r="CH55" s="4053">
        <f>'50.25'!C46</f>
        <v>0</v>
      </c>
      <c r="CI55" s="4053">
        <f>'50.25'!D46</f>
        <v>0</v>
      </c>
      <c r="CJ55" s="4063">
        <f t="shared" si="28"/>
        <v>0</v>
      </c>
      <c r="CK55" s="4053">
        <f>'50.25'!F46</f>
        <v>0</v>
      </c>
      <c r="CL55" s="4053">
        <f>'50.25'!G46</f>
        <v>0</v>
      </c>
      <c r="CM55" s="3983"/>
      <c r="CN55" s="3966"/>
      <c r="CO55" s="3984"/>
      <c r="CP55" s="4009"/>
      <c r="CQ55" s="4009"/>
      <c r="CR55" s="4009"/>
      <c r="CS55" s="4051">
        <f t="shared" si="29"/>
        <v>-9</v>
      </c>
      <c r="CT55" s="4063">
        <f t="shared" si="30"/>
        <v>0</v>
      </c>
      <c r="CU55" s="4053">
        <f>'50.24'!C46</f>
        <v>0</v>
      </c>
      <c r="CV55" s="4053">
        <f>'50.24'!D46</f>
        <v>0</v>
      </c>
      <c r="CW55" s="4063">
        <f t="shared" si="31"/>
        <v>0</v>
      </c>
      <c r="CX55" s="4053">
        <f>'50.24'!F46</f>
        <v>0</v>
      </c>
      <c r="CY55" s="4053">
        <f>'50.24'!G46</f>
        <v>0</v>
      </c>
      <c r="CZ55" s="3983"/>
      <c r="DA55" s="3966"/>
    </row>
    <row r="56" spans="1:105" ht="15">
      <c r="A56" s="3966"/>
      <c r="B56" s="3984"/>
      <c r="C56" s="4009"/>
      <c r="D56" s="4009"/>
      <c r="E56" s="4009"/>
      <c r="F56" s="4029" t="str">
        <f>CONCATENATE(F55-1," &amp; prior")</f>
        <v>-10 &amp; prior</v>
      </c>
      <c r="G56" s="4052">
        <f t="shared" si="9"/>
        <v>0</v>
      </c>
      <c r="H56" s="4052">
        <f t="shared" si="9"/>
        <v>0</v>
      </c>
      <c r="I56" s="4052">
        <f t="shared" si="9"/>
        <v>0</v>
      </c>
      <c r="J56" s="4052">
        <f t="shared" si="9"/>
        <v>0</v>
      </c>
      <c r="K56" s="4052">
        <f t="shared" si="9"/>
        <v>0</v>
      </c>
      <c r="L56" s="4052">
        <f t="shared" si="9"/>
        <v>0</v>
      </c>
      <c r="M56" s="4041"/>
      <c r="N56" s="4042"/>
      <c r="O56" s="3984"/>
      <c r="P56" s="4009"/>
      <c r="Q56" s="4009"/>
      <c r="R56" s="4009"/>
      <c r="S56" s="4029" t="str">
        <f>CONCATENATE(S55-1," &amp; prior")</f>
        <v>-10 &amp; prior</v>
      </c>
      <c r="T56" s="4063">
        <f t="shared" si="12"/>
        <v>0</v>
      </c>
      <c r="U56" s="4053">
        <f>'50.23'!C67</f>
        <v>0</v>
      </c>
      <c r="V56" s="4053">
        <f>'50.23'!D67</f>
        <v>0</v>
      </c>
      <c r="W56" s="4063">
        <f t="shared" si="13"/>
        <v>0</v>
      </c>
      <c r="X56" s="4053">
        <f>'50.23'!F67</f>
        <v>0</v>
      </c>
      <c r="Y56" s="4053">
        <f>'50.23'!G67</f>
        <v>0</v>
      </c>
      <c r="Z56" s="4043"/>
      <c r="AA56" s="4044"/>
      <c r="AB56" s="3984"/>
      <c r="AC56" s="4009"/>
      <c r="AD56" s="4009"/>
      <c r="AE56" s="4009"/>
      <c r="AF56" s="4029" t="str">
        <f>CONCATENATE(AF55-1," &amp; prior")</f>
        <v>-10 &amp; prior</v>
      </c>
      <c r="AG56" s="4063">
        <f t="shared" si="15"/>
        <v>0</v>
      </c>
      <c r="AH56" s="4053">
        <f>'50.26'!C47</f>
        <v>0</v>
      </c>
      <c r="AI56" s="4053">
        <f>'50.26'!D47</f>
        <v>0</v>
      </c>
      <c r="AJ56" s="4063">
        <f t="shared" si="16"/>
        <v>0</v>
      </c>
      <c r="AK56" s="4053">
        <f>'50.26'!F47</f>
        <v>0</v>
      </c>
      <c r="AL56" s="4053">
        <f>'50.26'!G47</f>
        <v>0</v>
      </c>
      <c r="AM56" s="4043"/>
      <c r="AN56" s="4044"/>
      <c r="AO56" s="3984"/>
      <c r="AP56" s="4009"/>
      <c r="AQ56" s="4009"/>
      <c r="AR56" s="4009"/>
      <c r="AS56" s="4029" t="str">
        <f>CONCATENATE(AS55-1," &amp; prior")</f>
        <v>-10 &amp; prior</v>
      </c>
      <c r="AT56" s="4063">
        <f t="shared" si="18"/>
        <v>0</v>
      </c>
      <c r="AU56" s="4053">
        <f>'50.21'!C47</f>
        <v>0</v>
      </c>
      <c r="AV56" s="4053">
        <f>'50.21'!D47</f>
        <v>0</v>
      </c>
      <c r="AW56" s="4063">
        <f t="shared" si="19"/>
        <v>0</v>
      </c>
      <c r="AX56" s="4053">
        <f>'50.21'!F47</f>
        <v>0</v>
      </c>
      <c r="AY56" s="4053">
        <f>'50.21'!G47</f>
        <v>0</v>
      </c>
      <c r="AZ56" s="4043"/>
      <c r="BA56" s="4044"/>
      <c r="BB56" s="3984"/>
      <c r="BC56" s="4009"/>
      <c r="BD56" s="4009"/>
      <c r="BE56" s="4009"/>
      <c r="BF56" s="4029" t="str">
        <f>CONCATENATE(BF55-1," &amp; prior")</f>
        <v>-10 &amp; prior</v>
      </c>
      <c r="BG56" s="4063">
        <f t="shared" si="21"/>
        <v>0</v>
      </c>
      <c r="BH56" s="4053">
        <f>'50.27'!C47</f>
        <v>0</v>
      </c>
      <c r="BI56" s="4053">
        <f>'50.27'!D47</f>
        <v>0</v>
      </c>
      <c r="BJ56" s="4063">
        <f t="shared" si="22"/>
        <v>0</v>
      </c>
      <c r="BK56" s="4053">
        <f>'50.27'!F47</f>
        <v>0</v>
      </c>
      <c r="BL56" s="4053">
        <f>'50.27'!G47</f>
        <v>0</v>
      </c>
      <c r="BM56" s="3983"/>
      <c r="BN56" s="3966"/>
      <c r="BO56" s="3984"/>
      <c r="BP56" s="4009"/>
      <c r="BQ56" s="4009"/>
      <c r="BR56" s="4009"/>
      <c r="BS56" s="4029" t="str">
        <f>CONCATENATE(BS55-1," &amp; prior")</f>
        <v>-10 &amp; prior</v>
      </c>
      <c r="BT56" s="4063">
        <f t="shared" si="24"/>
        <v>0</v>
      </c>
      <c r="BU56" s="4053">
        <f>'50.22'!C47</f>
        <v>0</v>
      </c>
      <c r="BV56" s="4053">
        <f>'50.22'!D47</f>
        <v>0</v>
      </c>
      <c r="BW56" s="4063">
        <f t="shared" si="25"/>
        <v>0</v>
      </c>
      <c r="BX56" s="4053">
        <f>'50.22'!F47</f>
        <v>0</v>
      </c>
      <c r="BY56" s="4053">
        <f>'50.22'!G47</f>
        <v>0</v>
      </c>
      <c r="BZ56" s="3983"/>
      <c r="CA56" s="3966"/>
      <c r="CB56" s="3984"/>
      <c r="CC56" s="4009"/>
      <c r="CD56" s="4009"/>
      <c r="CE56" s="4009"/>
      <c r="CF56" s="4029" t="str">
        <f>CONCATENATE(CF55-1," &amp; prior")</f>
        <v>-10 &amp; prior</v>
      </c>
      <c r="CG56" s="4063">
        <f t="shared" si="27"/>
        <v>0</v>
      </c>
      <c r="CH56" s="4053">
        <f>'50.25'!C47</f>
        <v>0</v>
      </c>
      <c r="CI56" s="4053">
        <f>'50.25'!D47</f>
        <v>0</v>
      </c>
      <c r="CJ56" s="4063">
        <f t="shared" si="28"/>
        <v>0</v>
      </c>
      <c r="CK56" s="4053">
        <f>'50.25'!F47</f>
        <v>0</v>
      </c>
      <c r="CL56" s="4053">
        <f>'50.25'!G47</f>
        <v>0</v>
      </c>
      <c r="CM56" s="3983"/>
      <c r="CN56" s="3966"/>
      <c r="CO56" s="3984"/>
      <c r="CP56" s="4009"/>
      <c r="CQ56" s="4009"/>
      <c r="CR56" s="4009"/>
      <c r="CS56" s="4029" t="str">
        <f>CONCATENATE(CS55-1," &amp; prior")</f>
        <v>-10 &amp; prior</v>
      </c>
      <c r="CT56" s="4063">
        <f t="shared" si="30"/>
        <v>0</v>
      </c>
      <c r="CU56" s="4053">
        <f>'50.24'!C47</f>
        <v>0</v>
      </c>
      <c r="CV56" s="4053">
        <f>'50.24'!D47</f>
        <v>0</v>
      </c>
      <c r="CW56" s="4063">
        <f t="shared" si="31"/>
        <v>0</v>
      </c>
      <c r="CX56" s="4053">
        <f>'50.24'!F47</f>
        <v>0</v>
      </c>
      <c r="CY56" s="4053">
        <f>'50.24'!G47</f>
        <v>0</v>
      </c>
      <c r="CZ56" s="3983"/>
      <c r="DA56" s="3966"/>
    </row>
    <row r="57" spans="1:105" ht="15">
      <c r="A57" s="3966"/>
      <c r="B57" s="3984"/>
      <c r="C57" s="4009"/>
      <c r="D57" s="4009"/>
      <c r="E57" s="4009"/>
      <c r="F57" s="4029" t="s">
        <v>693</v>
      </c>
      <c r="G57" s="4052">
        <f t="shared" si="9"/>
        <v>0</v>
      </c>
      <c r="H57" s="4052">
        <f t="shared" si="9"/>
        <v>0</v>
      </c>
      <c r="I57" s="4052">
        <f t="shared" si="9"/>
        <v>0</v>
      </c>
      <c r="J57" s="4052">
        <f t="shared" si="9"/>
        <v>0</v>
      </c>
      <c r="K57" s="4052">
        <f t="shared" si="9"/>
        <v>0</v>
      </c>
      <c r="L57" s="4052">
        <f t="shared" si="9"/>
        <v>0</v>
      </c>
      <c r="M57" s="4041"/>
      <c r="N57" s="4042"/>
      <c r="O57" s="3984"/>
      <c r="P57" s="4009"/>
      <c r="Q57" s="4009"/>
      <c r="R57" s="4009"/>
      <c r="S57" s="4029" t="s">
        <v>693</v>
      </c>
      <c r="T57" s="4063">
        <f t="shared" si="12"/>
        <v>0</v>
      </c>
      <c r="U57" s="4053">
        <f>'50.23'!C68</f>
        <v>0</v>
      </c>
      <c r="V57" s="4053">
        <f>'50.23'!D68</f>
        <v>0</v>
      </c>
      <c r="W57" s="4063">
        <f t="shared" si="13"/>
        <v>0</v>
      </c>
      <c r="X57" s="4053">
        <f>'50.23'!F68</f>
        <v>0</v>
      </c>
      <c r="Y57" s="4053">
        <f>'50.23'!G68</f>
        <v>0</v>
      </c>
      <c r="Z57" s="4043"/>
      <c r="AA57" s="4044"/>
      <c r="AB57" s="3984"/>
      <c r="AC57" s="4009"/>
      <c r="AD57" s="4009"/>
      <c r="AE57" s="4009"/>
      <c r="AF57" s="4029" t="s">
        <v>693</v>
      </c>
      <c r="AG57" s="4063">
        <f t="shared" si="15"/>
        <v>0</v>
      </c>
      <c r="AH57" s="4053">
        <f>'50.26'!C48</f>
        <v>0</v>
      </c>
      <c r="AI57" s="4053">
        <f>'50.26'!D48</f>
        <v>0</v>
      </c>
      <c r="AJ57" s="4063">
        <f t="shared" si="16"/>
        <v>0</v>
      </c>
      <c r="AK57" s="4053">
        <f>'50.26'!F48</f>
        <v>0</v>
      </c>
      <c r="AL57" s="4053">
        <f>'50.26'!G48</f>
        <v>0</v>
      </c>
      <c r="AM57" s="4043"/>
      <c r="AN57" s="4044"/>
      <c r="AO57" s="3984"/>
      <c r="AP57" s="4009"/>
      <c r="AQ57" s="4009"/>
      <c r="AR57" s="4009"/>
      <c r="AS57" s="4029" t="s">
        <v>693</v>
      </c>
      <c r="AT57" s="4063">
        <f t="shared" si="18"/>
        <v>0</v>
      </c>
      <c r="AU57" s="4053">
        <f>'50.21'!C48</f>
        <v>0</v>
      </c>
      <c r="AV57" s="4053">
        <f>'50.21'!D48</f>
        <v>0</v>
      </c>
      <c r="AW57" s="4063">
        <f t="shared" si="19"/>
        <v>0</v>
      </c>
      <c r="AX57" s="4064">
        <f>'50.21'!F48</f>
        <v>0</v>
      </c>
      <c r="AY57" s="4064">
        <f>'50.21'!G48</f>
        <v>0</v>
      </c>
      <c r="AZ57" s="4043"/>
      <c r="BA57" s="4044"/>
      <c r="BB57" s="3984"/>
      <c r="BC57" s="4009"/>
      <c r="BD57" s="4009"/>
      <c r="BE57" s="4009"/>
      <c r="BF57" s="4029" t="s">
        <v>693</v>
      </c>
      <c r="BG57" s="4063">
        <f t="shared" si="21"/>
        <v>0</v>
      </c>
      <c r="BH57" s="4053">
        <f>'50.27'!C48</f>
        <v>0</v>
      </c>
      <c r="BI57" s="4053">
        <f>'50.27'!D48</f>
        <v>0</v>
      </c>
      <c r="BJ57" s="4063">
        <f t="shared" si="22"/>
        <v>0</v>
      </c>
      <c r="BK57" s="4064">
        <f>'50.27'!F48</f>
        <v>0</v>
      </c>
      <c r="BL57" s="4053">
        <f>'50.27'!G48</f>
        <v>0</v>
      </c>
      <c r="BM57" s="3983"/>
      <c r="BN57" s="3966"/>
      <c r="BO57" s="3984"/>
      <c r="BP57" s="4009"/>
      <c r="BQ57" s="4009"/>
      <c r="BR57" s="4009"/>
      <c r="BS57" s="4029" t="s">
        <v>693</v>
      </c>
      <c r="BT57" s="4063">
        <f t="shared" si="24"/>
        <v>0</v>
      </c>
      <c r="BU57" s="4053">
        <f>'50.22'!C48</f>
        <v>0</v>
      </c>
      <c r="BV57" s="4053">
        <f>'50.22'!D48</f>
        <v>0</v>
      </c>
      <c r="BW57" s="4063">
        <f t="shared" si="25"/>
        <v>0</v>
      </c>
      <c r="BX57" s="4053">
        <f>'50.22'!F48</f>
        <v>0</v>
      </c>
      <c r="BY57" s="4053">
        <f>'50.22'!G48</f>
        <v>0</v>
      </c>
      <c r="BZ57" s="3983"/>
      <c r="CA57" s="3966"/>
      <c r="CB57" s="3984"/>
      <c r="CC57" s="4009"/>
      <c r="CD57" s="4009"/>
      <c r="CE57" s="4009"/>
      <c r="CF57" s="4029" t="s">
        <v>693</v>
      </c>
      <c r="CG57" s="4063">
        <f t="shared" si="27"/>
        <v>0</v>
      </c>
      <c r="CH57" s="4053">
        <f>'50.25'!C48</f>
        <v>0</v>
      </c>
      <c r="CI57" s="4053">
        <f>'50.25'!D48</f>
        <v>0</v>
      </c>
      <c r="CJ57" s="4063">
        <f t="shared" si="28"/>
        <v>0</v>
      </c>
      <c r="CK57" s="4064">
        <f>'50.25'!F48</f>
        <v>0</v>
      </c>
      <c r="CL57" s="4064">
        <f>'50.25'!G48</f>
        <v>0</v>
      </c>
      <c r="CM57" s="3983"/>
      <c r="CN57" s="3966"/>
      <c r="CO57" s="3984"/>
      <c r="CP57" s="4009"/>
      <c r="CQ57" s="4009"/>
      <c r="CR57" s="4009"/>
      <c r="CS57" s="4029" t="s">
        <v>693</v>
      </c>
      <c r="CT57" s="4063">
        <f t="shared" si="30"/>
        <v>0</v>
      </c>
      <c r="CU57" s="4053">
        <f>'50.24'!C48</f>
        <v>0</v>
      </c>
      <c r="CV57" s="4053">
        <f>'50.24'!D48</f>
        <v>0</v>
      </c>
      <c r="CW57" s="4063">
        <f t="shared" si="31"/>
        <v>0</v>
      </c>
      <c r="CX57" s="4064">
        <f>'50.24'!F48</f>
        <v>0</v>
      </c>
      <c r="CY57" s="4064">
        <f>'50.24'!G48</f>
        <v>0</v>
      </c>
      <c r="CZ57" s="3983"/>
      <c r="DA57" s="3966"/>
    </row>
    <row r="58" spans="1:105" ht="14.25">
      <c r="A58" s="3998"/>
      <c r="B58" s="3980"/>
      <c r="C58" s="4015"/>
      <c r="D58" s="4015"/>
      <c r="E58" s="4015"/>
      <c r="F58" s="4054" t="s">
        <v>182</v>
      </c>
      <c r="G58" s="4055">
        <f>SUM(G46:G57)</f>
        <v>0</v>
      </c>
      <c r="H58" s="4055">
        <f>SUM(H46:H57)</f>
        <v>0</v>
      </c>
      <c r="I58" s="4056"/>
      <c r="J58" s="4055">
        <f>SUM(J46:J57)</f>
        <v>0</v>
      </c>
      <c r="K58" s="4055">
        <f>SUM(K46:K57)</f>
        <v>0</v>
      </c>
      <c r="L58" s="4055">
        <f>SUM(L46:L57)</f>
        <v>0</v>
      </c>
      <c r="M58" s="4057"/>
      <c r="N58" s="4058"/>
      <c r="O58" s="3980"/>
      <c r="P58" s="4015"/>
      <c r="Q58" s="4015"/>
      <c r="R58" s="4015"/>
      <c r="S58" s="4054" t="s">
        <v>182</v>
      </c>
      <c r="T58" s="4055">
        <f>SUM(T46:T57)</f>
        <v>0</v>
      </c>
      <c r="U58" s="4055">
        <f>SUM(U46:U57)</f>
        <v>0</v>
      </c>
      <c r="V58" s="4015"/>
      <c r="W58" s="4055">
        <f>SUM(W46:W57)</f>
        <v>0</v>
      </c>
      <c r="X58" s="4055">
        <f>SUM(X46:X57)</f>
        <v>0</v>
      </c>
      <c r="Y58" s="4055">
        <f>SUM(Y46:Y57)</f>
        <v>0</v>
      </c>
      <c r="Z58" s="4057"/>
      <c r="AA58" s="4058"/>
      <c r="AB58" s="3980"/>
      <c r="AC58" s="4015"/>
      <c r="AD58" s="4015"/>
      <c r="AE58" s="4015"/>
      <c r="AF58" s="4054" t="s">
        <v>182</v>
      </c>
      <c r="AG58" s="4055">
        <f>SUM(AG46:AG57)</f>
        <v>0</v>
      </c>
      <c r="AH58" s="4055">
        <f>SUM(AH46:AH57)</f>
        <v>0</v>
      </c>
      <c r="AI58" s="4019"/>
      <c r="AJ58" s="4055">
        <f>SUM(AJ46:AJ57)</f>
        <v>0</v>
      </c>
      <c r="AK58" s="4055">
        <f>SUM(AK46:AK57)</f>
        <v>0</v>
      </c>
      <c r="AL58" s="4055">
        <f>SUM(AL46:AL57)</f>
        <v>0</v>
      </c>
      <c r="AM58" s="4057"/>
      <c r="AN58" s="4058"/>
      <c r="AO58" s="3980"/>
      <c r="AP58" s="4015"/>
      <c r="AQ58" s="4015"/>
      <c r="AR58" s="4015"/>
      <c r="AS58" s="4054" t="s">
        <v>182</v>
      </c>
      <c r="AT58" s="4055">
        <f>SUM(AT46:AT57)</f>
        <v>0</v>
      </c>
      <c r="AU58" s="4055">
        <f>SUM(AU46:AU57)</f>
        <v>0</v>
      </c>
      <c r="AV58" s="4019"/>
      <c r="AW58" s="4055">
        <f>SUM(AW46:AW57)</f>
        <v>0</v>
      </c>
      <c r="AX58" s="4055">
        <f>SUM(AX46:AX57)</f>
        <v>0</v>
      </c>
      <c r="AY58" s="4055">
        <f>SUM(AY46:AY57)</f>
        <v>0</v>
      </c>
      <c r="AZ58" s="4057"/>
      <c r="BA58" s="4058"/>
      <c r="BB58" s="3980"/>
      <c r="BC58" s="4015"/>
      <c r="BD58" s="4015"/>
      <c r="BE58" s="4015"/>
      <c r="BF58" s="4054" t="s">
        <v>182</v>
      </c>
      <c r="BG58" s="4055">
        <f>SUM(BG46:BG57)</f>
        <v>0</v>
      </c>
      <c r="BH58" s="4055">
        <f>SUM(BH46:BH57)</f>
        <v>0</v>
      </c>
      <c r="BI58" s="4019"/>
      <c r="BJ58" s="4055">
        <f>SUM(BJ46:BJ57)</f>
        <v>0</v>
      </c>
      <c r="BK58" s="4055">
        <f>SUM(BK46:BK57)</f>
        <v>0</v>
      </c>
      <c r="BL58" s="4055">
        <f>SUM(BL46:BL57)</f>
        <v>0</v>
      </c>
      <c r="BM58" s="4060"/>
      <c r="BN58" s="3998"/>
      <c r="BO58" s="3980"/>
      <c r="BP58" s="4015"/>
      <c r="BQ58" s="4015"/>
      <c r="BR58" s="4015"/>
      <c r="BS58" s="4054" t="s">
        <v>182</v>
      </c>
      <c r="BT58" s="4055">
        <f>SUM(BT46:BT57)</f>
        <v>0</v>
      </c>
      <c r="BU58" s="4055">
        <f>SUM(BU46:BU57)</f>
        <v>0</v>
      </c>
      <c r="BV58" s="4019"/>
      <c r="BW58" s="4055">
        <f>SUM(BW46:BW57)</f>
        <v>0</v>
      </c>
      <c r="BX58" s="4055">
        <f>SUM(BX46:BX57)</f>
        <v>0</v>
      </c>
      <c r="BY58" s="4055">
        <f>SUM(BY46:BY57)</f>
        <v>0</v>
      </c>
      <c r="BZ58" s="4060"/>
      <c r="CA58" s="3998"/>
      <c r="CB58" s="3980"/>
      <c r="CC58" s="4015"/>
      <c r="CD58" s="4015"/>
      <c r="CE58" s="4015"/>
      <c r="CF58" s="4054" t="s">
        <v>182</v>
      </c>
      <c r="CG58" s="4055">
        <f>SUM(CG46:CG57)</f>
        <v>0</v>
      </c>
      <c r="CH58" s="4055">
        <f>SUM(CH46:CH57)</f>
        <v>0</v>
      </c>
      <c r="CI58" s="4019"/>
      <c r="CJ58" s="4055">
        <f>SUM(CJ46:CJ57)</f>
        <v>0</v>
      </c>
      <c r="CK58" s="4055">
        <f>SUM(CK46:CK57)</f>
        <v>0</v>
      </c>
      <c r="CL58" s="4055">
        <f>SUM(CL46:CL57)</f>
        <v>0</v>
      </c>
      <c r="CM58" s="4060"/>
      <c r="CN58" s="3998"/>
      <c r="CO58" s="3980"/>
      <c r="CP58" s="4015"/>
      <c r="CQ58" s="4015"/>
      <c r="CR58" s="4015"/>
      <c r="CS58" s="4054" t="s">
        <v>182</v>
      </c>
      <c r="CT58" s="4055">
        <f>SUM(CT46:CT57)</f>
        <v>0</v>
      </c>
      <c r="CU58" s="4055">
        <f>SUM(CU46:CU57)</f>
        <v>0</v>
      </c>
      <c r="CV58" s="4019"/>
      <c r="CW58" s="4055">
        <f>SUM(CW46:CW57)</f>
        <v>0</v>
      </c>
      <c r="CX58" s="4055">
        <f>SUM(CX46:CX57)</f>
        <v>0</v>
      </c>
      <c r="CY58" s="4055">
        <f>SUM(CY46:CY57)</f>
        <v>0</v>
      </c>
      <c r="CZ58" s="4060"/>
      <c r="DA58" s="3998"/>
    </row>
    <row r="59" spans="1:105" ht="15">
      <c r="A59" s="3973"/>
      <c r="B59" s="4028"/>
      <c r="C59" s="4009"/>
      <c r="D59" s="4009"/>
      <c r="E59" s="4009"/>
      <c r="F59" s="4009"/>
      <c r="G59" s="4042"/>
      <c r="H59" s="4042"/>
      <c r="I59" s="4042"/>
      <c r="J59" s="4042"/>
      <c r="K59" s="4042"/>
      <c r="L59" s="4042"/>
      <c r="M59" s="4041"/>
      <c r="N59" s="4042"/>
      <c r="O59" s="4028"/>
      <c r="P59" s="4009"/>
      <c r="Q59" s="4009"/>
      <c r="R59" s="4009"/>
      <c r="S59" s="4009"/>
      <c r="T59" s="4048"/>
      <c r="U59" s="4048"/>
      <c r="V59" s="4048"/>
      <c r="W59" s="4048"/>
      <c r="X59" s="4048"/>
      <c r="Y59" s="4048"/>
      <c r="Z59" s="4041"/>
      <c r="AA59" s="4047"/>
      <c r="AB59" s="4028"/>
      <c r="AC59" s="4009"/>
      <c r="AD59" s="4009"/>
      <c r="AE59" s="4009"/>
      <c r="AF59" s="4009"/>
      <c r="AG59" s="4049"/>
      <c r="AH59" s="4049"/>
      <c r="AI59" s="4049"/>
      <c r="AJ59" s="4049"/>
      <c r="AK59" s="4049"/>
      <c r="AL59" s="4049"/>
      <c r="AM59" s="4041"/>
      <c r="AN59" s="4047"/>
      <c r="AO59" s="4028"/>
      <c r="AP59" s="4009"/>
      <c r="AQ59" s="4009"/>
      <c r="AR59" s="4009"/>
      <c r="AS59" s="4009"/>
      <c r="AT59" s="4049"/>
      <c r="AU59" s="4049"/>
      <c r="AV59" s="4049"/>
      <c r="AW59" s="4049"/>
      <c r="AX59" s="4049"/>
      <c r="AY59" s="4049"/>
      <c r="AZ59" s="4041"/>
      <c r="BA59" s="4047"/>
      <c r="BB59" s="4028"/>
      <c r="BC59" s="4009"/>
      <c r="BD59" s="4009"/>
      <c r="BE59" s="4009"/>
      <c r="BF59" s="4009"/>
      <c r="BG59" s="4049"/>
      <c r="BH59" s="4049"/>
      <c r="BI59" s="4049"/>
      <c r="BJ59" s="4049"/>
      <c r="BK59" s="4049"/>
      <c r="BL59" s="4049"/>
      <c r="BM59" s="4035"/>
      <c r="BN59" s="3973"/>
      <c r="BO59" s="4028"/>
      <c r="BP59" s="4009"/>
      <c r="BQ59" s="4009"/>
      <c r="BR59" s="4009"/>
      <c r="BS59" s="4009"/>
      <c r="BT59" s="4049"/>
      <c r="BU59" s="4049"/>
      <c r="BV59" s="4049"/>
      <c r="BW59" s="4049"/>
      <c r="BX59" s="4049"/>
      <c r="BY59" s="4049"/>
      <c r="BZ59" s="4035"/>
      <c r="CA59" s="3973"/>
      <c r="CB59" s="4028"/>
      <c r="CC59" s="4009"/>
      <c r="CD59" s="4009"/>
      <c r="CE59" s="4009"/>
      <c r="CF59" s="4009"/>
      <c r="CG59" s="4049"/>
      <c r="CH59" s="4049"/>
      <c r="CI59" s="4049"/>
      <c r="CJ59" s="4049"/>
      <c r="CK59" s="4049"/>
      <c r="CL59" s="4049"/>
      <c r="CM59" s="4035"/>
      <c r="CN59" s="3973"/>
      <c r="CO59" s="4028"/>
      <c r="CP59" s="4009"/>
      <c r="CQ59" s="4009"/>
      <c r="CR59" s="4009"/>
      <c r="CS59" s="4009"/>
      <c r="CT59" s="4049"/>
      <c r="CU59" s="4049"/>
      <c r="CV59" s="4049"/>
      <c r="CW59" s="4049"/>
      <c r="CX59" s="4049"/>
      <c r="CY59" s="4049"/>
      <c r="CZ59" s="4035"/>
      <c r="DA59" s="3973"/>
    </row>
    <row r="60" spans="1:105" ht="15">
      <c r="A60" s="3973"/>
      <c r="B60" s="4028"/>
      <c r="C60" s="4009"/>
      <c r="D60" s="4009"/>
      <c r="E60" s="4009"/>
      <c r="F60" s="4009"/>
      <c r="G60" s="4042"/>
      <c r="H60" s="4042"/>
      <c r="I60" s="4042"/>
      <c r="J60" s="4042"/>
      <c r="K60" s="4042"/>
      <c r="L60" s="4042"/>
      <c r="M60" s="4041"/>
      <c r="N60" s="4042"/>
      <c r="O60" s="4028"/>
      <c r="P60" s="4009"/>
      <c r="Q60" s="4009"/>
      <c r="R60" s="4009"/>
      <c r="S60" s="4009"/>
      <c r="T60" s="4048"/>
      <c r="U60" s="4048"/>
      <c r="V60" s="4009"/>
      <c r="W60" s="4048"/>
      <c r="X60" s="4048"/>
      <c r="Y60" s="4048"/>
      <c r="Z60" s="4041"/>
      <c r="AA60" s="4042"/>
      <c r="AB60" s="4028"/>
      <c r="AC60" s="4009"/>
      <c r="AD60" s="4009"/>
      <c r="AE60" s="4009"/>
      <c r="AF60" s="4009"/>
      <c r="AG60" s="4048"/>
      <c r="AH60" s="4048"/>
      <c r="AI60" s="4009"/>
      <c r="AJ60" s="4048"/>
      <c r="AK60" s="4048"/>
      <c r="AL60" s="4048"/>
      <c r="AM60" s="4041"/>
      <c r="AN60" s="4042"/>
      <c r="AO60" s="4028"/>
      <c r="AP60" s="4009"/>
      <c r="AQ60" s="4009"/>
      <c r="AR60" s="4009"/>
      <c r="AS60" s="4009"/>
      <c r="AT60" s="4048"/>
      <c r="AU60" s="4048"/>
      <c r="AV60" s="4048"/>
      <c r="AW60" s="4048"/>
      <c r="AX60" s="4048"/>
      <c r="AY60" s="4048"/>
      <c r="AZ60" s="4041"/>
      <c r="BA60" s="4042"/>
      <c r="BB60" s="4028"/>
      <c r="BC60" s="4009"/>
      <c r="BD60" s="4009"/>
      <c r="BE60" s="4009"/>
      <c r="BF60" s="4009"/>
      <c r="BG60" s="4048"/>
      <c r="BH60" s="4048"/>
      <c r="BI60" s="4009"/>
      <c r="BJ60" s="4048"/>
      <c r="BK60" s="4048"/>
      <c r="BL60" s="4048"/>
      <c r="BM60" s="4035"/>
      <c r="BN60" s="3973"/>
      <c r="BO60" s="4028"/>
      <c r="BP60" s="4009"/>
      <c r="BQ60" s="4009"/>
      <c r="BR60" s="4009"/>
      <c r="BS60" s="4009"/>
      <c r="BT60" s="4048"/>
      <c r="BU60" s="4048"/>
      <c r="BV60" s="4009"/>
      <c r="BW60" s="4048"/>
      <c r="BX60" s="4048"/>
      <c r="BY60" s="4048"/>
      <c r="BZ60" s="4035"/>
      <c r="CA60" s="3973"/>
      <c r="CB60" s="4028"/>
      <c r="CC60" s="4009"/>
      <c r="CD60" s="4009"/>
      <c r="CE60" s="4009"/>
      <c r="CF60" s="4009"/>
      <c r="CG60" s="4048"/>
      <c r="CH60" s="4048"/>
      <c r="CI60" s="4048"/>
      <c r="CJ60" s="4048"/>
      <c r="CK60" s="4048"/>
      <c r="CL60" s="4048"/>
      <c r="CM60" s="4035"/>
      <c r="CN60" s="3973"/>
      <c r="CO60" s="4028"/>
      <c r="CP60" s="4009"/>
      <c r="CQ60" s="4009"/>
      <c r="CR60" s="4009"/>
      <c r="CS60" s="4009"/>
      <c r="CT60" s="4048"/>
      <c r="CU60" s="4048"/>
      <c r="CV60" s="4009"/>
      <c r="CW60" s="4048"/>
      <c r="CX60" s="4048"/>
      <c r="CY60" s="4048"/>
      <c r="CZ60" s="4035"/>
      <c r="DA60" s="3973"/>
    </row>
    <row r="61" spans="1:105" ht="15">
      <c r="A61" s="3966"/>
      <c r="B61" s="3999"/>
      <c r="C61" s="4065"/>
      <c r="D61" s="4065"/>
      <c r="E61" s="4065"/>
      <c r="F61" s="4065"/>
      <c r="G61" s="4065"/>
      <c r="H61" s="4065"/>
      <c r="I61" s="4065"/>
      <c r="J61" s="4065"/>
      <c r="K61" s="4065"/>
      <c r="L61" s="4065"/>
      <c r="M61" s="4066"/>
      <c r="N61" s="4009"/>
      <c r="O61" s="3984"/>
      <c r="P61" s="4010"/>
      <c r="Q61" s="4010"/>
      <c r="R61" s="4010"/>
      <c r="S61" s="4010"/>
      <c r="T61" s="4010"/>
      <c r="U61" s="4010"/>
      <c r="V61" s="4010"/>
      <c r="W61" s="4010"/>
      <c r="X61" s="4010"/>
      <c r="Y61" s="4010"/>
      <c r="Z61" s="4035"/>
      <c r="AA61" s="3973"/>
      <c r="AB61" s="3999"/>
      <c r="AC61" s="4065"/>
      <c r="AD61" s="4065"/>
      <c r="AE61" s="4065"/>
      <c r="AF61" s="4065"/>
      <c r="AG61" s="4065"/>
      <c r="AH61" s="4065"/>
      <c r="AI61" s="4065"/>
      <c r="AJ61" s="4065"/>
      <c r="AK61" s="4065"/>
      <c r="AL61" s="4065"/>
      <c r="AM61" s="4067"/>
      <c r="AN61" s="3973"/>
      <c r="AO61" s="3999"/>
      <c r="AP61" s="4065"/>
      <c r="AQ61" s="4065"/>
      <c r="AR61" s="4065"/>
      <c r="AS61" s="4065"/>
      <c r="AT61" s="4065"/>
      <c r="AU61" s="4065"/>
      <c r="AV61" s="4065"/>
      <c r="AW61" s="4065"/>
      <c r="AX61" s="4065"/>
      <c r="AY61" s="4065"/>
      <c r="AZ61" s="4067"/>
      <c r="BA61" s="3973"/>
      <c r="BB61" s="3999"/>
      <c r="BC61" s="4065"/>
      <c r="BD61" s="4065"/>
      <c r="BE61" s="4065"/>
      <c r="BF61" s="4065"/>
      <c r="BG61" s="4065"/>
      <c r="BH61" s="4065"/>
      <c r="BI61" s="4065"/>
      <c r="BJ61" s="4065"/>
      <c r="BK61" s="4065"/>
      <c r="BL61" s="4065"/>
      <c r="BM61" s="4068"/>
      <c r="BN61" s="3966"/>
      <c r="BO61" s="3999"/>
      <c r="BP61" s="4065"/>
      <c r="BQ61" s="4065"/>
      <c r="BR61" s="4065"/>
      <c r="BS61" s="4065"/>
      <c r="BT61" s="4065"/>
      <c r="BU61" s="4065"/>
      <c r="BV61" s="4065"/>
      <c r="BW61" s="4065"/>
      <c r="BX61" s="4065"/>
      <c r="BY61" s="4065"/>
      <c r="BZ61" s="4068"/>
      <c r="CA61" s="3966"/>
      <c r="CB61" s="3999"/>
      <c r="CC61" s="4065"/>
      <c r="CD61" s="4065"/>
      <c r="CE61" s="4065"/>
      <c r="CF61" s="4065"/>
      <c r="CG61" s="4065"/>
      <c r="CH61" s="4065"/>
      <c r="CI61" s="4065"/>
      <c r="CJ61" s="4065"/>
      <c r="CK61" s="4065"/>
      <c r="CL61" s="4065"/>
      <c r="CM61" s="4068"/>
      <c r="CN61" s="3966"/>
      <c r="CO61" s="3999"/>
      <c r="CP61" s="4065"/>
      <c r="CQ61" s="4065"/>
      <c r="CR61" s="4065"/>
      <c r="CS61" s="4065"/>
      <c r="CT61" s="4065"/>
      <c r="CU61" s="4065"/>
      <c r="CV61" s="4065"/>
      <c r="CW61" s="4065"/>
      <c r="CX61" s="4065"/>
      <c r="CY61" s="4065"/>
      <c r="CZ61" s="4068"/>
      <c r="DA61" s="3966"/>
    </row>
    <row r="62" spans="1:105" ht="15">
      <c r="A62" s="3966"/>
      <c r="B62" s="3981"/>
      <c r="C62" s="4010"/>
      <c r="D62" s="4010"/>
      <c r="E62" s="4010"/>
      <c r="F62" s="4069"/>
      <c r="G62" s="4010"/>
      <c r="H62" s="4010"/>
      <c r="I62" s="4010"/>
      <c r="J62" s="4010"/>
      <c r="K62" s="4010"/>
      <c r="L62" s="4010"/>
      <c r="M62" s="4009"/>
      <c r="N62" s="4009"/>
      <c r="O62" s="3984"/>
      <c r="P62" s="4010"/>
      <c r="Q62" s="4010"/>
      <c r="R62" s="4010"/>
      <c r="S62" s="4010"/>
      <c r="T62" s="4010"/>
      <c r="U62" s="4010"/>
      <c r="V62" s="4010"/>
      <c r="W62" s="4010"/>
      <c r="X62" s="4010"/>
      <c r="Y62" s="4010"/>
      <c r="Z62" s="4035"/>
      <c r="AA62" s="3973"/>
      <c r="AB62" s="3981"/>
      <c r="AC62" s="4010"/>
      <c r="AD62" s="4010"/>
      <c r="AE62" s="4010"/>
      <c r="AF62" s="4010"/>
      <c r="AG62" s="4010"/>
      <c r="AH62" s="4010"/>
      <c r="AI62" s="4010"/>
      <c r="AJ62" s="4010"/>
      <c r="AK62" s="4010"/>
      <c r="AL62" s="4010"/>
      <c r="AM62" s="4008"/>
      <c r="AN62" s="3973"/>
      <c r="AO62" s="3981"/>
      <c r="AP62" s="4010"/>
      <c r="AQ62" s="4010"/>
      <c r="AR62" s="4010"/>
      <c r="AS62" s="4010"/>
      <c r="AT62" s="4010"/>
      <c r="AU62" s="4010"/>
      <c r="AV62" s="4010"/>
      <c r="AW62" s="4010"/>
      <c r="AX62" s="4010"/>
      <c r="AY62" s="4010"/>
      <c r="AZ62" s="4008"/>
      <c r="BA62" s="3973"/>
      <c r="BB62" s="3981"/>
      <c r="BC62" s="4010"/>
      <c r="BD62" s="4010"/>
      <c r="BE62" s="4010"/>
      <c r="BF62" s="4010"/>
      <c r="BG62" s="4010"/>
      <c r="BH62" s="4010"/>
      <c r="BI62" s="4010"/>
      <c r="BJ62" s="4010"/>
      <c r="BK62" s="4010"/>
      <c r="BL62" s="4010"/>
      <c r="BM62" s="3981"/>
      <c r="BN62" s="3966"/>
      <c r="BO62" s="3981"/>
      <c r="BP62" s="4010"/>
      <c r="BQ62" s="4010"/>
      <c r="BR62" s="4010"/>
      <c r="BS62" s="4010"/>
      <c r="BT62" s="4010"/>
      <c r="BU62" s="4010"/>
      <c r="BV62" s="4010"/>
      <c r="BW62" s="4010"/>
      <c r="BX62" s="4010"/>
      <c r="BY62" s="4010"/>
      <c r="BZ62" s="3981"/>
      <c r="CA62" s="3966"/>
      <c r="CB62" s="3981"/>
      <c r="CC62" s="4010"/>
      <c r="CD62" s="4010"/>
      <c r="CE62" s="4010"/>
      <c r="CF62" s="4010"/>
      <c r="CG62" s="4010"/>
      <c r="CH62" s="4010"/>
      <c r="CI62" s="4010"/>
      <c r="CJ62" s="4010"/>
      <c r="CK62" s="4010"/>
      <c r="CL62" s="4010"/>
      <c r="CM62" s="3981"/>
      <c r="CN62" s="3966"/>
      <c r="CO62" s="3981"/>
      <c r="CP62" s="4010"/>
      <c r="CQ62" s="4010"/>
      <c r="CR62" s="4010"/>
      <c r="CS62" s="4010"/>
      <c r="CT62" s="4010"/>
      <c r="CU62" s="4010"/>
      <c r="CV62" s="4010"/>
      <c r="CW62" s="4010"/>
      <c r="CX62" s="4010"/>
      <c r="CY62" s="4010"/>
      <c r="CZ62" s="3981"/>
      <c r="DA62" s="3966"/>
    </row>
    <row r="63" spans="1:105" ht="42.75">
      <c r="A63" s="3966"/>
      <c r="B63" s="3966"/>
      <c r="C63" s="3966"/>
      <c r="D63" s="3966"/>
      <c r="E63" s="3966"/>
      <c r="F63" s="4070" t="s">
        <v>1969</v>
      </c>
      <c r="G63" s="4071" t="s">
        <v>1970</v>
      </c>
      <c r="H63" s="4072"/>
      <c r="I63" s="3966"/>
      <c r="J63" s="3966"/>
      <c r="K63" s="3966"/>
      <c r="L63" s="3966"/>
      <c r="M63" s="3973"/>
      <c r="N63" s="3973"/>
      <c r="O63" s="3984"/>
      <c r="P63" s="4014" t="s">
        <v>1971</v>
      </c>
      <c r="Q63" s="4015"/>
      <c r="R63" s="4015"/>
      <c r="S63" s="4009"/>
      <c r="T63" s="4009"/>
      <c r="U63" s="4015" t="s">
        <v>1972</v>
      </c>
      <c r="V63" s="4015"/>
      <c r="W63" s="4009"/>
      <c r="X63" s="4009"/>
      <c r="Y63" s="4015"/>
      <c r="Z63" s="4035"/>
      <c r="AA63" s="3973"/>
      <c r="AB63" s="3966"/>
      <c r="AC63" s="3966"/>
      <c r="AD63" s="3966"/>
      <c r="AE63" s="3966"/>
      <c r="AF63" s="3966"/>
      <c r="AG63" s="3966"/>
      <c r="AH63" s="3966"/>
      <c r="AI63" s="3966"/>
      <c r="AJ63" s="3966"/>
      <c r="AK63" s="3966"/>
      <c r="AL63" s="3966"/>
      <c r="AM63" s="3973"/>
      <c r="AN63" s="3973"/>
      <c r="AO63" s="3966"/>
      <c r="AP63" s="3966"/>
      <c r="AQ63" s="3966"/>
      <c r="AR63" s="3966"/>
      <c r="AS63" s="3966"/>
      <c r="AT63" s="3966"/>
      <c r="AU63" s="3966"/>
      <c r="AV63" s="3966"/>
      <c r="AW63" s="3966"/>
      <c r="AX63" s="3966"/>
      <c r="AY63" s="3966"/>
      <c r="AZ63" s="3973"/>
      <c r="BA63" s="3973"/>
      <c r="BB63" s="3966"/>
      <c r="BC63" s="3966"/>
      <c r="BD63" s="3966"/>
      <c r="BE63" s="3966"/>
      <c r="BF63" s="3966"/>
      <c r="BG63" s="3966"/>
      <c r="BH63" s="3966"/>
      <c r="BI63" s="3966"/>
      <c r="BJ63" s="3966"/>
      <c r="BK63" s="3966"/>
      <c r="BL63" s="3966"/>
      <c r="BM63" s="3966"/>
      <c r="BN63" s="3966"/>
      <c r="BO63" s="3966"/>
      <c r="BP63" s="3966"/>
      <c r="BQ63" s="3966"/>
      <c r="BR63" s="3966"/>
      <c r="BS63" s="3966"/>
      <c r="BT63" s="3966"/>
      <c r="BU63" s="3966"/>
      <c r="BV63" s="3966"/>
      <c r="BW63" s="3966"/>
      <c r="BX63" s="3966"/>
      <c r="BY63" s="3966"/>
      <c r="BZ63" s="3966"/>
      <c r="CA63" s="3966"/>
      <c r="CB63" s="3966"/>
      <c r="CC63" s="3966"/>
      <c r="CD63" s="3966"/>
      <c r="CE63" s="3966"/>
      <c r="CF63" s="3966"/>
      <c r="CG63" s="3966"/>
      <c r="CH63" s="3966"/>
      <c r="CI63" s="3966"/>
      <c r="CJ63" s="3966"/>
      <c r="CK63" s="3966"/>
      <c r="CL63" s="3966"/>
      <c r="CM63" s="3966"/>
      <c r="CN63" s="3966"/>
      <c r="CO63" s="3966"/>
      <c r="CP63" s="3966"/>
      <c r="CQ63" s="3966"/>
      <c r="CR63" s="3966"/>
      <c r="CS63" s="3966"/>
      <c r="CT63" s="3966"/>
      <c r="CU63" s="3966"/>
      <c r="CV63" s="3966"/>
      <c r="CW63" s="3966"/>
      <c r="CX63" s="3966"/>
      <c r="CY63" s="3966"/>
      <c r="CZ63" s="3966"/>
      <c r="DA63" s="3966"/>
    </row>
    <row r="64" spans="1:105" ht="72">
      <c r="A64" s="3966"/>
      <c r="B64" s="3966"/>
      <c r="C64" s="3966"/>
      <c r="D64" s="3966"/>
      <c r="E64" s="3966"/>
      <c r="F64" s="4073" t="s">
        <v>1973</v>
      </c>
      <c r="G64" s="4074"/>
      <c r="H64" s="4075"/>
      <c r="I64" s="3966"/>
      <c r="J64" s="3966"/>
      <c r="K64" s="3966"/>
      <c r="L64" s="3966"/>
      <c r="M64" s="3973"/>
      <c r="N64" s="3973"/>
      <c r="O64" s="3984"/>
      <c r="P64" s="4009" t="s">
        <v>1974</v>
      </c>
      <c r="Q64" s="4009"/>
      <c r="R64" s="4009"/>
      <c r="S64" s="4009"/>
      <c r="T64" s="4009"/>
      <c r="U64" s="4009"/>
      <c r="V64" s="4009"/>
      <c r="W64" s="4009"/>
      <c r="X64" s="4009"/>
      <c r="Y64" s="4009"/>
      <c r="Z64" s="4035"/>
      <c r="AA64" s="3973"/>
      <c r="AB64" s="3966"/>
      <c r="AC64" s="3966"/>
      <c r="AD64" s="3966"/>
      <c r="AE64" s="3966"/>
      <c r="AF64" s="3966"/>
      <c r="AG64" s="3966"/>
      <c r="AH64" s="3966"/>
      <c r="AI64" s="3966"/>
      <c r="AJ64" s="3966"/>
      <c r="AK64" s="3966"/>
      <c r="AL64" s="3966"/>
      <c r="AM64" s="3973"/>
      <c r="AN64" s="3973"/>
      <c r="AO64" s="3966"/>
      <c r="AP64" s="3966"/>
      <c r="AQ64" s="3966"/>
      <c r="AR64" s="3966"/>
      <c r="AS64" s="3966"/>
      <c r="AT64" s="3966"/>
      <c r="AU64" s="3966"/>
      <c r="AV64" s="3966"/>
      <c r="AW64" s="3966"/>
      <c r="AX64" s="3966"/>
      <c r="AY64" s="3966"/>
      <c r="AZ64" s="3973"/>
      <c r="BA64" s="3973"/>
      <c r="BB64" s="3966"/>
      <c r="BC64" s="3966"/>
      <c r="BD64" s="3966"/>
      <c r="BE64" s="3966"/>
      <c r="BF64" s="3966"/>
      <c r="BG64" s="3966"/>
      <c r="BH64" s="3966"/>
      <c r="BI64" s="3966"/>
      <c r="BJ64" s="3966"/>
      <c r="BK64" s="3966"/>
      <c r="BL64" s="3966"/>
      <c r="BM64" s="3966"/>
      <c r="BN64" s="3966"/>
      <c r="BO64" s="3966"/>
      <c r="BP64" s="3966"/>
      <c r="BQ64" s="3966"/>
      <c r="BR64" s="3966"/>
      <c r="BS64" s="3966"/>
      <c r="BT64" s="3966"/>
      <c r="BU64" s="3966"/>
      <c r="BV64" s="3966"/>
      <c r="BW64" s="3966"/>
      <c r="BX64" s="3966"/>
      <c r="BY64" s="3966"/>
      <c r="BZ64" s="3966"/>
      <c r="CA64" s="3966"/>
      <c r="CB64" s="3966"/>
      <c r="CC64" s="3966"/>
      <c r="CD64" s="3966"/>
      <c r="CE64" s="3966"/>
      <c r="CF64" s="3966"/>
      <c r="CG64" s="3966"/>
      <c r="CH64" s="3966"/>
      <c r="CI64" s="3966"/>
      <c r="CJ64" s="3966"/>
      <c r="CK64" s="3966"/>
      <c r="CL64" s="3966"/>
      <c r="CM64" s="3966"/>
      <c r="CN64" s="3966"/>
      <c r="CO64" s="3966"/>
      <c r="CP64" s="3966"/>
      <c r="CQ64" s="3966"/>
      <c r="CR64" s="3966"/>
      <c r="CS64" s="3966"/>
      <c r="CT64" s="3966"/>
      <c r="CU64" s="3966"/>
      <c r="CV64" s="3966"/>
      <c r="CW64" s="3966"/>
      <c r="CX64" s="3966"/>
      <c r="CY64" s="3966"/>
      <c r="CZ64" s="3966"/>
      <c r="DA64" s="3966"/>
    </row>
    <row r="65" spans="1:105" ht="89.25" customHeight="1">
      <c r="A65" s="3966"/>
      <c r="B65" s="3966"/>
      <c r="C65" s="3966"/>
      <c r="D65" s="3966"/>
      <c r="E65" s="3966"/>
      <c r="F65" s="4073" t="s">
        <v>1975</v>
      </c>
      <c r="G65" s="4074"/>
      <c r="H65" s="4075"/>
      <c r="I65" s="3966"/>
      <c r="J65" s="3966"/>
      <c r="K65" s="3966"/>
      <c r="L65" s="3966"/>
      <c r="M65" s="3973"/>
      <c r="N65" s="3973"/>
      <c r="O65" s="3984"/>
      <c r="P65" s="4022"/>
      <c r="Q65" s="4022"/>
      <c r="R65" s="4022"/>
      <c r="S65" s="4023" t="str">
        <f>CONCATENATE("Figures grouped by Accident Year ending  ",F3)</f>
        <v>Figures grouped by Accident Year ending  0-Jan</v>
      </c>
      <c r="T65" s="4076"/>
      <c r="U65" s="4023" t="str">
        <f>CONCATENATE("Claim Payments recovered during ",$C$8)</f>
        <v>Claim Payments recovered during 0</v>
      </c>
      <c r="V65" s="4023" t="str">
        <f>CONCATENATE("Cumulative Recoveries from accident year to end of financial year ",$C$8)</f>
        <v>Cumulative Recoveries from accident year to end of financial year 0</v>
      </c>
      <c r="W65" s="4076"/>
      <c r="X65" s="4023" t="str">
        <f>CONCATENATE("Case reserves on Non-Reinsurance recoveries outstanding at end of financial year ",$C$8)</f>
        <v>Case reserves on Non-Reinsurance recoveries outstanding at end of financial year 0</v>
      </c>
      <c r="Y65" s="4026"/>
      <c r="Z65" s="4035"/>
      <c r="AA65" s="3973"/>
      <c r="AB65" s="3966"/>
      <c r="AC65" s="3966"/>
      <c r="AD65" s="3966"/>
      <c r="AE65" s="3966"/>
      <c r="AF65" s="3966"/>
      <c r="AG65" s="3966"/>
      <c r="AH65" s="3966"/>
      <c r="AI65" s="3966"/>
      <c r="AJ65" s="3966"/>
      <c r="AK65" s="3966"/>
      <c r="AL65" s="3966"/>
      <c r="AM65" s="3973"/>
      <c r="AN65" s="3973"/>
      <c r="AO65" s="3966"/>
      <c r="AP65" s="3966"/>
      <c r="AQ65" s="3966"/>
      <c r="AR65" s="3966"/>
      <c r="AS65" s="3966"/>
      <c r="AT65" s="3966"/>
      <c r="AU65" s="3966"/>
      <c r="AV65" s="3966"/>
      <c r="AW65" s="3966"/>
      <c r="AX65" s="3966"/>
      <c r="AY65" s="3966"/>
      <c r="AZ65" s="3973"/>
      <c r="BA65" s="3973"/>
      <c r="BB65" s="3966"/>
      <c r="BC65" s="3966"/>
      <c r="BD65" s="3966"/>
      <c r="BE65" s="3966"/>
      <c r="BF65" s="3966"/>
      <c r="BG65" s="3966"/>
      <c r="BH65" s="3966"/>
      <c r="BI65" s="3966"/>
      <c r="BJ65" s="3966"/>
      <c r="BK65" s="3966"/>
      <c r="BL65" s="3966"/>
      <c r="BM65" s="3966"/>
      <c r="BN65" s="3966"/>
      <c r="BO65" s="3966"/>
      <c r="BP65" s="3966"/>
      <c r="BQ65" s="3966"/>
      <c r="BR65" s="3966"/>
      <c r="BS65" s="3966"/>
      <c r="BT65" s="3966"/>
      <c r="BU65" s="3966"/>
      <c r="BV65" s="3966"/>
      <c r="BW65" s="3966"/>
      <c r="BX65" s="3966"/>
      <c r="BY65" s="3966"/>
      <c r="BZ65" s="3966"/>
      <c r="CA65" s="3966"/>
      <c r="CB65" s="3966"/>
      <c r="CC65" s="3966"/>
      <c r="CD65" s="3966"/>
      <c r="CE65" s="3966"/>
      <c r="CF65" s="3966"/>
      <c r="CG65" s="3966"/>
      <c r="CH65" s="3966"/>
      <c r="CI65" s="3966"/>
      <c r="CJ65" s="3966"/>
      <c r="CK65" s="3966"/>
      <c r="CL65" s="3966"/>
      <c r="CM65" s="3966"/>
      <c r="CN65" s="3966"/>
      <c r="CO65" s="3966"/>
      <c r="CP65" s="3966"/>
      <c r="CQ65" s="3966"/>
      <c r="CR65" s="3966"/>
      <c r="CS65" s="3966"/>
      <c r="CT65" s="3966"/>
      <c r="CU65" s="3966"/>
      <c r="CV65" s="3966"/>
      <c r="CW65" s="3966"/>
      <c r="CX65" s="3966"/>
      <c r="CY65" s="3966"/>
      <c r="CZ65" s="3966"/>
      <c r="DA65" s="3966"/>
    </row>
    <row r="66" spans="1:105" ht="15">
      <c r="A66" s="3966"/>
      <c r="B66" s="3966"/>
      <c r="C66" s="3966"/>
      <c r="D66" s="3966"/>
      <c r="E66" s="3966"/>
      <c r="F66" s="4077" t="s">
        <v>182</v>
      </c>
      <c r="G66" s="4078">
        <f>G64+G65</f>
        <v>0</v>
      </c>
      <c r="H66" s="4079"/>
      <c r="I66" s="3966"/>
      <c r="J66" s="3966"/>
      <c r="K66" s="3966"/>
      <c r="L66" s="3966"/>
      <c r="M66" s="3973"/>
      <c r="N66" s="3973"/>
      <c r="O66" s="3984"/>
      <c r="P66" s="4009"/>
      <c r="Q66" s="4009"/>
      <c r="R66" s="4009"/>
      <c r="S66" s="4029" t="s">
        <v>1015</v>
      </c>
      <c r="T66" s="4032"/>
      <c r="U66" s="4030" t="s">
        <v>1016</v>
      </c>
      <c r="V66" s="4030" t="s">
        <v>1963</v>
      </c>
      <c r="W66" s="4032"/>
      <c r="X66" s="4030" t="s">
        <v>1018</v>
      </c>
      <c r="Y66" s="4032"/>
      <c r="Z66" s="4035"/>
      <c r="AA66" s="3973"/>
      <c r="AB66" s="3966"/>
      <c r="AC66" s="3966"/>
      <c r="AD66" s="3966"/>
      <c r="AE66" s="3966"/>
      <c r="AF66" s="3966"/>
      <c r="AG66" s="3966"/>
      <c r="AH66" s="3966"/>
      <c r="AI66" s="3966"/>
      <c r="AJ66" s="3966"/>
      <c r="AK66" s="3966"/>
      <c r="AL66" s="3966"/>
      <c r="AM66" s="3973"/>
      <c r="AN66" s="3973"/>
      <c r="AO66" s="3966"/>
      <c r="AP66" s="3966"/>
      <c r="AQ66" s="3966"/>
      <c r="AR66" s="3966"/>
      <c r="AS66" s="3966"/>
      <c r="AT66" s="3966"/>
      <c r="AU66" s="3966"/>
      <c r="AV66" s="3966"/>
      <c r="AW66" s="3966"/>
      <c r="AX66" s="3966"/>
      <c r="AY66" s="3966"/>
      <c r="AZ66" s="3973"/>
      <c r="BA66" s="3973"/>
      <c r="BB66" s="3966"/>
      <c r="BC66" s="3966"/>
      <c r="BD66" s="3966"/>
      <c r="BE66" s="3966"/>
      <c r="BF66" s="3966"/>
      <c r="BG66" s="3966"/>
      <c r="BH66" s="3966"/>
      <c r="BI66" s="3966"/>
      <c r="BJ66" s="3966"/>
      <c r="BK66" s="3966"/>
      <c r="BL66" s="3966"/>
      <c r="BM66" s="3966"/>
      <c r="BN66" s="3966"/>
      <c r="BO66" s="3966"/>
      <c r="BP66" s="3966"/>
      <c r="BQ66" s="3966"/>
      <c r="BR66" s="3966"/>
      <c r="BS66" s="3966"/>
      <c r="BT66" s="3966"/>
      <c r="BU66" s="3966"/>
      <c r="BV66" s="3966"/>
      <c r="BW66" s="3966"/>
      <c r="BX66" s="3966"/>
      <c r="BY66" s="3966"/>
      <c r="BZ66" s="3966"/>
      <c r="CA66" s="3966"/>
      <c r="CB66" s="3966"/>
      <c r="CC66" s="3966"/>
      <c r="CD66" s="3966"/>
      <c r="CE66" s="3966"/>
      <c r="CF66" s="3966"/>
      <c r="CG66" s="3966"/>
      <c r="CH66" s="3966"/>
      <c r="CI66" s="3966"/>
      <c r="CJ66" s="3966"/>
      <c r="CK66" s="3966"/>
      <c r="CL66" s="3966"/>
      <c r="CM66" s="3966"/>
      <c r="CN66" s="3966"/>
      <c r="CO66" s="3966"/>
      <c r="CP66" s="3966"/>
      <c r="CQ66" s="3966"/>
      <c r="CR66" s="3966"/>
      <c r="CS66" s="3966"/>
      <c r="CT66" s="3966"/>
      <c r="CU66" s="3966"/>
      <c r="CV66" s="3966"/>
      <c r="CW66" s="3966"/>
      <c r="CX66" s="3966"/>
      <c r="CY66" s="3966"/>
      <c r="CZ66" s="3966"/>
      <c r="DA66" s="3966"/>
    </row>
    <row r="67" spans="1:105" ht="15">
      <c r="A67" s="3966"/>
      <c r="B67" s="3966"/>
      <c r="C67" s="3966"/>
      <c r="D67" s="3966"/>
      <c r="E67" s="3966"/>
      <c r="F67" s="3966"/>
      <c r="G67" s="3966"/>
      <c r="H67" s="3966"/>
      <c r="I67" s="3966"/>
      <c r="J67" s="3966"/>
      <c r="K67" s="3966"/>
      <c r="L67" s="3966"/>
      <c r="M67" s="3973"/>
      <c r="N67" s="3973"/>
      <c r="O67" s="3984"/>
      <c r="P67" s="4009"/>
      <c r="Q67" s="4009"/>
      <c r="R67" s="4009"/>
      <c r="S67" s="4036"/>
      <c r="T67" s="4039"/>
      <c r="U67" s="4037" t="s">
        <v>319</v>
      </c>
      <c r="V67" s="4037" t="s">
        <v>319</v>
      </c>
      <c r="W67" s="4039"/>
      <c r="X67" s="4037" t="s">
        <v>319</v>
      </c>
      <c r="Y67" s="4039"/>
      <c r="Z67" s="4035"/>
      <c r="AA67" s="3973"/>
      <c r="AB67" s="3966"/>
      <c r="AC67" s="3966"/>
      <c r="AD67" s="3966"/>
      <c r="AE67" s="3966"/>
      <c r="AF67" s="3966"/>
      <c r="AG67" s="3966"/>
      <c r="AH67" s="3966"/>
      <c r="AI67" s="3966"/>
      <c r="AJ67" s="3966"/>
      <c r="AK67" s="3966"/>
      <c r="AL67" s="3966"/>
      <c r="AM67" s="3973"/>
      <c r="AN67" s="3973"/>
      <c r="AO67" s="3966"/>
      <c r="AP67" s="3966"/>
      <c r="AQ67" s="3966"/>
      <c r="AR67" s="3966"/>
      <c r="AS67" s="3966"/>
      <c r="AT67" s="3966"/>
      <c r="AU67" s="3966"/>
      <c r="AV67" s="3966"/>
      <c r="AW67" s="3966"/>
      <c r="AX67" s="3966"/>
      <c r="AY67" s="3966"/>
      <c r="AZ67" s="3973"/>
      <c r="BA67" s="3973"/>
      <c r="BB67" s="3966"/>
      <c r="BC67" s="3966"/>
      <c r="BD67" s="3966"/>
      <c r="BE67" s="3966"/>
      <c r="BF67" s="3966"/>
      <c r="BG67" s="3966"/>
      <c r="BH67" s="3966"/>
      <c r="BI67" s="3966"/>
      <c r="BJ67" s="3966"/>
      <c r="BK67" s="3966"/>
      <c r="BL67" s="3966"/>
      <c r="BM67" s="3966"/>
      <c r="BN67" s="3966"/>
      <c r="BO67" s="3966"/>
      <c r="BP67" s="3966"/>
      <c r="BQ67" s="3966"/>
      <c r="BR67" s="3966"/>
      <c r="BS67" s="3966"/>
      <c r="BT67" s="3966"/>
      <c r="BU67" s="3966"/>
      <c r="BV67" s="3966"/>
      <c r="BW67" s="3966"/>
      <c r="BX67" s="3966"/>
      <c r="BY67" s="3966"/>
      <c r="BZ67" s="3966"/>
      <c r="CA67" s="3966"/>
      <c r="CB67" s="3966"/>
      <c r="CC67" s="3966"/>
      <c r="CD67" s="3966"/>
      <c r="CE67" s="3966"/>
      <c r="CF67" s="3966"/>
      <c r="CG67" s="3966"/>
      <c r="CH67" s="3966"/>
      <c r="CI67" s="3966"/>
      <c r="CJ67" s="3966"/>
      <c r="CK67" s="3966"/>
      <c r="CL67" s="3966"/>
      <c r="CM67" s="3966"/>
      <c r="CN67" s="3966"/>
      <c r="CO67" s="3966"/>
      <c r="CP67" s="3966"/>
      <c r="CQ67" s="3966"/>
      <c r="CR67" s="3966"/>
      <c r="CS67" s="3966"/>
      <c r="CT67" s="3966"/>
      <c r="CU67" s="3966"/>
      <c r="CV67" s="3966"/>
      <c r="CW67" s="3966"/>
      <c r="CX67" s="3966"/>
      <c r="CY67" s="3966"/>
      <c r="CZ67" s="3966"/>
      <c r="DA67" s="3966"/>
    </row>
    <row r="68" spans="1:105" ht="71.25">
      <c r="A68" s="3966"/>
      <c r="B68" s="3966"/>
      <c r="C68" s="3966"/>
      <c r="D68" s="6915" t="s">
        <v>263</v>
      </c>
      <c r="E68" s="6915"/>
      <c r="F68" s="6915"/>
      <c r="G68" s="6915"/>
      <c r="H68" s="4080" t="s">
        <v>1976</v>
      </c>
      <c r="I68" s="4081"/>
      <c r="J68" s="4082" t="s">
        <v>1977</v>
      </c>
      <c r="K68" s="3966"/>
      <c r="L68" s="3966"/>
      <c r="M68" s="3973"/>
      <c r="N68" s="3973"/>
      <c r="O68" s="3984"/>
      <c r="P68" s="4009"/>
      <c r="Q68" s="4009"/>
      <c r="R68" s="4009"/>
      <c r="S68" s="4029">
        <f>S46</f>
        <v>0</v>
      </c>
      <c r="T68" s="4083"/>
      <c r="U68" s="4053">
        <f>'50.23'!C37</f>
        <v>0</v>
      </c>
      <c r="V68" s="4053">
        <f>'50.23'!D37</f>
        <v>0</v>
      </c>
      <c r="W68" s="4083"/>
      <c r="X68" s="4053">
        <f>'50.23'!F37</f>
        <v>0</v>
      </c>
      <c r="Y68" s="4083"/>
      <c r="Z68" s="4035"/>
      <c r="AA68" s="3973"/>
      <c r="AB68" s="3966"/>
      <c r="AC68" s="3966"/>
      <c r="AD68" s="3966"/>
      <c r="AE68" s="3966"/>
      <c r="AF68" s="3966"/>
      <c r="AG68" s="3966"/>
      <c r="AH68" s="3966"/>
      <c r="AI68" s="3966"/>
      <c r="AJ68" s="3966"/>
      <c r="AK68" s="3966"/>
      <c r="AL68" s="3966"/>
      <c r="AM68" s="3973"/>
      <c r="AN68" s="3973"/>
      <c r="AO68" s="3966"/>
      <c r="AP68" s="3966"/>
      <c r="AQ68" s="3966"/>
      <c r="AR68" s="3966"/>
      <c r="AS68" s="3966"/>
      <c r="AT68" s="3966"/>
      <c r="AU68" s="3966"/>
      <c r="AV68" s="3966"/>
      <c r="AW68" s="3966"/>
      <c r="AX68" s="3966"/>
      <c r="AY68" s="3966"/>
      <c r="AZ68" s="3973"/>
      <c r="BA68" s="3973"/>
      <c r="BB68" s="3966"/>
      <c r="BC68" s="3966"/>
      <c r="BD68" s="3966"/>
      <c r="BE68" s="3966"/>
      <c r="BF68" s="3966"/>
      <c r="BG68" s="3966"/>
      <c r="BH68" s="3966"/>
      <c r="BI68" s="3966"/>
      <c r="BJ68" s="3966"/>
      <c r="BK68" s="3966"/>
      <c r="BL68" s="3966"/>
      <c r="BM68" s="3966"/>
      <c r="BN68" s="3966"/>
      <c r="BO68" s="3966"/>
      <c r="BP68" s="3966"/>
      <c r="BQ68" s="3966"/>
      <c r="BR68" s="3966"/>
      <c r="BS68" s="3966"/>
      <c r="BT68" s="3966"/>
      <c r="BU68" s="3966"/>
      <c r="BV68" s="3966"/>
      <c r="BW68" s="3966"/>
      <c r="BX68" s="3966"/>
      <c r="BY68" s="3966"/>
      <c r="BZ68" s="3966"/>
      <c r="CA68" s="3966"/>
      <c r="CB68" s="3966"/>
      <c r="CC68" s="3966"/>
      <c r="CD68" s="3966"/>
      <c r="CE68" s="3966"/>
      <c r="CF68" s="3966"/>
      <c r="CG68" s="3966"/>
      <c r="CH68" s="3966"/>
      <c r="CI68" s="3966"/>
      <c r="CJ68" s="3966"/>
      <c r="CK68" s="3966"/>
      <c r="CL68" s="3966"/>
      <c r="CM68" s="3966"/>
      <c r="CN68" s="3966"/>
      <c r="CO68" s="3966"/>
      <c r="CP68" s="3966"/>
      <c r="CQ68" s="3966"/>
      <c r="CR68" s="3966"/>
      <c r="CS68" s="3966"/>
      <c r="CT68" s="3966"/>
      <c r="CU68" s="3966"/>
      <c r="CV68" s="3966"/>
      <c r="CW68" s="3966"/>
      <c r="CX68" s="3966"/>
      <c r="CY68" s="3966"/>
      <c r="CZ68" s="3966"/>
      <c r="DA68" s="3966"/>
    </row>
    <row r="69" spans="1:105" ht="15">
      <c r="A69" s="3966"/>
      <c r="B69" s="3966"/>
      <c r="C69" s="3966"/>
      <c r="D69" s="6916" t="s">
        <v>668</v>
      </c>
      <c r="E69" s="6917"/>
      <c r="F69" s="6917"/>
      <c r="G69" s="6918"/>
      <c r="H69" s="4084"/>
      <c r="I69" s="4085"/>
      <c r="J69" s="4086"/>
      <c r="K69" s="3966"/>
      <c r="L69" s="3966"/>
      <c r="M69" s="3973"/>
      <c r="N69" s="3973"/>
      <c r="O69" s="3984"/>
      <c r="P69" s="4010"/>
      <c r="Q69" s="4010"/>
      <c r="R69" s="4010"/>
      <c r="S69" s="4029">
        <f t="shared" ref="S69:S77" si="32">S47</f>
        <v>-1</v>
      </c>
      <c r="T69" s="4046"/>
      <c r="U69" s="4053">
        <f>'50.23'!C38</f>
        <v>0</v>
      </c>
      <c r="V69" s="4053">
        <f>'50.23'!D38</f>
        <v>0</v>
      </c>
      <c r="W69" s="4046"/>
      <c r="X69" s="4053">
        <f>'50.23'!F38</f>
        <v>0</v>
      </c>
      <c r="Y69" s="4046"/>
      <c r="Z69" s="4035"/>
      <c r="AA69" s="3973"/>
      <c r="AB69" s="3966"/>
      <c r="AC69" s="3966"/>
      <c r="AD69" s="3966"/>
      <c r="AE69" s="3966"/>
      <c r="AF69" s="3966"/>
      <c r="AG69" s="3966"/>
      <c r="AH69" s="3966"/>
      <c r="AI69" s="3966"/>
      <c r="AJ69" s="3966"/>
      <c r="AK69" s="3966"/>
      <c r="AL69" s="3966"/>
      <c r="AM69" s="3973"/>
      <c r="AN69" s="3973"/>
      <c r="AO69" s="3966"/>
      <c r="AP69" s="3966"/>
      <c r="AQ69" s="3966"/>
      <c r="AR69" s="3966"/>
      <c r="AS69" s="3966"/>
      <c r="AT69" s="3966"/>
      <c r="AU69" s="3966"/>
      <c r="AV69" s="3966"/>
      <c r="AW69" s="3966"/>
      <c r="AX69" s="3966"/>
      <c r="AY69" s="3966"/>
      <c r="AZ69" s="3973"/>
      <c r="BA69" s="3973"/>
      <c r="BB69" s="3966"/>
      <c r="BC69" s="3966"/>
      <c r="BD69" s="3966"/>
      <c r="BE69" s="3966"/>
      <c r="BF69" s="3966"/>
      <c r="BG69" s="3966"/>
      <c r="BH69" s="3966"/>
      <c r="BI69" s="3966"/>
      <c r="BJ69" s="3966"/>
      <c r="BK69" s="3966"/>
      <c r="BL69" s="3966"/>
      <c r="BM69" s="3966"/>
      <c r="BN69" s="3966"/>
      <c r="BO69" s="3966"/>
      <c r="BP69" s="3966"/>
      <c r="BQ69" s="3966"/>
      <c r="BR69" s="3966"/>
      <c r="BS69" s="3966"/>
      <c r="BT69" s="3966"/>
      <c r="BU69" s="3966"/>
      <c r="BV69" s="3966"/>
      <c r="BW69" s="3966"/>
      <c r="BX69" s="3966"/>
      <c r="BY69" s="3966"/>
      <c r="BZ69" s="3966"/>
      <c r="CA69" s="3966"/>
      <c r="CB69" s="3966"/>
      <c r="CC69" s="3966"/>
      <c r="CD69" s="3966"/>
      <c r="CE69" s="3966"/>
      <c r="CF69" s="3966"/>
      <c r="CG69" s="3966"/>
      <c r="CH69" s="3966"/>
      <c r="CI69" s="3966"/>
      <c r="CJ69" s="3966"/>
      <c r="CK69" s="3966"/>
      <c r="CL69" s="3966"/>
      <c r="CM69" s="3966"/>
      <c r="CN69" s="3966"/>
      <c r="CO69" s="3966"/>
      <c r="CP69" s="3966"/>
      <c r="CQ69" s="3966"/>
      <c r="CR69" s="3966"/>
      <c r="CS69" s="3966"/>
      <c r="CT69" s="3966"/>
      <c r="CU69" s="3966"/>
      <c r="CV69" s="3966"/>
      <c r="CW69" s="3966"/>
      <c r="CX69" s="3966"/>
      <c r="CY69" s="3966"/>
      <c r="CZ69" s="3966"/>
      <c r="DA69" s="3966"/>
    </row>
    <row r="70" spans="1:105" ht="15">
      <c r="A70" s="3966"/>
      <c r="B70" s="3966"/>
      <c r="C70" s="3966"/>
      <c r="D70" s="6913" t="s">
        <v>664</v>
      </c>
      <c r="E70" s="6913"/>
      <c r="F70" s="6913"/>
      <c r="G70" s="6913"/>
      <c r="H70" s="4084"/>
      <c r="I70" s="4085"/>
      <c r="J70" s="4086"/>
      <c r="K70" s="3966"/>
      <c r="L70" s="3966"/>
      <c r="M70" s="3973"/>
      <c r="N70" s="3973"/>
      <c r="O70" s="3984"/>
      <c r="P70" s="4009"/>
      <c r="Q70" s="4009"/>
      <c r="R70" s="4009"/>
      <c r="S70" s="4029">
        <f t="shared" si="32"/>
        <v>-2</v>
      </c>
      <c r="T70" s="4048"/>
      <c r="U70" s="4053">
        <f>'50.23'!C39</f>
        <v>0</v>
      </c>
      <c r="V70" s="4053">
        <f>'50.23'!D39</f>
        <v>0</v>
      </c>
      <c r="W70" s="4048"/>
      <c r="X70" s="4053">
        <f>'50.23'!F39</f>
        <v>0</v>
      </c>
      <c r="Y70" s="4048"/>
      <c r="Z70" s="4035"/>
      <c r="AA70" s="3973"/>
      <c r="AB70" s="3966"/>
      <c r="AC70" s="3966"/>
      <c r="AD70" s="3966"/>
      <c r="AE70" s="3966"/>
      <c r="AF70" s="3966"/>
      <c r="AG70" s="3966"/>
      <c r="AH70" s="3966"/>
      <c r="AI70" s="3966"/>
      <c r="AJ70" s="3966"/>
      <c r="AK70" s="3966"/>
      <c r="AL70" s="3966"/>
      <c r="AM70" s="3973"/>
      <c r="AN70" s="3973"/>
      <c r="AO70" s="3966"/>
      <c r="AP70" s="3966"/>
      <c r="AQ70" s="3966"/>
      <c r="AR70" s="3966"/>
      <c r="AS70" s="3966"/>
      <c r="AT70" s="3966"/>
      <c r="AU70" s="3966"/>
      <c r="AV70" s="3966"/>
      <c r="AW70" s="3966"/>
      <c r="AX70" s="3966"/>
      <c r="AY70" s="3966"/>
      <c r="AZ70" s="3973"/>
      <c r="BA70" s="3973"/>
      <c r="BB70" s="3966"/>
      <c r="BC70" s="3966"/>
      <c r="BD70" s="3966"/>
      <c r="BE70" s="3966"/>
      <c r="BF70" s="3966"/>
      <c r="BG70" s="3966"/>
      <c r="BH70" s="3966"/>
      <c r="BI70" s="3966"/>
      <c r="BJ70" s="3966"/>
      <c r="BK70" s="3966"/>
      <c r="BL70" s="3966"/>
      <c r="BM70" s="3966"/>
      <c r="BN70" s="3966"/>
      <c r="BO70" s="3966"/>
      <c r="BP70" s="3966"/>
      <c r="BQ70" s="3966"/>
      <c r="BR70" s="3966"/>
      <c r="BS70" s="3966"/>
      <c r="BT70" s="3966"/>
      <c r="BU70" s="3966"/>
      <c r="BV70" s="3966"/>
      <c r="BW70" s="3966"/>
      <c r="BX70" s="3966"/>
      <c r="BY70" s="3966"/>
      <c r="BZ70" s="3966"/>
      <c r="CA70" s="3966"/>
      <c r="CB70" s="3966"/>
      <c r="CC70" s="3966"/>
      <c r="CD70" s="3966"/>
      <c r="CE70" s="3966"/>
      <c r="CF70" s="3966"/>
      <c r="CG70" s="3966"/>
      <c r="CH70" s="3966"/>
      <c r="CI70" s="3966"/>
      <c r="CJ70" s="3966"/>
      <c r="CK70" s="3966"/>
      <c r="CL70" s="3966"/>
      <c r="CM70" s="3966"/>
      <c r="CN70" s="3966"/>
      <c r="CO70" s="3966"/>
      <c r="CP70" s="3966"/>
      <c r="CQ70" s="3966"/>
      <c r="CR70" s="3966"/>
      <c r="CS70" s="3966"/>
      <c r="CT70" s="3966"/>
      <c r="CU70" s="3966"/>
      <c r="CV70" s="3966"/>
      <c r="CW70" s="3966"/>
      <c r="CX70" s="3966"/>
      <c r="CY70" s="3966"/>
      <c r="CZ70" s="3966"/>
      <c r="DA70" s="3966"/>
    </row>
    <row r="71" spans="1:105" ht="15">
      <c r="A71" s="3966"/>
      <c r="B71" s="3966"/>
      <c r="C71" s="3966"/>
      <c r="D71" s="6913" t="s">
        <v>1978</v>
      </c>
      <c r="E71" s="6913"/>
      <c r="F71" s="6913"/>
      <c r="G71" s="6913"/>
      <c r="H71" s="4084"/>
      <c r="I71" s="4085"/>
      <c r="J71" s="4086"/>
      <c r="K71" s="3966"/>
      <c r="L71" s="3966"/>
      <c r="M71" s="3973"/>
      <c r="N71" s="3973"/>
      <c r="O71" s="3984"/>
      <c r="P71" s="4009"/>
      <c r="Q71" s="4009"/>
      <c r="R71" s="4009"/>
      <c r="S71" s="4029">
        <f t="shared" si="32"/>
        <v>-3</v>
      </c>
      <c r="T71" s="4048"/>
      <c r="U71" s="4053">
        <f>'50.23'!C40</f>
        <v>0</v>
      </c>
      <c r="V71" s="4053">
        <f>'50.23'!D40</f>
        <v>0</v>
      </c>
      <c r="W71" s="4048"/>
      <c r="X71" s="4053">
        <f>'50.23'!F40</f>
        <v>0</v>
      </c>
      <c r="Y71" s="4048"/>
      <c r="Z71" s="4035"/>
      <c r="AA71" s="3973"/>
      <c r="AB71" s="3966"/>
      <c r="AC71" s="3966"/>
      <c r="AD71" s="3966"/>
      <c r="AE71" s="3966"/>
      <c r="AF71" s="3966"/>
      <c r="AG71" s="3966"/>
      <c r="AH71" s="3966"/>
      <c r="AI71" s="3966"/>
      <c r="AJ71" s="3966"/>
      <c r="AK71" s="3966"/>
      <c r="AL71" s="3966"/>
      <c r="AM71" s="3973"/>
      <c r="AN71" s="3973"/>
      <c r="AO71" s="3966"/>
      <c r="AP71" s="3966"/>
      <c r="AQ71" s="3966"/>
      <c r="AR71" s="3966"/>
      <c r="AS71" s="3966"/>
      <c r="AT71" s="3966"/>
      <c r="AU71" s="3966"/>
      <c r="AV71" s="3966"/>
      <c r="AW71" s="3966"/>
      <c r="AX71" s="3966"/>
      <c r="AY71" s="3966"/>
      <c r="AZ71" s="3973"/>
      <c r="BA71" s="3973"/>
      <c r="BB71" s="3966"/>
      <c r="BC71" s="3966"/>
      <c r="BD71" s="3966"/>
      <c r="BE71" s="3966"/>
      <c r="BF71" s="3966"/>
      <c r="BG71" s="3966"/>
      <c r="BH71" s="3966"/>
      <c r="BI71" s="3966"/>
      <c r="BJ71" s="3966"/>
      <c r="BK71" s="3966"/>
      <c r="BL71" s="3966"/>
      <c r="BM71" s="3966"/>
      <c r="BN71" s="3966"/>
      <c r="BO71" s="3966"/>
      <c r="BP71" s="3966"/>
      <c r="BQ71" s="3966"/>
      <c r="BR71" s="3966"/>
      <c r="BS71" s="3966"/>
      <c r="BT71" s="3966"/>
      <c r="BU71" s="3966"/>
      <c r="BV71" s="3966"/>
      <c r="BW71" s="3966"/>
      <c r="BX71" s="3966"/>
      <c r="BY71" s="3966"/>
      <c r="BZ71" s="3966"/>
      <c r="CA71" s="3966"/>
      <c r="CB71" s="3966"/>
      <c r="CC71" s="3966"/>
      <c r="CD71" s="3966"/>
      <c r="CE71" s="3966"/>
      <c r="CF71" s="3966"/>
      <c r="CG71" s="3966"/>
      <c r="CH71" s="3966"/>
      <c r="CI71" s="3966"/>
      <c r="CJ71" s="3966"/>
      <c r="CK71" s="3966"/>
      <c r="CL71" s="3966"/>
      <c r="CM71" s="3966"/>
      <c r="CN71" s="3966"/>
      <c r="CO71" s="3966"/>
      <c r="CP71" s="3966"/>
      <c r="CQ71" s="3966"/>
      <c r="CR71" s="3966"/>
      <c r="CS71" s="3966"/>
      <c r="CT71" s="3966"/>
      <c r="CU71" s="3966"/>
      <c r="CV71" s="3966"/>
      <c r="CW71" s="3966"/>
      <c r="CX71" s="3966"/>
      <c r="CY71" s="3966"/>
      <c r="CZ71" s="3966"/>
      <c r="DA71" s="3966"/>
    </row>
    <row r="72" spans="1:105" ht="15" customHeight="1">
      <c r="A72" s="3966"/>
      <c r="B72" s="3966"/>
      <c r="C72" s="3966"/>
      <c r="D72" s="6916" t="s">
        <v>629</v>
      </c>
      <c r="E72" s="6917"/>
      <c r="F72" s="6917"/>
      <c r="G72" s="6918"/>
      <c r="H72" s="4084"/>
      <c r="I72" s="4085"/>
      <c r="J72" s="4086"/>
      <c r="K72" s="3966"/>
      <c r="L72" s="3966"/>
      <c r="M72" s="3973"/>
      <c r="N72" s="3973"/>
      <c r="O72" s="3984"/>
      <c r="P72" s="4009"/>
      <c r="Q72" s="4009"/>
      <c r="R72" s="4009"/>
      <c r="S72" s="4029">
        <f t="shared" si="32"/>
        <v>-4</v>
      </c>
      <c r="T72" s="4083"/>
      <c r="U72" s="4053">
        <f>'50.23'!C41</f>
        <v>0</v>
      </c>
      <c r="V72" s="4053">
        <f>'50.23'!D41</f>
        <v>0</v>
      </c>
      <c r="W72" s="4083"/>
      <c r="X72" s="4053">
        <f>'50.23'!F41</f>
        <v>0</v>
      </c>
      <c r="Y72" s="4083"/>
      <c r="Z72" s="4035"/>
      <c r="AA72" s="3973"/>
      <c r="AB72" s="3966"/>
      <c r="AC72" s="3966"/>
      <c r="AD72" s="3966"/>
      <c r="AE72" s="3966"/>
      <c r="AF72" s="3966"/>
      <c r="AG72" s="3966"/>
      <c r="AH72" s="3966"/>
      <c r="AI72" s="3966"/>
      <c r="AJ72" s="3966"/>
      <c r="AK72" s="3966"/>
      <c r="AL72" s="3966"/>
      <c r="AM72" s="3973"/>
      <c r="AN72" s="3973"/>
      <c r="AO72" s="3966"/>
      <c r="AP72" s="3966"/>
      <c r="AQ72" s="3966"/>
      <c r="AR72" s="3966"/>
      <c r="AS72" s="3966"/>
      <c r="AT72" s="3966"/>
      <c r="AU72" s="3966"/>
      <c r="AV72" s="3966"/>
      <c r="AW72" s="3966"/>
      <c r="AX72" s="3966"/>
      <c r="AY72" s="3966"/>
      <c r="AZ72" s="3973"/>
      <c r="BA72" s="3973"/>
      <c r="BB72" s="3966"/>
      <c r="BC72" s="3966"/>
      <c r="BD72" s="3966"/>
      <c r="BE72" s="3966"/>
      <c r="BF72" s="3966"/>
      <c r="BG72" s="3966"/>
      <c r="BH72" s="3966"/>
      <c r="BI72" s="3966"/>
      <c r="BJ72" s="3966"/>
      <c r="BK72" s="3966"/>
      <c r="BL72" s="3966"/>
      <c r="BM72" s="3966"/>
      <c r="BN72" s="3966"/>
      <c r="BO72" s="3966"/>
      <c r="BP72" s="3966"/>
      <c r="BQ72" s="3966"/>
      <c r="BR72" s="3966"/>
      <c r="BS72" s="3966"/>
      <c r="BT72" s="3966"/>
      <c r="BU72" s="3966"/>
      <c r="BV72" s="3966"/>
      <c r="BW72" s="3966"/>
      <c r="BX72" s="3966"/>
      <c r="BY72" s="3966"/>
      <c r="BZ72" s="3966"/>
      <c r="CA72" s="3966"/>
      <c r="CB72" s="3966"/>
      <c r="CC72" s="3966"/>
      <c r="CD72" s="3966"/>
      <c r="CE72" s="3966"/>
      <c r="CF72" s="3966"/>
      <c r="CG72" s="3966"/>
      <c r="CH72" s="3966"/>
      <c r="CI72" s="3966"/>
      <c r="CJ72" s="3966"/>
      <c r="CK72" s="3966"/>
      <c r="CL72" s="3966"/>
      <c r="CM72" s="3966"/>
      <c r="CN72" s="3966"/>
      <c r="CO72" s="3966"/>
      <c r="CP72" s="3966"/>
      <c r="CQ72" s="3966"/>
      <c r="CR72" s="3966"/>
      <c r="CS72" s="3966"/>
      <c r="CT72" s="3966"/>
      <c r="CU72" s="3966"/>
      <c r="CV72" s="3966"/>
      <c r="CW72" s="3966"/>
      <c r="CX72" s="3966"/>
      <c r="CY72" s="3966"/>
      <c r="CZ72" s="3966"/>
      <c r="DA72" s="3966"/>
    </row>
    <row r="73" spans="1:105" ht="15">
      <c r="A73" s="3966"/>
      <c r="B73" s="3966"/>
      <c r="C73" s="3966"/>
      <c r="D73" s="6913" t="s">
        <v>628</v>
      </c>
      <c r="E73" s="6913"/>
      <c r="F73" s="6913"/>
      <c r="G73" s="6913"/>
      <c r="H73" s="4084"/>
      <c r="I73" s="4085"/>
      <c r="J73" s="4086"/>
      <c r="K73" s="3966"/>
      <c r="L73" s="3966"/>
      <c r="M73" s="3973"/>
      <c r="N73" s="3973"/>
      <c r="O73" s="3984"/>
      <c r="P73" s="4009"/>
      <c r="Q73" s="4009"/>
      <c r="R73" s="4009"/>
      <c r="S73" s="4029">
        <f t="shared" si="32"/>
        <v>-5</v>
      </c>
      <c r="T73" s="4083"/>
      <c r="U73" s="4053">
        <f>'50.23'!C42</f>
        <v>0</v>
      </c>
      <c r="V73" s="4053">
        <f>'50.23'!D42</f>
        <v>0</v>
      </c>
      <c r="W73" s="4083"/>
      <c r="X73" s="4053">
        <f>'50.23'!F42</f>
        <v>0</v>
      </c>
      <c r="Y73" s="4083"/>
      <c r="Z73" s="4035"/>
      <c r="AA73" s="3973"/>
      <c r="AB73" s="3966"/>
      <c r="AC73" s="3966"/>
      <c r="AD73" s="3966"/>
      <c r="AE73" s="3966"/>
      <c r="AF73" s="3966"/>
      <c r="AG73" s="3966"/>
      <c r="AH73" s="3966"/>
      <c r="AI73" s="3966"/>
      <c r="AJ73" s="3966"/>
      <c r="AK73" s="3966"/>
      <c r="AL73" s="3966"/>
      <c r="AM73" s="3973"/>
      <c r="AN73" s="3973"/>
      <c r="AO73" s="3966"/>
      <c r="AP73" s="3966"/>
      <c r="AQ73" s="3966"/>
      <c r="AR73" s="3966"/>
      <c r="AS73" s="3966"/>
      <c r="AT73" s="3966"/>
      <c r="AU73" s="3966"/>
      <c r="AV73" s="3966"/>
      <c r="AW73" s="3966"/>
      <c r="AX73" s="3966"/>
      <c r="AY73" s="3966"/>
      <c r="AZ73" s="3973"/>
      <c r="BA73" s="3973"/>
      <c r="BB73" s="3966"/>
      <c r="BC73" s="3966"/>
      <c r="BD73" s="3966"/>
      <c r="BE73" s="3966"/>
      <c r="BF73" s="3966"/>
      <c r="BG73" s="3966"/>
      <c r="BH73" s="3966"/>
      <c r="BI73" s="3966"/>
      <c r="BJ73" s="3966"/>
      <c r="BK73" s="3966"/>
      <c r="BL73" s="3966"/>
      <c r="BM73" s="3966"/>
      <c r="BN73" s="3966"/>
      <c r="BO73" s="3966"/>
      <c r="BP73" s="3966"/>
      <c r="BQ73" s="3966"/>
      <c r="BR73" s="3966"/>
      <c r="BS73" s="3966"/>
      <c r="BT73" s="3966"/>
      <c r="BU73" s="3966"/>
      <c r="BV73" s="3966"/>
      <c r="BW73" s="3966"/>
      <c r="BX73" s="3966"/>
      <c r="BY73" s="3966"/>
      <c r="BZ73" s="3966"/>
      <c r="CA73" s="3966"/>
      <c r="CB73" s="3966"/>
      <c r="CC73" s="3966"/>
      <c r="CD73" s="3966"/>
      <c r="CE73" s="3966"/>
      <c r="CF73" s="3966"/>
      <c r="CG73" s="3966"/>
      <c r="CH73" s="3966"/>
      <c r="CI73" s="3966"/>
      <c r="CJ73" s="3966"/>
      <c r="CK73" s="3966"/>
      <c r="CL73" s="3966"/>
      <c r="CM73" s="3966"/>
      <c r="CN73" s="3966"/>
      <c r="CO73" s="3966"/>
      <c r="CP73" s="3966"/>
      <c r="CQ73" s="3966"/>
      <c r="CR73" s="3966"/>
      <c r="CS73" s="3966"/>
      <c r="CT73" s="3966"/>
      <c r="CU73" s="3966"/>
      <c r="CV73" s="3966"/>
      <c r="CW73" s="3966"/>
      <c r="CX73" s="3966"/>
      <c r="CY73" s="3966"/>
      <c r="CZ73" s="3966"/>
      <c r="DA73" s="3966"/>
    </row>
    <row r="74" spans="1:105" ht="15">
      <c r="A74" s="3966"/>
      <c r="B74" s="3966"/>
      <c r="C74" s="3966"/>
      <c r="D74" s="6913" t="s">
        <v>305</v>
      </c>
      <c r="E74" s="6913"/>
      <c r="F74" s="6913"/>
      <c r="G74" s="6913"/>
      <c r="H74" s="4084"/>
      <c r="I74" s="4085"/>
      <c r="J74" s="4086"/>
      <c r="K74" s="3966"/>
      <c r="L74" s="3966"/>
      <c r="M74" s="3973"/>
      <c r="N74" s="3973"/>
      <c r="O74" s="3984"/>
      <c r="P74" s="4009"/>
      <c r="Q74" s="4009"/>
      <c r="R74" s="4009"/>
      <c r="S74" s="4029">
        <f t="shared" si="32"/>
        <v>-6</v>
      </c>
      <c r="T74" s="4083"/>
      <c r="U74" s="4053">
        <f>'50.23'!C43</f>
        <v>0</v>
      </c>
      <c r="V74" s="4053">
        <f>'50.23'!D43</f>
        <v>0</v>
      </c>
      <c r="W74" s="4083"/>
      <c r="X74" s="4053">
        <f>'50.23'!F43</f>
        <v>0</v>
      </c>
      <c r="Y74" s="4083"/>
      <c r="Z74" s="4035"/>
      <c r="AA74" s="3973"/>
      <c r="AB74" s="3966"/>
      <c r="AC74" s="3966"/>
      <c r="AD74" s="3966"/>
      <c r="AE74" s="3966"/>
      <c r="AF74" s="3966"/>
      <c r="AG74" s="3966"/>
      <c r="AH74" s="3966"/>
      <c r="AI74" s="3966"/>
      <c r="AJ74" s="3966"/>
      <c r="AK74" s="3966"/>
      <c r="AL74" s="3966"/>
      <c r="AM74" s="3973"/>
      <c r="AN74" s="3973"/>
      <c r="AO74" s="3966"/>
      <c r="AP74" s="3966"/>
      <c r="AQ74" s="3966"/>
      <c r="AR74" s="3966"/>
      <c r="AS74" s="3966"/>
      <c r="AT74" s="3966"/>
      <c r="AU74" s="3966"/>
      <c r="AV74" s="3966"/>
      <c r="AW74" s="3966"/>
      <c r="AX74" s="3966"/>
      <c r="AY74" s="3966"/>
      <c r="AZ74" s="3973"/>
      <c r="BA74" s="3973"/>
      <c r="BB74" s="3966"/>
      <c r="BC74" s="3966"/>
      <c r="BD74" s="3966"/>
      <c r="BE74" s="3966"/>
      <c r="BF74" s="3966"/>
      <c r="BG74" s="3966"/>
      <c r="BH74" s="3966"/>
      <c r="BI74" s="3966"/>
      <c r="BJ74" s="3966"/>
      <c r="BK74" s="3966"/>
      <c r="BL74" s="3966"/>
      <c r="BM74" s="3966"/>
      <c r="BN74" s="3966"/>
      <c r="BO74" s="3966"/>
      <c r="BP74" s="3966"/>
      <c r="BQ74" s="3966"/>
      <c r="BR74" s="3966"/>
      <c r="BS74" s="3966"/>
      <c r="BT74" s="3966"/>
      <c r="BU74" s="3966"/>
      <c r="BV74" s="3966"/>
      <c r="BW74" s="3966"/>
      <c r="BX74" s="3966"/>
      <c r="BY74" s="3966"/>
      <c r="BZ74" s="3966"/>
      <c r="CA74" s="3966"/>
      <c r="CB74" s="3966"/>
      <c r="CC74" s="3966"/>
      <c r="CD74" s="3966"/>
      <c r="CE74" s="3966"/>
      <c r="CF74" s="3966"/>
      <c r="CG74" s="3966"/>
      <c r="CH74" s="3966"/>
      <c r="CI74" s="3966"/>
      <c r="CJ74" s="3966"/>
      <c r="CK74" s="3966"/>
      <c r="CL74" s="3966"/>
      <c r="CM74" s="3966"/>
      <c r="CN74" s="3966"/>
      <c r="CO74" s="3966"/>
      <c r="CP74" s="3966"/>
      <c r="CQ74" s="3966"/>
      <c r="CR74" s="3966"/>
      <c r="CS74" s="3966"/>
      <c r="CT74" s="3966"/>
      <c r="CU74" s="3966"/>
      <c r="CV74" s="3966"/>
      <c r="CW74" s="3966"/>
      <c r="CX74" s="3966"/>
      <c r="CY74" s="3966"/>
      <c r="CZ74" s="3966"/>
      <c r="DA74" s="3966"/>
    </row>
    <row r="75" spans="1:105" ht="15">
      <c r="A75" s="3966"/>
      <c r="B75" s="3966"/>
      <c r="C75" s="3966"/>
      <c r="D75" s="6913" t="s">
        <v>304</v>
      </c>
      <c r="E75" s="6913"/>
      <c r="F75" s="6913"/>
      <c r="G75" s="6913"/>
      <c r="H75" s="4084"/>
      <c r="I75" s="4085"/>
      <c r="J75" s="4086"/>
      <c r="K75" s="3966"/>
      <c r="L75" s="3966"/>
      <c r="M75" s="3973"/>
      <c r="N75" s="3973"/>
      <c r="O75" s="3984"/>
      <c r="P75" s="4009"/>
      <c r="Q75" s="4009"/>
      <c r="R75" s="4009"/>
      <c r="S75" s="4029">
        <f t="shared" si="32"/>
        <v>-7</v>
      </c>
      <c r="T75" s="4083"/>
      <c r="U75" s="4053">
        <f>'50.23'!C44</f>
        <v>0</v>
      </c>
      <c r="V75" s="4053">
        <f>'50.23'!D44</f>
        <v>0</v>
      </c>
      <c r="W75" s="4083"/>
      <c r="X75" s="4053">
        <f>'50.23'!F44</f>
        <v>0</v>
      </c>
      <c r="Y75" s="4083"/>
      <c r="Z75" s="4035"/>
      <c r="AA75" s="3973"/>
      <c r="AB75" s="3966"/>
      <c r="AC75" s="3966"/>
      <c r="AD75" s="3966"/>
      <c r="AE75" s="3966"/>
      <c r="AF75" s="3966"/>
      <c r="AG75" s="3966"/>
      <c r="AH75" s="3966"/>
      <c r="AI75" s="3966"/>
      <c r="AJ75" s="3966"/>
      <c r="AK75" s="3966"/>
      <c r="AL75" s="3966"/>
      <c r="AM75" s="3973"/>
      <c r="AN75" s="3973"/>
      <c r="AO75" s="3966"/>
      <c r="AP75" s="3966"/>
      <c r="AQ75" s="3966"/>
      <c r="AR75" s="3966"/>
      <c r="AS75" s="3966"/>
      <c r="AT75" s="3966"/>
      <c r="AU75" s="3966"/>
      <c r="AV75" s="3966"/>
      <c r="AW75" s="3966"/>
      <c r="AX75" s="3966"/>
      <c r="AY75" s="3966"/>
      <c r="AZ75" s="3973"/>
      <c r="BA75" s="3973"/>
      <c r="BB75" s="3966"/>
      <c r="BC75" s="3966"/>
      <c r="BD75" s="3966"/>
      <c r="BE75" s="3966"/>
      <c r="BF75" s="3966"/>
      <c r="BG75" s="3966"/>
      <c r="BH75" s="3966"/>
      <c r="BI75" s="3966"/>
      <c r="BJ75" s="3966"/>
      <c r="BK75" s="3966"/>
      <c r="BL75" s="3966"/>
      <c r="BM75" s="3966"/>
      <c r="BN75" s="3966"/>
      <c r="BO75" s="3966"/>
      <c r="BP75" s="3966"/>
      <c r="BQ75" s="3966"/>
      <c r="BR75" s="3966"/>
      <c r="BS75" s="3966"/>
      <c r="BT75" s="3966"/>
      <c r="BU75" s="3966"/>
      <c r="BV75" s="3966"/>
      <c r="BW75" s="3966"/>
      <c r="BX75" s="3966"/>
      <c r="BY75" s="3966"/>
      <c r="BZ75" s="3966"/>
      <c r="CA75" s="3966"/>
      <c r="CB75" s="3966"/>
      <c r="CC75" s="3966"/>
      <c r="CD75" s="3966"/>
      <c r="CE75" s="3966"/>
      <c r="CF75" s="3966"/>
      <c r="CG75" s="3966"/>
      <c r="CH75" s="3966"/>
      <c r="CI75" s="3966"/>
      <c r="CJ75" s="3966"/>
      <c r="CK75" s="3966"/>
      <c r="CL75" s="3966"/>
      <c r="CM75" s="3966"/>
      <c r="CN75" s="3966"/>
      <c r="CO75" s="3966"/>
      <c r="CP75" s="3966"/>
      <c r="CQ75" s="3966"/>
      <c r="CR75" s="3966"/>
      <c r="CS75" s="3966"/>
      <c r="CT75" s="3966"/>
      <c r="CU75" s="3966"/>
      <c r="CV75" s="3966"/>
      <c r="CW75" s="3966"/>
      <c r="CX75" s="3966"/>
      <c r="CY75" s="3966"/>
      <c r="CZ75" s="3966"/>
      <c r="DA75" s="3966"/>
    </row>
    <row r="76" spans="1:105" ht="15">
      <c r="A76" s="3966"/>
      <c r="B76" s="3966"/>
      <c r="C76" s="3966"/>
      <c r="D76" s="6914" t="s">
        <v>182</v>
      </c>
      <c r="E76" s="6914"/>
      <c r="F76" s="6914"/>
      <c r="G76" s="6914"/>
      <c r="H76" s="4087"/>
      <c r="I76" s="4088"/>
      <c r="J76" s="4089"/>
      <c r="K76" s="3966"/>
      <c r="L76" s="3966"/>
      <c r="M76" s="3973"/>
      <c r="N76" s="3973"/>
      <c r="O76" s="3984"/>
      <c r="P76" s="4009"/>
      <c r="Q76" s="4009"/>
      <c r="R76" s="4009"/>
      <c r="S76" s="4029">
        <f t="shared" si="32"/>
        <v>-8</v>
      </c>
      <c r="T76" s="4083"/>
      <c r="U76" s="4053">
        <f>'50.23'!C45</f>
        <v>0</v>
      </c>
      <c r="V76" s="4053">
        <f>'50.23'!D45</f>
        <v>0</v>
      </c>
      <c r="W76" s="4083"/>
      <c r="X76" s="4053">
        <f>'50.23'!F45</f>
        <v>0</v>
      </c>
      <c r="Y76" s="4083"/>
      <c r="Z76" s="4035"/>
      <c r="AA76" s="3973"/>
      <c r="AB76" s="3966"/>
      <c r="AC76" s="3966"/>
      <c r="AD76" s="3966"/>
      <c r="AE76" s="3966"/>
      <c r="AF76" s="3966"/>
      <c r="AG76" s="3966"/>
      <c r="AH76" s="3966"/>
      <c r="AI76" s="3966"/>
      <c r="AJ76" s="3966"/>
      <c r="AK76" s="3966"/>
      <c r="AL76" s="3966"/>
      <c r="AM76" s="3973"/>
      <c r="AN76" s="3973"/>
      <c r="AO76" s="3966"/>
      <c r="AP76" s="3966"/>
      <c r="AQ76" s="3966"/>
      <c r="AR76" s="3966"/>
      <c r="AS76" s="3966"/>
      <c r="AT76" s="3966"/>
      <c r="AU76" s="3966"/>
      <c r="AV76" s="3966"/>
      <c r="AW76" s="3966"/>
      <c r="AX76" s="3966"/>
      <c r="AY76" s="3966"/>
      <c r="AZ76" s="3973"/>
      <c r="BA76" s="3973"/>
      <c r="BB76" s="3966"/>
      <c r="BC76" s="3966"/>
      <c r="BD76" s="3966"/>
      <c r="BE76" s="3966"/>
      <c r="BF76" s="3966"/>
      <c r="BG76" s="3966"/>
      <c r="BH76" s="3966"/>
      <c r="BI76" s="3966"/>
      <c r="BJ76" s="3966"/>
      <c r="BK76" s="3966"/>
      <c r="BL76" s="3966"/>
      <c r="BM76" s="3966"/>
      <c r="BN76" s="3966"/>
      <c r="BO76" s="3966"/>
      <c r="BP76" s="3966"/>
      <c r="BQ76" s="3966"/>
      <c r="BR76" s="3966"/>
      <c r="BS76" s="3966"/>
      <c r="BT76" s="3966"/>
      <c r="BU76" s="3966"/>
      <c r="BV76" s="3966"/>
      <c r="BW76" s="3966"/>
      <c r="BX76" s="3966"/>
      <c r="BY76" s="3966"/>
      <c r="BZ76" s="3966"/>
      <c r="CA76" s="3966"/>
      <c r="CB76" s="3966"/>
      <c r="CC76" s="3966"/>
      <c r="CD76" s="3966"/>
      <c r="CE76" s="3966"/>
      <c r="CF76" s="3966"/>
      <c r="CG76" s="3966"/>
      <c r="CH76" s="3966"/>
      <c r="CI76" s="3966"/>
      <c r="CJ76" s="3966"/>
      <c r="CK76" s="3966"/>
      <c r="CL76" s="3966"/>
      <c r="CM76" s="3966"/>
      <c r="CN76" s="3966"/>
      <c r="CO76" s="3966"/>
      <c r="CP76" s="3966"/>
      <c r="CQ76" s="3966"/>
      <c r="CR76" s="3966"/>
      <c r="CS76" s="3966"/>
      <c r="CT76" s="3966"/>
      <c r="CU76" s="3966"/>
      <c r="CV76" s="3966"/>
      <c r="CW76" s="3966"/>
      <c r="CX76" s="3966"/>
      <c r="CY76" s="3966"/>
      <c r="CZ76" s="3966"/>
      <c r="DA76" s="3966"/>
    </row>
    <row r="77" spans="1:105" ht="15">
      <c r="A77" s="3966"/>
      <c r="B77" s="3966"/>
      <c r="C77" s="3966"/>
      <c r="D77" s="3966"/>
      <c r="E77" s="3966"/>
      <c r="F77" s="3966"/>
      <c r="G77" s="3966"/>
      <c r="H77" s="3966"/>
      <c r="I77" s="3966"/>
      <c r="J77" s="3966"/>
      <c r="K77" s="3966"/>
      <c r="L77" s="3966"/>
      <c r="M77" s="3973"/>
      <c r="N77" s="3973"/>
      <c r="O77" s="3984"/>
      <c r="P77" s="4009"/>
      <c r="Q77" s="4009"/>
      <c r="R77" s="4009"/>
      <c r="S77" s="4029">
        <f t="shared" si="32"/>
        <v>-9</v>
      </c>
      <c r="T77" s="4083"/>
      <c r="U77" s="4053">
        <f>'50.23'!C46</f>
        <v>0</v>
      </c>
      <c r="V77" s="4053">
        <f>'50.23'!D46</f>
        <v>0</v>
      </c>
      <c r="W77" s="4083"/>
      <c r="X77" s="4053">
        <f>'50.23'!F46</f>
        <v>0</v>
      </c>
      <c r="Y77" s="4083"/>
      <c r="Z77" s="4035"/>
      <c r="AA77" s="3973"/>
      <c r="AB77" s="3966"/>
      <c r="AC77" s="3966"/>
      <c r="AD77" s="3966"/>
      <c r="AE77" s="3966"/>
      <c r="AF77" s="3966"/>
      <c r="AG77" s="3966"/>
      <c r="AH77" s="3966"/>
      <c r="AI77" s="3966"/>
      <c r="AJ77" s="3966"/>
      <c r="AK77" s="3966"/>
      <c r="AL77" s="3966"/>
      <c r="AM77" s="3973"/>
      <c r="AN77" s="3973"/>
      <c r="AO77" s="3966"/>
      <c r="AP77" s="3966"/>
      <c r="AQ77" s="3966"/>
      <c r="AR77" s="3966"/>
      <c r="AS77" s="3966"/>
      <c r="AT77" s="3966"/>
      <c r="AU77" s="3966"/>
      <c r="AV77" s="3966"/>
      <c r="AW77" s="3966"/>
      <c r="AX77" s="3966"/>
      <c r="AY77" s="3966"/>
      <c r="AZ77" s="3973"/>
      <c r="BA77" s="3973"/>
      <c r="BB77" s="3966"/>
      <c r="BC77" s="3966"/>
      <c r="BD77" s="3966"/>
      <c r="BE77" s="3966"/>
      <c r="BF77" s="3966"/>
      <c r="BG77" s="3966"/>
      <c r="BH77" s="3966"/>
      <c r="BI77" s="3966"/>
      <c r="BJ77" s="3966"/>
      <c r="BK77" s="3966"/>
      <c r="BL77" s="3966"/>
      <c r="BM77" s="3966"/>
      <c r="BN77" s="3966"/>
      <c r="BO77" s="3966"/>
      <c r="BP77" s="3966"/>
      <c r="BQ77" s="3966"/>
      <c r="BR77" s="3966"/>
      <c r="BS77" s="3966"/>
      <c r="BT77" s="3966"/>
      <c r="BU77" s="3966"/>
      <c r="BV77" s="3966"/>
      <c r="BW77" s="3966"/>
      <c r="BX77" s="3966"/>
      <c r="BY77" s="3966"/>
      <c r="BZ77" s="3966"/>
      <c r="CA77" s="3966"/>
      <c r="CB77" s="3966"/>
      <c r="CC77" s="3966"/>
      <c r="CD77" s="3966"/>
      <c r="CE77" s="3966"/>
      <c r="CF77" s="3966"/>
      <c r="CG77" s="3966"/>
      <c r="CH77" s="3966"/>
      <c r="CI77" s="3966"/>
      <c r="CJ77" s="3966"/>
      <c r="CK77" s="3966"/>
      <c r="CL77" s="3966"/>
      <c r="CM77" s="3966"/>
      <c r="CN77" s="3966"/>
      <c r="CO77" s="3966"/>
      <c r="CP77" s="3966"/>
      <c r="CQ77" s="3966"/>
      <c r="CR77" s="3966"/>
      <c r="CS77" s="3966"/>
      <c r="CT77" s="3966"/>
      <c r="CU77" s="3966"/>
      <c r="CV77" s="3966"/>
      <c r="CW77" s="3966"/>
      <c r="CX77" s="3966"/>
      <c r="CY77" s="3966"/>
      <c r="CZ77" s="3966"/>
      <c r="DA77" s="3966"/>
    </row>
    <row r="78" spans="1:105" ht="85.5">
      <c r="A78" s="3966"/>
      <c r="B78" s="3966"/>
      <c r="C78" s="3966"/>
      <c r="D78" s="3966"/>
      <c r="E78" s="3966"/>
      <c r="F78" s="4090" t="s">
        <v>1979</v>
      </c>
      <c r="G78" s="4091" t="s">
        <v>1980</v>
      </c>
      <c r="H78" s="4090" t="s">
        <v>1981</v>
      </c>
      <c r="I78" s="4090" t="s">
        <v>1982</v>
      </c>
      <c r="J78" s="3966"/>
      <c r="K78" s="3966"/>
      <c r="L78" s="3966"/>
      <c r="M78" s="3973"/>
      <c r="N78" s="3973"/>
      <c r="O78" s="3984"/>
      <c r="P78" s="4009"/>
      <c r="Q78" s="4009"/>
      <c r="R78" s="4009"/>
      <c r="S78" s="4051" t="str">
        <f>CONCATENATE(S77-1," &amp; prior")</f>
        <v>-10 &amp; prior</v>
      </c>
      <c r="T78" s="4083"/>
      <c r="U78" s="4053">
        <f>'50.23'!C47</f>
        <v>0</v>
      </c>
      <c r="V78" s="4053">
        <f>'50.23'!D47</f>
        <v>0</v>
      </c>
      <c r="W78" s="4083"/>
      <c r="X78" s="4053">
        <f>'50.23'!F47</f>
        <v>0</v>
      </c>
      <c r="Y78" s="4083"/>
      <c r="Z78" s="4035"/>
      <c r="AA78" s="3973"/>
      <c r="AB78" s="3966"/>
      <c r="AC78" s="3966"/>
      <c r="AD78" s="3966"/>
      <c r="AE78" s="3966"/>
      <c r="AF78" s="3966"/>
      <c r="AG78" s="3966"/>
      <c r="AH78" s="3966"/>
      <c r="AI78" s="3966"/>
      <c r="AJ78" s="3966"/>
      <c r="AK78" s="3966"/>
      <c r="AL78" s="3966"/>
      <c r="AM78" s="3973"/>
      <c r="AN78" s="3973"/>
      <c r="AO78" s="3966"/>
      <c r="AP78" s="3966"/>
      <c r="AQ78" s="3966"/>
      <c r="AR78" s="3966"/>
      <c r="AS78" s="3966"/>
      <c r="AT78" s="3966"/>
      <c r="AU78" s="3966"/>
      <c r="AV78" s="3966"/>
      <c r="AW78" s="3966"/>
      <c r="AX78" s="3966"/>
      <c r="AY78" s="3966"/>
      <c r="AZ78" s="3973"/>
      <c r="BA78" s="3973"/>
      <c r="BB78" s="3966"/>
      <c r="BC78" s="3966"/>
      <c r="BD78" s="3966"/>
      <c r="BE78" s="3966"/>
      <c r="BF78" s="3966"/>
      <c r="BG78" s="3966"/>
      <c r="BH78" s="3966"/>
      <c r="BI78" s="3966"/>
      <c r="BJ78" s="3966"/>
      <c r="BK78" s="3966"/>
      <c r="BL78" s="3966"/>
      <c r="BM78" s="3966"/>
      <c r="BN78" s="3966"/>
      <c r="BO78" s="3966"/>
      <c r="BP78" s="3966"/>
      <c r="BQ78" s="3966"/>
      <c r="BR78" s="3966"/>
      <c r="BS78" s="3966"/>
      <c r="BT78" s="3966"/>
      <c r="BU78" s="3966"/>
      <c r="BV78" s="3966"/>
      <c r="BW78" s="3966"/>
      <c r="BX78" s="3966"/>
      <c r="BY78" s="3966"/>
      <c r="BZ78" s="3966"/>
      <c r="CA78" s="3966"/>
      <c r="CB78" s="3966"/>
      <c r="CC78" s="3966"/>
      <c r="CD78" s="3966"/>
      <c r="CE78" s="3966"/>
      <c r="CF78" s="3966"/>
      <c r="CG78" s="3966"/>
      <c r="CH78" s="3966"/>
      <c r="CI78" s="3966"/>
      <c r="CJ78" s="3966"/>
      <c r="CK78" s="3966"/>
      <c r="CL78" s="3966"/>
      <c r="CM78" s="3966"/>
      <c r="CN78" s="3966"/>
      <c r="CO78" s="3966"/>
      <c r="CP78" s="3966"/>
      <c r="CQ78" s="3966"/>
      <c r="CR78" s="3966"/>
      <c r="CS78" s="3966"/>
      <c r="CT78" s="3966"/>
      <c r="CU78" s="3966"/>
      <c r="CV78" s="3966"/>
      <c r="CW78" s="3966"/>
      <c r="CX78" s="3966"/>
      <c r="CY78" s="3966"/>
      <c r="CZ78" s="3966"/>
      <c r="DA78" s="3966"/>
    </row>
    <row r="79" spans="1:105" ht="15">
      <c r="A79" s="3966"/>
      <c r="B79" s="3966"/>
      <c r="C79" s="3966"/>
      <c r="D79" s="3966"/>
      <c r="E79" s="3966"/>
      <c r="F79" s="4092">
        <f>G4</f>
        <v>0</v>
      </c>
      <c r="G79" s="4093"/>
      <c r="H79" s="4093"/>
      <c r="I79" s="4094">
        <f>G79-H79</f>
        <v>0</v>
      </c>
      <c r="J79" s="3966"/>
      <c r="K79" s="3966"/>
      <c r="L79" s="3966"/>
      <c r="M79" s="3973"/>
      <c r="N79" s="3973"/>
      <c r="O79" s="3984"/>
      <c r="P79" s="4009"/>
      <c r="Q79" s="4009"/>
      <c r="R79" s="4009"/>
      <c r="S79" s="4051" t="s">
        <v>693</v>
      </c>
      <c r="T79" s="4083"/>
      <c r="U79" s="4053">
        <f>'50.23'!C48</f>
        <v>0</v>
      </c>
      <c r="V79" s="4053">
        <f>'50.23'!D48</f>
        <v>0</v>
      </c>
      <c r="W79" s="4083"/>
      <c r="X79" s="4053">
        <f>'50.23'!F48</f>
        <v>0</v>
      </c>
      <c r="Y79" s="4083"/>
      <c r="Z79" s="4035"/>
      <c r="AA79" s="3973"/>
      <c r="AB79" s="3966"/>
      <c r="AC79" s="3966"/>
      <c r="AD79" s="3966"/>
      <c r="AE79" s="3966"/>
      <c r="AF79" s="3966"/>
      <c r="AG79" s="3966"/>
      <c r="AH79" s="3966"/>
      <c r="AI79" s="3966"/>
      <c r="AJ79" s="3966"/>
      <c r="AK79" s="3966"/>
      <c r="AL79" s="3966"/>
      <c r="AM79" s="3973"/>
      <c r="AN79" s="3973"/>
      <c r="AO79" s="3966"/>
      <c r="AP79" s="3966"/>
      <c r="AQ79" s="3966"/>
      <c r="AR79" s="3966"/>
      <c r="AS79" s="3966"/>
      <c r="AT79" s="3966"/>
      <c r="AU79" s="3966"/>
      <c r="AV79" s="3966"/>
      <c r="AW79" s="3966"/>
      <c r="AX79" s="3966"/>
      <c r="AY79" s="3966"/>
      <c r="AZ79" s="3973"/>
      <c r="BA79" s="3973"/>
      <c r="BB79" s="3966"/>
      <c r="BC79" s="3966"/>
      <c r="BD79" s="3966"/>
      <c r="BE79" s="3966"/>
      <c r="BF79" s="3966"/>
      <c r="BG79" s="3966"/>
      <c r="BH79" s="3966"/>
      <c r="BI79" s="3966"/>
      <c r="BJ79" s="3966"/>
      <c r="BK79" s="3966"/>
      <c r="BL79" s="3966"/>
      <c r="BM79" s="3966"/>
      <c r="BN79" s="3966"/>
      <c r="BO79" s="3966"/>
      <c r="BP79" s="3966"/>
      <c r="BQ79" s="3966"/>
      <c r="BR79" s="3966"/>
      <c r="BS79" s="3966"/>
      <c r="BT79" s="3966"/>
      <c r="BU79" s="3966"/>
      <c r="BV79" s="3966"/>
      <c r="BW79" s="3966"/>
      <c r="BX79" s="3966"/>
      <c r="BY79" s="3966"/>
      <c r="BZ79" s="3966"/>
      <c r="CA79" s="3966"/>
      <c r="CB79" s="3966"/>
      <c r="CC79" s="3966"/>
      <c r="CD79" s="3966"/>
      <c r="CE79" s="3966"/>
      <c r="CF79" s="3966"/>
      <c r="CG79" s="3966"/>
      <c r="CH79" s="3966"/>
      <c r="CI79" s="3966"/>
      <c r="CJ79" s="3966"/>
      <c r="CK79" s="3966"/>
      <c r="CL79" s="3966"/>
      <c r="CM79" s="3966"/>
      <c r="CN79" s="3966"/>
      <c r="CO79" s="3966"/>
      <c r="CP79" s="3966"/>
      <c r="CQ79" s="3966"/>
      <c r="CR79" s="3966"/>
      <c r="CS79" s="3966"/>
      <c r="CT79" s="3966"/>
      <c r="CU79" s="3966"/>
      <c r="CV79" s="3966"/>
      <c r="CW79" s="3966"/>
      <c r="CX79" s="3966"/>
      <c r="CY79" s="3966"/>
      <c r="CZ79" s="3966"/>
      <c r="DA79" s="3966"/>
    </row>
    <row r="80" spans="1:105" ht="15">
      <c r="A80" s="3966"/>
      <c r="B80" s="3966"/>
      <c r="C80" s="3966"/>
      <c r="D80" s="3966"/>
      <c r="E80" s="3966"/>
      <c r="F80" s="3966"/>
      <c r="G80" s="3966"/>
      <c r="H80" s="3966"/>
      <c r="I80" s="3966"/>
      <c r="J80" s="3966"/>
      <c r="K80" s="3966"/>
      <c r="L80" s="3966"/>
      <c r="M80" s="3973"/>
      <c r="N80" s="3973"/>
      <c r="O80" s="3984"/>
      <c r="P80" s="4009"/>
      <c r="Q80" s="4009"/>
      <c r="R80" s="4009"/>
      <c r="S80" s="4051" t="s">
        <v>225</v>
      </c>
      <c r="T80" s="4083"/>
      <c r="U80" s="4063">
        <f>SUM(U68:U79)</f>
        <v>0</v>
      </c>
      <c r="V80" s="4083"/>
      <c r="W80" s="4083"/>
      <c r="X80" s="4063">
        <f>SUM(X68:X79)</f>
        <v>0</v>
      </c>
      <c r="Y80" s="4083"/>
      <c r="Z80" s="4035"/>
      <c r="AA80" s="3973"/>
      <c r="AB80" s="3966"/>
      <c r="AC80" s="3966"/>
      <c r="AD80" s="3966"/>
      <c r="AE80" s="3966"/>
      <c r="AF80" s="3966"/>
      <c r="AG80" s="3966"/>
      <c r="AH80" s="3966"/>
      <c r="AI80" s="3966"/>
      <c r="AJ80" s="3966"/>
      <c r="AK80" s="3966"/>
      <c r="AL80" s="3966"/>
      <c r="AM80" s="3973"/>
      <c r="AN80" s="3973"/>
      <c r="AO80" s="3966"/>
      <c r="AP80" s="3966"/>
      <c r="AQ80" s="3966"/>
      <c r="AR80" s="3966"/>
      <c r="AS80" s="3966"/>
      <c r="AT80" s="3966"/>
      <c r="AU80" s="3966"/>
      <c r="AV80" s="3966"/>
      <c r="AW80" s="3966"/>
      <c r="AX80" s="3966"/>
      <c r="AY80" s="3966"/>
      <c r="AZ80" s="3973"/>
      <c r="BA80" s="3973"/>
      <c r="BB80" s="3966"/>
      <c r="BC80" s="3966"/>
      <c r="BD80" s="3966"/>
      <c r="BE80" s="3966"/>
      <c r="BF80" s="3966"/>
      <c r="BG80" s="3966"/>
      <c r="BH80" s="3966"/>
      <c r="BI80" s="3966"/>
      <c r="BJ80" s="3966"/>
      <c r="BK80" s="3966"/>
      <c r="BL80" s="3966"/>
      <c r="BM80" s="3966"/>
      <c r="BN80" s="3966"/>
      <c r="BO80" s="3966"/>
      <c r="BP80" s="3966"/>
      <c r="BQ80" s="3966"/>
      <c r="BR80" s="3966"/>
      <c r="BS80" s="3966"/>
      <c r="BT80" s="3966"/>
      <c r="BU80" s="3966"/>
      <c r="BV80" s="3966"/>
      <c r="BW80" s="3966"/>
      <c r="BX80" s="3966"/>
      <c r="BY80" s="3966"/>
      <c r="BZ80" s="3966"/>
      <c r="CA80" s="3966"/>
      <c r="CB80" s="3966"/>
      <c r="CC80" s="3966"/>
      <c r="CD80" s="3966"/>
      <c r="CE80" s="3966"/>
      <c r="CF80" s="3966"/>
      <c r="CG80" s="3966"/>
      <c r="CH80" s="3966"/>
      <c r="CI80" s="3966"/>
      <c r="CJ80" s="3966"/>
      <c r="CK80" s="3966"/>
      <c r="CL80" s="3966"/>
      <c r="CM80" s="3966"/>
      <c r="CN80" s="3966"/>
      <c r="CO80" s="3966"/>
      <c r="CP80" s="3966"/>
      <c r="CQ80" s="3966"/>
      <c r="CR80" s="3966"/>
      <c r="CS80" s="3966"/>
      <c r="CT80" s="3966"/>
      <c r="CU80" s="3966"/>
      <c r="CV80" s="3966"/>
      <c r="CW80" s="3966"/>
      <c r="CX80" s="3966"/>
      <c r="CY80" s="3966"/>
      <c r="CZ80" s="3966"/>
      <c r="DA80" s="3966"/>
    </row>
    <row r="81" spans="1:105" ht="15">
      <c r="A81" s="3966"/>
      <c r="B81" s="3966"/>
      <c r="C81" s="3966"/>
      <c r="D81" s="3966"/>
      <c r="E81" s="3966"/>
      <c r="F81" s="3966"/>
      <c r="G81" s="3966"/>
      <c r="H81" s="3966"/>
      <c r="I81" s="3966"/>
      <c r="J81" s="3966"/>
      <c r="K81" s="3966"/>
      <c r="L81" s="3966"/>
      <c r="M81" s="3973"/>
      <c r="N81" s="3973"/>
      <c r="O81" s="3984"/>
      <c r="P81" s="4009"/>
      <c r="Q81" s="4009"/>
      <c r="R81" s="4009"/>
      <c r="S81" s="4095"/>
      <c r="T81" s="4083"/>
      <c r="U81" s="4083"/>
      <c r="V81" s="4083"/>
      <c r="W81" s="4083"/>
      <c r="X81" s="4083"/>
      <c r="Y81" s="4083"/>
      <c r="Z81" s="4035"/>
      <c r="AA81" s="3973"/>
      <c r="AB81" s="3966"/>
      <c r="AC81" s="3966"/>
      <c r="AD81" s="3966"/>
      <c r="AE81" s="3966"/>
      <c r="AF81" s="3966"/>
      <c r="AG81" s="3966"/>
      <c r="AH81" s="3966"/>
      <c r="AI81" s="3966"/>
      <c r="AJ81" s="3966"/>
      <c r="AK81" s="3966"/>
      <c r="AL81" s="3966"/>
      <c r="AM81" s="3973"/>
      <c r="AN81" s="3973"/>
      <c r="AO81" s="3966"/>
      <c r="AP81" s="3966"/>
      <c r="AQ81" s="3966"/>
      <c r="AR81" s="3966"/>
      <c r="AS81" s="3966"/>
      <c r="AT81" s="3966"/>
      <c r="AU81" s="3966"/>
      <c r="AV81" s="3966"/>
      <c r="AW81" s="3966"/>
      <c r="AX81" s="3966"/>
      <c r="AY81" s="3966"/>
      <c r="AZ81" s="3973"/>
      <c r="BA81" s="3973"/>
      <c r="BB81" s="3966"/>
      <c r="BC81" s="3966"/>
      <c r="BD81" s="3966"/>
      <c r="BE81" s="3966"/>
      <c r="BF81" s="3966"/>
      <c r="BG81" s="3966"/>
      <c r="BH81" s="3966"/>
      <c r="BI81" s="3966"/>
      <c r="BJ81" s="3966"/>
      <c r="BK81" s="3966"/>
      <c r="BL81" s="3966"/>
      <c r="BM81" s="3966"/>
      <c r="BN81" s="3966"/>
      <c r="BO81" s="3966"/>
      <c r="BP81" s="3966"/>
      <c r="BQ81" s="3966"/>
      <c r="BR81" s="3966"/>
      <c r="BS81" s="3966"/>
      <c r="BT81" s="3966"/>
      <c r="BU81" s="3966"/>
      <c r="BV81" s="3966"/>
      <c r="BW81" s="3966"/>
      <c r="BX81" s="3966"/>
      <c r="BY81" s="3966"/>
      <c r="BZ81" s="3966"/>
      <c r="CA81" s="3966"/>
      <c r="CB81" s="3966"/>
      <c r="CC81" s="3966"/>
      <c r="CD81" s="3966"/>
      <c r="CE81" s="3966"/>
      <c r="CF81" s="3966"/>
      <c r="CG81" s="3966"/>
      <c r="CH81" s="3966"/>
      <c r="CI81" s="3966"/>
      <c r="CJ81" s="3966"/>
      <c r="CK81" s="3966"/>
      <c r="CL81" s="3966"/>
      <c r="CM81" s="3966"/>
      <c r="CN81" s="3966"/>
      <c r="CO81" s="3966"/>
      <c r="CP81" s="3966"/>
      <c r="CQ81" s="3966"/>
      <c r="CR81" s="3966"/>
      <c r="CS81" s="3966"/>
      <c r="CT81" s="3966"/>
      <c r="CU81" s="3966"/>
      <c r="CV81" s="3966"/>
      <c r="CW81" s="3966"/>
      <c r="CX81" s="3966"/>
      <c r="CY81" s="3966"/>
      <c r="CZ81" s="3966"/>
      <c r="DA81" s="3966"/>
    </row>
    <row r="82" spans="1:105" ht="15">
      <c r="A82" s="3966"/>
      <c r="B82" s="3966"/>
      <c r="C82" s="3966"/>
      <c r="D82" s="3966"/>
      <c r="E82" s="3966"/>
      <c r="F82" s="3966"/>
      <c r="G82" s="3966"/>
      <c r="H82" s="3966"/>
      <c r="I82" s="3966"/>
      <c r="J82" s="3966"/>
      <c r="K82" s="3966"/>
      <c r="L82" s="3966"/>
      <c r="M82" s="3973"/>
      <c r="N82" s="3973"/>
      <c r="O82" s="3999"/>
      <c r="P82" s="4096"/>
      <c r="Q82" s="4096"/>
      <c r="R82" s="4096"/>
      <c r="S82" s="4096"/>
      <c r="T82" s="4097"/>
      <c r="U82" s="4097"/>
      <c r="V82" s="4097"/>
      <c r="W82" s="4097"/>
      <c r="X82" s="4097"/>
      <c r="Y82" s="4097"/>
      <c r="Z82" s="4067"/>
      <c r="AA82" s="3973"/>
      <c r="AB82" s="3966"/>
      <c r="AC82" s="3966"/>
      <c r="AD82" s="3966"/>
      <c r="AE82" s="3966"/>
      <c r="AF82" s="3966"/>
      <c r="AG82" s="3966"/>
      <c r="AH82" s="3966"/>
      <c r="AI82" s="3966"/>
      <c r="AJ82" s="3966"/>
      <c r="AK82" s="3966"/>
      <c r="AL82" s="3966"/>
      <c r="AM82" s="3973"/>
      <c r="AN82" s="3973"/>
      <c r="AO82" s="3966"/>
      <c r="AP82" s="3966"/>
      <c r="AQ82" s="3966"/>
      <c r="AR82" s="3966"/>
      <c r="AS82" s="3966"/>
      <c r="AT82" s="3966"/>
      <c r="AU82" s="3966"/>
      <c r="AV82" s="3966"/>
      <c r="AW82" s="3966"/>
      <c r="AX82" s="3966"/>
      <c r="AY82" s="3966"/>
      <c r="AZ82" s="3973"/>
      <c r="BA82" s="3973"/>
      <c r="BB82" s="3966"/>
      <c r="BC82" s="3966"/>
      <c r="BD82" s="3966"/>
      <c r="BE82" s="3966"/>
      <c r="BF82" s="3966"/>
      <c r="BG82" s="3966"/>
      <c r="BH82" s="3966"/>
      <c r="BI82" s="3966"/>
      <c r="BJ82" s="3966"/>
      <c r="BK82" s="3966"/>
      <c r="BL82" s="3966"/>
      <c r="BM82" s="3966"/>
      <c r="BN82" s="3966"/>
      <c r="BO82" s="3966"/>
      <c r="BP82" s="3966"/>
      <c r="BQ82" s="3966"/>
      <c r="BR82" s="3966"/>
      <c r="BS82" s="3966"/>
      <c r="BT82" s="3966"/>
      <c r="BU82" s="3966"/>
      <c r="BV82" s="3966"/>
      <c r="BW82" s="3966"/>
      <c r="BX82" s="3966"/>
      <c r="BY82" s="3966"/>
      <c r="BZ82" s="3966"/>
      <c r="CA82" s="3966"/>
      <c r="CB82" s="3966"/>
      <c r="CC82" s="3966"/>
      <c r="CD82" s="3966"/>
      <c r="CE82" s="3966"/>
      <c r="CF82" s="3966"/>
      <c r="CG82" s="3966"/>
      <c r="CH82" s="3966"/>
      <c r="CI82" s="3966"/>
      <c r="CJ82" s="3966"/>
      <c r="CK82" s="3966"/>
      <c r="CL82" s="3966"/>
      <c r="CM82" s="3966"/>
      <c r="CN82" s="3966"/>
      <c r="CO82" s="3966"/>
      <c r="CP82" s="3966"/>
      <c r="CQ82" s="3966"/>
      <c r="CR82" s="3966"/>
      <c r="CS82" s="3966"/>
      <c r="CT82" s="3966"/>
      <c r="CU82" s="3966"/>
      <c r="CV82" s="3966"/>
      <c r="CW82" s="3966"/>
      <c r="CX82" s="3966"/>
      <c r="CY82" s="3966"/>
      <c r="CZ82" s="3966"/>
      <c r="DA82" s="3966"/>
    </row>
    <row r="83" spans="1:105" ht="15">
      <c r="A83" s="3966"/>
      <c r="B83" s="3966"/>
      <c r="C83" s="3966"/>
      <c r="D83" s="3966"/>
      <c r="E83" s="3966"/>
      <c r="F83" s="3966"/>
      <c r="G83" s="3966"/>
      <c r="H83" s="3966"/>
      <c r="I83" s="3966"/>
      <c r="J83" s="3966"/>
      <c r="K83" s="3966"/>
      <c r="L83" s="3966"/>
      <c r="M83" s="3973"/>
      <c r="N83" s="3973"/>
      <c r="O83" s="3966"/>
      <c r="P83" s="4009"/>
      <c r="Q83" s="4009"/>
      <c r="R83" s="4009"/>
      <c r="S83" s="4009"/>
      <c r="T83" s="4083"/>
      <c r="U83" s="4083"/>
      <c r="V83" s="4083"/>
      <c r="W83" s="4083"/>
      <c r="X83" s="4083"/>
      <c r="Y83" s="4083"/>
      <c r="Z83" s="3973"/>
      <c r="AA83" s="3973"/>
      <c r="AB83" s="3966"/>
      <c r="AC83" s="3966"/>
      <c r="AD83" s="3966"/>
      <c r="AE83" s="3966"/>
      <c r="AF83" s="3966"/>
      <c r="AG83" s="3966"/>
      <c r="AH83" s="3966"/>
      <c r="AI83" s="3966"/>
      <c r="AJ83" s="3966"/>
      <c r="AK83" s="3966"/>
      <c r="AL83" s="3966"/>
      <c r="AM83" s="3973"/>
      <c r="AN83" s="3973"/>
      <c r="AO83" s="3966"/>
      <c r="AP83" s="3966"/>
      <c r="AQ83" s="3966"/>
      <c r="AR83" s="3966"/>
      <c r="AS83" s="3966"/>
      <c r="AT83" s="3966"/>
      <c r="AU83" s="3966"/>
      <c r="AV83" s="3966"/>
      <c r="AW83" s="3966"/>
      <c r="AX83" s="3966"/>
      <c r="AY83" s="3966"/>
      <c r="AZ83" s="3973"/>
      <c r="BA83" s="3973"/>
      <c r="BB83" s="3966"/>
      <c r="BC83" s="3966"/>
      <c r="BD83" s="3966"/>
      <c r="BE83" s="3966"/>
      <c r="BF83" s="3966"/>
      <c r="BG83" s="3966"/>
      <c r="BH83" s="3966"/>
      <c r="BI83" s="3966"/>
      <c r="BJ83" s="3966"/>
      <c r="BK83" s="3966"/>
      <c r="BL83" s="3966"/>
      <c r="BM83" s="3966"/>
      <c r="BN83" s="3966"/>
      <c r="BO83" s="3966"/>
      <c r="BP83" s="3966"/>
      <c r="BQ83" s="3966"/>
      <c r="BR83" s="3966"/>
      <c r="BS83" s="3966"/>
      <c r="BT83" s="3966"/>
      <c r="BU83" s="3966"/>
      <c r="BV83" s="3966"/>
      <c r="BW83" s="3966"/>
      <c r="BX83" s="3966"/>
      <c r="BY83" s="3966"/>
      <c r="BZ83" s="3966"/>
      <c r="CA83" s="3966"/>
      <c r="CB83" s="3966"/>
      <c r="CC83" s="3966"/>
      <c r="CD83" s="3966"/>
      <c r="CE83" s="3966"/>
      <c r="CF83" s="3966"/>
      <c r="CG83" s="3966"/>
      <c r="CH83" s="3966"/>
      <c r="CI83" s="3966"/>
      <c r="CJ83" s="3966"/>
      <c r="CK83" s="3966"/>
      <c r="CL83" s="3966"/>
      <c r="CM83" s="3966"/>
      <c r="CN83" s="3966"/>
      <c r="CO83" s="3966"/>
      <c r="CP83" s="3966"/>
      <c r="CQ83" s="3966"/>
      <c r="CR83" s="3966"/>
      <c r="CS83" s="3966"/>
      <c r="CT83" s="3966"/>
      <c r="CU83" s="3966"/>
      <c r="CV83" s="3966"/>
      <c r="CW83" s="3966"/>
      <c r="CX83" s="3966"/>
      <c r="CY83" s="3966"/>
      <c r="CZ83" s="3966"/>
      <c r="DA83" s="3966"/>
    </row>
    <row r="84" spans="1:105" ht="15">
      <c r="A84" s="3966"/>
      <c r="B84" s="3966"/>
      <c r="C84" s="3966"/>
      <c r="D84" s="3966"/>
      <c r="E84" s="3966"/>
      <c r="F84" s="3966"/>
      <c r="G84" s="3966"/>
      <c r="H84" s="3966"/>
      <c r="I84" s="3966"/>
      <c r="J84" s="3966"/>
      <c r="K84" s="3966"/>
      <c r="L84" s="3966"/>
      <c r="M84" s="3973"/>
      <c r="N84" s="3973"/>
      <c r="O84" s="3966"/>
      <c r="P84" s="4009"/>
      <c r="Q84" s="4009"/>
      <c r="R84" s="4009"/>
      <c r="S84" s="4009"/>
      <c r="T84" s="4048"/>
      <c r="U84" s="4048"/>
      <c r="V84" s="4009"/>
      <c r="W84" s="4048"/>
      <c r="X84" s="4048"/>
      <c r="Y84" s="4048"/>
      <c r="Z84" s="3973"/>
      <c r="AA84" s="3973"/>
      <c r="AB84" s="3966"/>
      <c r="AC84" s="3966"/>
      <c r="AD84" s="3966"/>
      <c r="AE84" s="3966"/>
      <c r="AF84" s="3966"/>
      <c r="AG84" s="3966"/>
      <c r="AH84" s="3966"/>
      <c r="AI84" s="3966"/>
      <c r="AJ84" s="3966"/>
      <c r="AK84" s="3966"/>
      <c r="AL84" s="3966"/>
      <c r="AM84" s="3973"/>
      <c r="AN84" s="3973"/>
      <c r="AO84" s="3966"/>
      <c r="AP84" s="3966"/>
      <c r="AQ84" s="3966"/>
      <c r="AR84" s="3966"/>
      <c r="AS84" s="3966"/>
      <c r="AT84" s="3966"/>
      <c r="AU84" s="3966"/>
      <c r="AV84" s="3966"/>
      <c r="AW84" s="3966"/>
      <c r="AX84" s="3966"/>
      <c r="AY84" s="3966"/>
      <c r="AZ84" s="3973"/>
      <c r="BA84" s="3973"/>
      <c r="BB84" s="3966"/>
      <c r="BC84" s="3966"/>
      <c r="BD84" s="3966"/>
      <c r="BE84" s="3966"/>
      <c r="BF84" s="3966"/>
      <c r="BG84" s="3966"/>
      <c r="BH84" s="3966"/>
      <c r="BI84" s="3966"/>
      <c r="BJ84" s="3966"/>
      <c r="BK84" s="3966"/>
      <c r="BL84" s="3966"/>
      <c r="BM84" s="3966"/>
      <c r="BN84" s="3966"/>
      <c r="BO84" s="3966"/>
      <c r="BP84" s="3966"/>
      <c r="BQ84" s="3966"/>
      <c r="BR84" s="3966"/>
      <c r="BS84" s="3966"/>
      <c r="BT84" s="3966"/>
      <c r="BU84" s="3966"/>
      <c r="BV84" s="3966"/>
      <c r="BW84" s="3966"/>
      <c r="BX84" s="3966"/>
      <c r="BY84" s="3966"/>
      <c r="BZ84" s="3966"/>
      <c r="CA84" s="3966"/>
      <c r="CB84" s="3966"/>
      <c r="CC84" s="3966"/>
      <c r="CD84" s="3966"/>
      <c r="CE84" s="3966"/>
      <c r="CF84" s="3966"/>
      <c r="CG84" s="3966"/>
      <c r="CH84" s="3966"/>
      <c r="CI84" s="3966"/>
      <c r="CJ84" s="3966"/>
      <c r="CK84" s="3966"/>
      <c r="CL84" s="3966"/>
      <c r="CM84" s="3966"/>
      <c r="CN84" s="3966"/>
      <c r="CO84" s="3966"/>
      <c r="CP84" s="3966"/>
      <c r="CQ84" s="3966"/>
      <c r="CR84" s="3966"/>
      <c r="CS84" s="3966"/>
      <c r="CT84" s="3966"/>
      <c r="CU84" s="3966"/>
      <c r="CV84" s="3966"/>
      <c r="CW84" s="3966"/>
      <c r="CX84" s="3966"/>
      <c r="CY84" s="3966"/>
      <c r="CZ84" s="3966"/>
      <c r="DA84" s="3966"/>
    </row>
  </sheetData>
  <sheetProtection algorithmName="SHA-512" hashValue="1MgJ98k9QYHUvPUc/5AW0Aw5iVu4YVsxHs0JrM7fI2cVxl9wrPq/W5txSGbvj1cGj9QvS9pA1qloj527cWV6SQ==" saltValue="DvrlCooM6r61YdoY9xRrHA==" spinCount="100000" sheet="1" objects="1" scenarios="1"/>
  <mergeCells count="9">
    <mergeCell ref="D74:G74"/>
    <mergeCell ref="D75:G75"/>
    <mergeCell ref="D76:G76"/>
    <mergeCell ref="D68:G68"/>
    <mergeCell ref="D69:G69"/>
    <mergeCell ref="D70:G70"/>
    <mergeCell ref="D71:G71"/>
    <mergeCell ref="D72:G72"/>
    <mergeCell ref="D73:G73"/>
  </mergeCells>
  <pageMargins left="0.7" right="0.7" top="0.75" bottom="0.75" header="0.3" footer="0.3"/>
  <pageSetup paperSize="9" scale="61" orientation="portrait" r:id="rId1"/>
  <rowBreaks count="1" manualBreakCount="1">
    <brk id="62" max="16383" man="1"/>
  </rowBreaks>
  <colBreaks count="7" manualBreakCount="7">
    <brk id="14" max="1048575" man="1"/>
    <brk id="27" max="1048575" man="1"/>
    <brk id="40" max="1048575" man="1"/>
    <brk id="53" max="1048575" man="1"/>
    <brk id="66" max="1048575" man="1"/>
    <brk id="79" max="1048575" man="1"/>
    <brk id="92"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F0"/>
  </sheetPr>
  <dimension ref="A1:DA84"/>
  <sheetViews>
    <sheetView zoomScale="80" zoomScaleNormal="80" workbookViewId="0">
      <selection activeCell="G5" sqref="G5"/>
    </sheetView>
  </sheetViews>
  <sheetFormatPr defaultColWidth="0" defaultRowHeight="12.75" zeroHeight="1"/>
  <cols>
    <col min="1" max="1" width="10.6640625" style="3270" customWidth="1"/>
    <col min="2" max="2" width="3.83203125" style="3270" customWidth="1"/>
    <col min="3" max="3" width="10.6640625" style="3270" customWidth="1"/>
    <col min="4" max="4" width="16.1640625" style="3270" customWidth="1"/>
    <col min="5" max="5" width="10.6640625" style="3270" customWidth="1"/>
    <col min="6" max="6" width="17.83203125" style="3270" customWidth="1"/>
    <col min="7" max="7" width="10.6640625" style="3270" customWidth="1"/>
    <col min="8" max="8" width="16.1640625" style="3270" customWidth="1"/>
    <col min="9" max="9" width="17" style="3270" bestFit="1" customWidth="1"/>
    <col min="10" max="10" width="10.6640625" style="3270" customWidth="1"/>
    <col min="11" max="11" width="16.6640625" style="3270" bestFit="1" customWidth="1"/>
    <col min="12" max="12" width="18.5" style="3270" customWidth="1"/>
    <col min="13" max="13" width="3.5" style="3270" customWidth="1"/>
    <col min="14" max="14" width="6.6640625" style="3270" customWidth="1"/>
    <col min="15" max="15" width="3.5" style="3270" customWidth="1"/>
    <col min="16" max="16" width="16.1640625" style="3270" customWidth="1"/>
    <col min="17" max="18" width="10.6640625" style="3270" customWidth="1"/>
    <col min="19" max="19" width="13.5" style="3270" customWidth="1"/>
    <col min="20" max="20" width="10.6640625" style="3270" customWidth="1"/>
    <col min="21" max="21" width="23.33203125" style="3270" customWidth="1"/>
    <col min="22" max="22" width="15.1640625" style="3270" customWidth="1"/>
    <col min="23" max="23" width="13.5" style="3270" customWidth="1"/>
    <col min="24" max="24" width="16.6640625" style="3270" bestFit="1" customWidth="1"/>
    <col min="25" max="25" width="19.1640625" style="3270" bestFit="1" customWidth="1"/>
    <col min="26" max="26" width="5.1640625" style="3270" customWidth="1"/>
    <col min="27" max="27" width="5.83203125" style="3270" customWidth="1"/>
    <col min="28" max="28" width="5.33203125" style="3270" customWidth="1"/>
    <col min="29" max="32" width="10.6640625" style="3270" customWidth="1"/>
    <col min="33" max="33" width="13.5" style="3270" customWidth="1"/>
    <col min="34" max="34" width="14.5" style="3270" customWidth="1"/>
    <col min="35" max="35" width="13.83203125" style="3270" customWidth="1"/>
    <col min="36" max="36" width="13.33203125" style="3270" customWidth="1"/>
    <col min="37" max="37" width="16.6640625" style="3270" bestFit="1" customWidth="1"/>
    <col min="38" max="38" width="14.83203125" style="3270" bestFit="1" customWidth="1"/>
    <col min="39" max="39" width="5.33203125" style="3270" customWidth="1"/>
    <col min="40" max="40" width="6" style="3270" customWidth="1"/>
    <col min="41" max="41" width="5.6640625" style="3270" customWidth="1"/>
    <col min="42" max="45" width="10.6640625" style="3270" customWidth="1"/>
    <col min="46" max="46" width="13.5" style="3270" customWidth="1"/>
    <col min="47" max="47" width="14.5" style="3270" customWidth="1"/>
    <col min="48" max="48" width="13.83203125" style="3270" customWidth="1"/>
    <col min="49" max="50" width="13.33203125" style="3270" customWidth="1"/>
    <col min="51" max="51" width="12.33203125" style="3270" customWidth="1"/>
    <col min="52" max="52" width="6.6640625" style="3270" customWidth="1"/>
    <col min="53" max="53" width="5.33203125" style="3270" customWidth="1"/>
    <col min="54" max="54" width="4.1640625" style="3270" customWidth="1"/>
    <col min="55" max="58" width="10.6640625" style="3270" customWidth="1"/>
    <col min="59" max="59" width="13.5" style="3270" customWidth="1"/>
    <col min="60" max="60" width="14.5" style="3270" customWidth="1"/>
    <col min="61" max="61" width="13.83203125" style="3270" customWidth="1"/>
    <col min="62" max="63" width="13.33203125" style="3270" customWidth="1"/>
    <col min="64" max="64" width="14.83203125" style="3270" bestFit="1" customWidth="1"/>
    <col min="65" max="65" width="4.6640625" style="3270" customWidth="1"/>
    <col min="66" max="66" width="10.6640625" style="3270" customWidth="1"/>
    <col min="67" max="67" width="4.1640625" style="3270" customWidth="1"/>
    <col min="68" max="71" width="10.6640625" style="3270" customWidth="1"/>
    <col min="72" max="72" width="13.5" style="3270" customWidth="1"/>
    <col min="73" max="73" width="14.5" style="3270" customWidth="1"/>
    <col min="74" max="74" width="13.83203125" style="3270" customWidth="1"/>
    <col min="75" max="75" width="13.33203125" style="3270" customWidth="1"/>
    <col min="76" max="76" width="16.6640625" style="3270" bestFit="1" customWidth="1"/>
    <col min="77" max="77" width="14.83203125" style="3270" bestFit="1" customWidth="1"/>
    <col min="78" max="78" width="4.6640625" style="3270" customWidth="1"/>
    <col min="79" max="79" width="10.6640625" style="3270" customWidth="1"/>
    <col min="80" max="80" width="4.1640625" style="3270" customWidth="1"/>
    <col min="81" max="84" width="10.6640625" style="3270" customWidth="1"/>
    <col min="85" max="85" width="13.5" style="3270" customWidth="1"/>
    <col min="86" max="86" width="14.5" style="3270" customWidth="1"/>
    <col min="87" max="87" width="13.83203125" style="3270" customWidth="1"/>
    <col min="88" max="89" width="13.33203125" style="3270" customWidth="1"/>
    <col min="90" max="90" width="12.33203125" style="3270" customWidth="1"/>
    <col min="91" max="91" width="4.6640625" style="3270" customWidth="1"/>
    <col min="92" max="92" width="10.6640625" style="3270" customWidth="1"/>
    <col min="93" max="93" width="4.1640625" style="3270" customWidth="1"/>
    <col min="94" max="97" width="10.6640625" style="3270" customWidth="1"/>
    <col min="98" max="98" width="13.5" style="3270" customWidth="1"/>
    <col min="99" max="99" width="14.5" style="3270" customWidth="1"/>
    <col min="100" max="100" width="13.83203125" style="3270" customWidth="1"/>
    <col min="101" max="102" width="13.33203125" style="3270" customWidth="1"/>
    <col min="103" max="103" width="12.33203125" style="3270" customWidth="1"/>
    <col min="104" max="104" width="4.6640625" style="3270" customWidth="1"/>
    <col min="105" max="105" width="10.6640625" style="3270" customWidth="1"/>
    <col min="106" max="16384" width="10.6640625" style="3270" hidden="1"/>
  </cols>
  <sheetData>
    <row r="1" spans="1:105" ht="15">
      <c r="A1" s="3966"/>
      <c r="B1" s="3966"/>
      <c r="C1" s="3967" t="s">
        <v>1941</v>
      </c>
      <c r="D1" s="3968"/>
      <c r="E1" s="3968"/>
      <c r="F1" s="3968"/>
      <c r="G1" s="3969"/>
      <c r="H1" s="3966"/>
      <c r="I1" s="3970" t="str">
        <f>CONCATENATE("From ",G4," Quarterly Returns:")</f>
        <v>From 0 Quarterly Returns:</v>
      </c>
      <c r="J1" s="3971"/>
      <c r="K1" s="3972"/>
      <c r="L1" s="3966"/>
      <c r="M1" s="3973"/>
      <c r="N1" s="3973"/>
      <c r="O1" s="3966"/>
      <c r="P1" s="3974" t="s">
        <v>1942</v>
      </c>
      <c r="Q1" s="3975" t="s">
        <v>664</v>
      </c>
      <c r="R1" s="3976" t="s">
        <v>665</v>
      </c>
      <c r="S1" s="3977" t="s">
        <v>1943</v>
      </c>
      <c r="T1" s="3978" t="s">
        <v>1944</v>
      </c>
      <c r="U1" s="3977" t="s">
        <v>1945</v>
      </c>
      <c r="V1" s="3979" t="s">
        <v>1946</v>
      </c>
      <c r="W1" s="3966"/>
      <c r="X1" s="3966"/>
      <c r="Y1" s="3966"/>
      <c r="Z1" s="3973"/>
      <c r="AA1" s="3973"/>
      <c r="AB1" s="3966"/>
      <c r="AC1" s="3966"/>
      <c r="AD1" s="3966"/>
      <c r="AE1" s="3966"/>
      <c r="AF1" s="3966"/>
      <c r="AG1" s="3966"/>
      <c r="AH1" s="3966"/>
      <c r="AI1" s="3966"/>
      <c r="AJ1" s="3966"/>
      <c r="AK1" s="3966"/>
      <c r="AL1" s="3966"/>
      <c r="AM1" s="3973"/>
      <c r="AN1" s="3973"/>
      <c r="AO1" s="3966"/>
      <c r="AP1" s="3966"/>
      <c r="AQ1" s="3966"/>
      <c r="AR1" s="3966"/>
      <c r="AS1" s="3966"/>
      <c r="AT1" s="3966"/>
      <c r="AU1" s="3966"/>
      <c r="AV1" s="3966"/>
      <c r="AW1" s="3966"/>
      <c r="AX1" s="3966"/>
      <c r="AY1" s="3966"/>
      <c r="AZ1" s="3973"/>
      <c r="BA1" s="3973"/>
      <c r="BB1" s="3966"/>
      <c r="BC1" s="3966"/>
      <c r="BD1" s="3966"/>
      <c r="BE1" s="3966"/>
      <c r="BF1" s="3966"/>
      <c r="BG1" s="3966"/>
      <c r="BH1" s="3966"/>
      <c r="BI1" s="3966"/>
      <c r="BJ1" s="3966"/>
      <c r="BK1" s="3966"/>
      <c r="BL1" s="3966"/>
      <c r="BM1" s="3966"/>
      <c r="BN1" s="3966"/>
      <c r="BO1" s="3966"/>
      <c r="BP1" s="3966"/>
      <c r="BQ1" s="3966"/>
      <c r="BR1" s="3966"/>
      <c r="BS1" s="3966"/>
      <c r="BT1" s="3966"/>
      <c r="BU1" s="3966"/>
      <c r="BV1" s="3966"/>
      <c r="BW1" s="3966"/>
      <c r="BX1" s="3966"/>
      <c r="BY1" s="3966"/>
      <c r="BZ1" s="3966"/>
      <c r="CA1" s="3966"/>
      <c r="CB1" s="3966"/>
      <c r="CC1" s="3966"/>
      <c r="CD1" s="3966"/>
      <c r="CE1" s="3966"/>
      <c r="CF1" s="3966"/>
      <c r="CG1" s="3966"/>
      <c r="CH1" s="3966"/>
      <c r="CI1" s="3966"/>
      <c r="CJ1" s="3966"/>
      <c r="CK1" s="3966"/>
      <c r="CL1" s="3966"/>
      <c r="CM1" s="3966"/>
      <c r="CN1" s="3966"/>
      <c r="CO1" s="3966"/>
      <c r="CP1" s="3966"/>
      <c r="CQ1" s="3966"/>
      <c r="CR1" s="3966"/>
      <c r="CS1" s="3966"/>
      <c r="CT1" s="3966"/>
      <c r="CU1" s="3966"/>
      <c r="CV1" s="3966"/>
      <c r="CW1" s="3966"/>
      <c r="CX1" s="3966"/>
      <c r="CY1" s="3966"/>
      <c r="CZ1" s="3966"/>
      <c r="DA1" s="3966"/>
    </row>
    <row r="2" spans="1:105" ht="15">
      <c r="A2" s="3966"/>
      <c r="B2" s="3966"/>
      <c r="C2" s="3980" t="s">
        <v>1947</v>
      </c>
      <c r="D2" s="3981"/>
      <c r="E2" s="3981"/>
      <c r="F2" s="3982" t="str">
        <f>Cover!A14</f>
        <v>Select Name of Insurer/ Financial Holding Company</v>
      </c>
      <c r="G2" s="3983"/>
      <c r="H2" s="3966"/>
      <c r="I2" s="3984" t="s">
        <v>1948</v>
      </c>
      <c r="J2" s="3981"/>
      <c r="K2" s="3985"/>
      <c r="L2" s="3986"/>
      <c r="M2" s="3987"/>
      <c r="N2" s="3987"/>
      <c r="O2" s="3986"/>
      <c r="P2" s="3988"/>
      <c r="Q2" s="3989"/>
      <c r="R2" s="3990"/>
      <c r="S2" s="3989"/>
      <c r="T2" s="3990"/>
      <c r="U2" s="3989"/>
      <c r="V2" s="3991"/>
      <c r="W2" s="3966"/>
      <c r="X2" s="3966"/>
      <c r="Y2" s="3966"/>
      <c r="Z2" s="3973"/>
      <c r="AA2" s="3973"/>
      <c r="AB2" s="3966"/>
      <c r="AC2" s="3966"/>
      <c r="AD2" s="3966"/>
      <c r="AE2" s="3966"/>
      <c r="AF2" s="3966"/>
      <c r="AG2" s="3966"/>
      <c r="AH2" s="3966"/>
      <c r="AI2" s="3966"/>
      <c r="AJ2" s="3966"/>
      <c r="AK2" s="3966"/>
      <c r="AL2" s="3966"/>
      <c r="AM2" s="3973"/>
      <c r="AN2" s="3973"/>
      <c r="AO2" s="3966"/>
      <c r="AP2" s="3966"/>
      <c r="AQ2" s="3966"/>
      <c r="AR2" s="3966"/>
      <c r="AS2" s="3966"/>
      <c r="AT2" s="3966"/>
      <c r="AU2" s="3966"/>
      <c r="AV2" s="3966"/>
      <c r="AW2" s="3966"/>
      <c r="AX2" s="3966"/>
      <c r="AY2" s="3966"/>
      <c r="AZ2" s="3973"/>
      <c r="BA2" s="3973"/>
      <c r="BB2" s="3966"/>
      <c r="BC2" s="3966"/>
      <c r="BD2" s="3966"/>
      <c r="BE2" s="3966"/>
      <c r="BF2" s="3966"/>
      <c r="BG2" s="3966"/>
      <c r="BH2" s="3966"/>
      <c r="BI2" s="3966"/>
      <c r="BJ2" s="3966"/>
      <c r="BK2" s="3966"/>
      <c r="BL2" s="3966"/>
      <c r="BM2" s="3966"/>
      <c r="BN2" s="3966"/>
      <c r="BO2" s="3966"/>
      <c r="BP2" s="3966"/>
      <c r="BQ2" s="3966"/>
      <c r="BR2" s="3966"/>
      <c r="BS2" s="3966"/>
      <c r="BT2" s="3966"/>
      <c r="BU2" s="3966"/>
      <c r="BV2" s="3966"/>
      <c r="BW2" s="3966"/>
      <c r="BX2" s="3966"/>
      <c r="BY2" s="3966"/>
      <c r="BZ2" s="3966"/>
      <c r="CA2" s="3966"/>
      <c r="CB2" s="3966"/>
      <c r="CC2" s="3966"/>
      <c r="CD2" s="3966"/>
      <c r="CE2" s="3966"/>
      <c r="CF2" s="3966"/>
      <c r="CG2" s="3966"/>
      <c r="CH2" s="3966"/>
      <c r="CI2" s="3966"/>
      <c r="CJ2" s="3966"/>
      <c r="CK2" s="3966"/>
      <c r="CL2" s="3966"/>
      <c r="CM2" s="3966"/>
      <c r="CN2" s="3966"/>
      <c r="CO2" s="3966"/>
      <c r="CP2" s="3966"/>
      <c r="CQ2" s="3966"/>
      <c r="CR2" s="3966"/>
      <c r="CS2" s="3966"/>
      <c r="CT2" s="3966"/>
      <c r="CU2" s="3966"/>
      <c r="CV2" s="3966"/>
      <c r="CW2" s="3966"/>
      <c r="CX2" s="3966"/>
      <c r="CY2" s="3966"/>
      <c r="CZ2" s="3966"/>
      <c r="DA2" s="3966"/>
    </row>
    <row r="3" spans="1:105" ht="15">
      <c r="A3" s="3966"/>
      <c r="B3" s="3966"/>
      <c r="C3" s="3980" t="s">
        <v>1949</v>
      </c>
      <c r="D3" s="3981"/>
      <c r="E3" s="3982"/>
      <c r="F3" s="3992" t="str">
        <f>TEXT(Cover!B22,"d-mmm")</f>
        <v>0-Jan</v>
      </c>
      <c r="G3" s="3983"/>
      <c r="H3" s="3966"/>
      <c r="I3" s="3984" t="s">
        <v>1950</v>
      </c>
      <c r="J3" s="3981"/>
      <c r="K3" s="3985"/>
      <c r="L3" s="3986"/>
      <c r="M3" s="3987"/>
      <c r="N3" s="3987"/>
      <c r="O3" s="3986"/>
      <c r="P3" s="3988"/>
      <c r="Q3" s="3989"/>
      <c r="R3" s="3990"/>
      <c r="S3" s="3989"/>
      <c r="T3" s="3990"/>
      <c r="U3" s="3989"/>
      <c r="V3" s="3991"/>
      <c r="W3" s="3966"/>
      <c r="X3" s="3966"/>
      <c r="Y3" s="3966"/>
      <c r="Z3" s="3973"/>
      <c r="AA3" s="3973"/>
      <c r="AB3" s="3966"/>
      <c r="AC3" s="3966"/>
      <c r="AD3" s="3966"/>
      <c r="AE3" s="3966"/>
      <c r="AF3" s="3966"/>
      <c r="AG3" s="3966"/>
      <c r="AH3" s="3966"/>
      <c r="AI3" s="3966"/>
      <c r="AJ3" s="3966"/>
      <c r="AK3" s="3966"/>
      <c r="AL3" s="3966"/>
      <c r="AM3" s="3973"/>
      <c r="AN3" s="3973"/>
      <c r="AO3" s="3966"/>
      <c r="AP3" s="3966"/>
      <c r="AQ3" s="3966"/>
      <c r="AR3" s="3966"/>
      <c r="AS3" s="3966"/>
      <c r="AT3" s="3966"/>
      <c r="AU3" s="3966"/>
      <c r="AV3" s="3966"/>
      <c r="AW3" s="3966"/>
      <c r="AX3" s="3966"/>
      <c r="AY3" s="3966"/>
      <c r="AZ3" s="3973"/>
      <c r="BA3" s="3973"/>
      <c r="BB3" s="3966"/>
      <c r="BC3" s="3966"/>
      <c r="BD3" s="3966"/>
      <c r="BE3" s="3966"/>
      <c r="BF3" s="3966"/>
      <c r="BG3" s="3966"/>
      <c r="BH3" s="3966"/>
      <c r="BI3" s="3966"/>
      <c r="BJ3" s="3966"/>
      <c r="BK3" s="3966"/>
      <c r="BL3" s="3966"/>
      <c r="BM3" s="3966"/>
      <c r="BN3" s="3966"/>
      <c r="BO3" s="3966"/>
      <c r="BP3" s="3966"/>
      <c r="BQ3" s="3966"/>
      <c r="BR3" s="3966"/>
      <c r="BS3" s="3966"/>
      <c r="BT3" s="3966"/>
      <c r="BU3" s="3966"/>
      <c r="BV3" s="3966"/>
      <c r="BW3" s="3966"/>
      <c r="BX3" s="3966"/>
      <c r="BY3" s="3966"/>
      <c r="BZ3" s="3966"/>
      <c r="CA3" s="3966"/>
      <c r="CB3" s="3966"/>
      <c r="CC3" s="3966"/>
      <c r="CD3" s="3966"/>
      <c r="CE3" s="3966"/>
      <c r="CF3" s="3966"/>
      <c r="CG3" s="3966"/>
      <c r="CH3" s="3966"/>
      <c r="CI3" s="3966"/>
      <c r="CJ3" s="3966"/>
      <c r="CK3" s="3966"/>
      <c r="CL3" s="3966"/>
      <c r="CM3" s="3966"/>
      <c r="CN3" s="3966"/>
      <c r="CO3" s="3966"/>
      <c r="CP3" s="3966"/>
      <c r="CQ3" s="3966"/>
      <c r="CR3" s="3966"/>
      <c r="CS3" s="3966"/>
      <c r="CT3" s="3966"/>
      <c r="CU3" s="3966"/>
      <c r="CV3" s="3966"/>
      <c r="CW3" s="3966"/>
      <c r="CX3" s="3966"/>
      <c r="CY3" s="3966"/>
      <c r="CZ3" s="3966"/>
      <c r="DA3" s="3966"/>
    </row>
    <row r="4" spans="1:105" ht="18.75">
      <c r="A4" s="3966"/>
      <c r="B4" s="3966"/>
      <c r="C4" s="3993" t="s">
        <v>1951</v>
      </c>
      <c r="D4" s="3994" t="str">
        <f>F3</f>
        <v>0-Jan</v>
      </c>
      <c r="E4" s="3995"/>
      <c r="F4" s="3996" t="s">
        <v>1952</v>
      </c>
      <c r="G4" s="3997">
        <f>Cover!C20</f>
        <v>0</v>
      </c>
      <c r="H4" s="3966"/>
      <c r="I4" s="3984" t="s">
        <v>1953</v>
      </c>
      <c r="J4" s="3981"/>
      <c r="K4" s="3985"/>
      <c r="L4" s="3986"/>
      <c r="M4" s="3987"/>
      <c r="N4" s="3987"/>
      <c r="O4" s="3986"/>
      <c r="P4" s="3988"/>
      <c r="Q4" s="3989"/>
      <c r="R4" s="3990"/>
      <c r="S4" s="3989"/>
      <c r="T4" s="3990"/>
      <c r="U4" s="3989"/>
      <c r="V4" s="3991"/>
      <c r="W4" s="3966"/>
      <c r="X4" s="3966"/>
      <c r="Y4" s="3966"/>
      <c r="Z4" s="3973"/>
      <c r="AA4" s="3973"/>
      <c r="AB4" s="3966"/>
      <c r="AC4" s="3966"/>
      <c r="AD4" s="3966"/>
      <c r="AE4" s="3966"/>
      <c r="AF4" s="3966"/>
      <c r="AG4" s="3966"/>
      <c r="AH4" s="3966"/>
      <c r="AI4" s="3966"/>
      <c r="AJ4" s="3966"/>
      <c r="AK4" s="3966"/>
      <c r="AL4" s="3966"/>
      <c r="AM4" s="3973"/>
      <c r="AN4" s="3973"/>
      <c r="AO4" s="3966"/>
      <c r="AP4" s="3966"/>
      <c r="AQ4" s="3966"/>
      <c r="AR4" s="3966"/>
      <c r="AS4" s="3966"/>
      <c r="AT4" s="3966"/>
      <c r="AU4" s="3966"/>
      <c r="AV4" s="3966"/>
      <c r="AW4" s="3966"/>
      <c r="AX4" s="3966"/>
      <c r="AY4" s="3966"/>
      <c r="AZ4" s="3973"/>
      <c r="BA4" s="3973"/>
      <c r="BB4" s="3966"/>
      <c r="BC4" s="3966"/>
      <c r="BD4" s="3966"/>
      <c r="BE4" s="3966"/>
      <c r="BF4" s="3966"/>
      <c r="BG4" s="3966"/>
      <c r="BH4" s="3966"/>
      <c r="BI4" s="3966"/>
      <c r="BJ4" s="3966"/>
      <c r="BK4" s="3966"/>
      <c r="BL4" s="3966"/>
      <c r="BM4" s="3966"/>
      <c r="BN4" s="3966"/>
      <c r="BO4" s="3966"/>
      <c r="BP4" s="3966"/>
      <c r="BQ4" s="3966"/>
      <c r="BR4" s="3966"/>
      <c r="BS4" s="3966"/>
      <c r="BT4" s="3966"/>
      <c r="BU4" s="3966"/>
      <c r="BV4" s="3966"/>
      <c r="BW4" s="3966"/>
      <c r="BX4" s="3966"/>
      <c r="BY4" s="3966"/>
      <c r="BZ4" s="3966"/>
      <c r="CA4" s="3966"/>
      <c r="CB4" s="3966"/>
      <c r="CC4" s="3966"/>
      <c r="CD4" s="3966"/>
      <c r="CE4" s="3966"/>
      <c r="CF4" s="3966"/>
      <c r="CG4" s="3966"/>
      <c r="CH4" s="3966"/>
      <c r="CI4" s="3966"/>
      <c r="CJ4" s="3966"/>
      <c r="CK4" s="3966"/>
      <c r="CL4" s="3966"/>
      <c r="CM4" s="3966"/>
      <c r="CN4" s="3966"/>
      <c r="CO4" s="3966"/>
      <c r="CP4" s="3966"/>
      <c r="CQ4" s="3966"/>
      <c r="CR4" s="3966"/>
      <c r="CS4" s="3966"/>
      <c r="CT4" s="3966"/>
      <c r="CU4" s="3966"/>
      <c r="CV4" s="3966"/>
      <c r="CW4" s="3966"/>
      <c r="CX4" s="3966"/>
      <c r="CY4" s="3966"/>
      <c r="CZ4" s="3966"/>
      <c r="DA4" s="3966"/>
    </row>
    <row r="5" spans="1:105" ht="15">
      <c r="A5" s="3966"/>
      <c r="B5" s="3966"/>
      <c r="C5" s="3966"/>
      <c r="D5" s="3966"/>
      <c r="E5" s="3966"/>
      <c r="F5" s="3966"/>
      <c r="G5" s="3966"/>
      <c r="H5" s="3966"/>
      <c r="I5" s="3984" t="s">
        <v>1954</v>
      </c>
      <c r="J5" s="3981"/>
      <c r="K5" s="3985"/>
      <c r="L5" s="3986"/>
      <c r="M5" s="3987"/>
      <c r="N5" s="3987"/>
      <c r="O5" s="3986"/>
      <c r="P5" s="3988"/>
      <c r="Q5" s="3989"/>
      <c r="R5" s="3990"/>
      <c r="S5" s="3989"/>
      <c r="T5" s="3990"/>
      <c r="U5" s="3989"/>
      <c r="V5" s="3991"/>
      <c r="W5" s="3966"/>
      <c r="X5" s="3966"/>
      <c r="Y5" s="3966"/>
      <c r="Z5" s="3973"/>
      <c r="AA5" s="3973"/>
      <c r="AB5" s="3966"/>
      <c r="AC5" s="3966"/>
      <c r="AD5" s="3966"/>
      <c r="AE5" s="3966"/>
      <c r="AF5" s="3966"/>
      <c r="AG5" s="3966"/>
      <c r="AH5" s="3966"/>
      <c r="AI5" s="3966"/>
      <c r="AJ5" s="3966"/>
      <c r="AK5" s="3966"/>
      <c r="AL5" s="3966"/>
      <c r="AM5" s="3973"/>
      <c r="AN5" s="3973"/>
      <c r="AO5" s="3966"/>
      <c r="AP5" s="3966"/>
      <c r="AQ5" s="3966"/>
      <c r="AR5" s="3966"/>
      <c r="AS5" s="3966"/>
      <c r="AT5" s="3966"/>
      <c r="AU5" s="3966"/>
      <c r="AV5" s="3966"/>
      <c r="AW5" s="3966"/>
      <c r="AX5" s="3966"/>
      <c r="AY5" s="3966"/>
      <c r="AZ5" s="3973"/>
      <c r="BA5" s="3973"/>
      <c r="BB5" s="3966"/>
      <c r="BC5" s="3966"/>
      <c r="BD5" s="3966"/>
      <c r="BE5" s="3966"/>
      <c r="BF5" s="3966"/>
      <c r="BG5" s="3966"/>
      <c r="BH5" s="3966"/>
      <c r="BI5" s="3966"/>
      <c r="BJ5" s="3966"/>
      <c r="BK5" s="3966"/>
      <c r="BL5" s="3966"/>
      <c r="BM5" s="3966"/>
      <c r="BN5" s="3966"/>
      <c r="BO5" s="3966"/>
      <c r="BP5" s="3966"/>
      <c r="BQ5" s="3966"/>
      <c r="BR5" s="3966"/>
      <c r="BS5" s="3966"/>
      <c r="BT5" s="3966"/>
      <c r="BU5" s="3966"/>
      <c r="BV5" s="3966"/>
      <c r="BW5" s="3966"/>
      <c r="BX5" s="3966"/>
      <c r="BY5" s="3966"/>
      <c r="BZ5" s="3966"/>
      <c r="CA5" s="3966"/>
      <c r="CB5" s="3966"/>
      <c r="CC5" s="3966"/>
      <c r="CD5" s="3966"/>
      <c r="CE5" s="3966"/>
      <c r="CF5" s="3966"/>
      <c r="CG5" s="3966"/>
      <c r="CH5" s="3966"/>
      <c r="CI5" s="3966"/>
      <c r="CJ5" s="3966"/>
      <c r="CK5" s="3966"/>
      <c r="CL5" s="3966"/>
      <c r="CM5" s="3966"/>
      <c r="CN5" s="3966"/>
      <c r="CO5" s="3966"/>
      <c r="CP5" s="3966"/>
      <c r="CQ5" s="3966"/>
      <c r="CR5" s="3966"/>
      <c r="CS5" s="3966"/>
      <c r="CT5" s="3966"/>
      <c r="CU5" s="3966"/>
      <c r="CV5" s="3966"/>
      <c r="CW5" s="3966"/>
      <c r="CX5" s="3966"/>
      <c r="CY5" s="3966"/>
      <c r="CZ5" s="3966"/>
      <c r="DA5" s="3966"/>
    </row>
    <row r="6" spans="1:105" ht="15">
      <c r="A6" s="3966"/>
      <c r="B6" s="3998" t="str">
        <f>CONCATENATE("B4 Schedules for the financial year ",G4)</f>
        <v>B4 Schedules for the financial year 0</v>
      </c>
      <c r="C6" s="3966"/>
      <c r="D6" s="3966"/>
      <c r="E6" s="3966"/>
      <c r="F6" s="3966"/>
      <c r="G6" s="3966"/>
      <c r="H6" s="3966"/>
      <c r="I6" s="3984" t="s">
        <v>1955</v>
      </c>
      <c r="J6" s="3981"/>
      <c r="K6" s="3985"/>
      <c r="L6" s="3986"/>
      <c r="M6" s="3987"/>
      <c r="N6" s="3987"/>
      <c r="O6" s="3986"/>
      <c r="P6" s="3988"/>
      <c r="Q6" s="3989"/>
      <c r="R6" s="3990"/>
      <c r="S6" s="3989"/>
      <c r="T6" s="3990"/>
      <c r="U6" s="3989"/>
      <c r="V6" s="3991"/>
      <c r="W6" s="3966"/>
      <c r="X6" s="3966"/>
      <c r="Y6" s="3966"/>
      <c r="Z6" s="3973"/>
      <c r="AA6" s="3973"/>
      <c r="AB6" s="3966"/>
      <c r="AC6" s="3966"/>
      <c r="AD6" s="3966"/>
      <c r="AE6" s="3966"/>
      <c r="AF6" s="3966"/>
      <c r="AG6" s="3966"/>
      <c r="AH6" s="3966"/>
      <c r="AI6" s="3966"/>
      <c r="AJ6" s="3966"/>
      <c r="AK6" s="3966"/>
      <c r="AL6" s="3966"/>
      <c r="AM6" s="3973"/>
      <c r="AN6" s="3973"/>
      <c r="AO6" s="3966"/>
      <c r="AP6" s="3966"/>
      <c r="AQ6" s="3966"/>
      <c r="AR6" s="3966"/>
      <c r="AS6" s="3966"/>
      <c r="AT6" s="3966"/>
      <c r="AU6" s="3966"/>
      <c r="AV6" s="3966"/>
      <c r="AW6" s="3966"/>
      <c r="AX6" s="3966"/>
      <c r="AY6" s="3966"/>
      <c r="AZ6" s="3973"/>
      <c r="BA6" s="3973"/>
      <c r="BB6" s="3966"/>
      <c r="BC6" s="3966"/>
      <c r="BD6" s="3966"/>
      <c r="BE6" s="3966"/>
      <c r="BF6" s="3966"/>
      <c r="BG6" s="3966"/>
      <c r="BH6" s="3966"/>
      <c r="BI6" s="3966"/>
      <c r="BJ6" s="3966"/>
      <c r="BK6" s="3966"/>
      <c r="BL6" s="3966"/>
      <c r="BM6" s="3966"/>
      <c r="BN6" s="3966"/>
      <c r="BO6" s="3966"/>
      <c r="BP6" s="3966"/>
      <c r="BQ6" s="3966"/>
      <c r="BR6" s="3966"/>
      <c r="BS6" s="3966"/>
      <c r="BT6" s="3966"/>
      <c r="BU6" s="3966"/>
      <c r="BV6" s="3966"/>
      <c r="BW6" s="3966"/>
      <c r="BX6" s="3966"/>
      <c r="BY6" s="3966"/>
      <c r="BZ6" s="3966"/>
      <c r="CA6" s="3966"/>
      <c r="CB6" s="3966"/>
      <c r="CC6" s="3966"/>
      <c r="CD6" s="3966"/>
      <c r="CE6" s="3966"/>
      <c r="CF6" s="3966"/>
      <c r="CG6" s="3966"/>
      <c r="CH6" s="3966"/>
      <c r="CI6" s="3966"/>
      <c r="CJ6" s="3966"/>
      <c r="CK6" s="3966"/>
      <c r="CL6" s="3966"/>
      <c r="CM6" s="3966"/>
      <c r="CN6" s="3966"/>
      <c r="CO6" s="3966"/>
      <c r="CP6" s="3966"/>
      <c r="CQ6" s="3966"/>
      <c r="CR6" s="3966"/>
      <c r="CS6" s="3966"/>
      <c r="CT6" s="3966"/>
      <c r="CU6" s="3966"/>
      <c r="CV6" s="3966"/>
      <c r="CW6" s="3966"/>
      <c r="CX6" s="3966"/>
      <c r="CY6" s="3966"/>
      <c r="CZ6" s="3966"/>
      <c r="DA6" s="3966"/>
    </row>
    <row r="7" spans="1:105" ht="15">
      <c r="A7" s="3966"/>
      <c r="B7" s="3966"/>
      <c r="C7" s="3966"/>
      <c r="D7" s="3966"/>
      <c r="E7" s="3966"/>
      <c r="F7" s="3966"/>
      <c r="G7" s="3966"/>
      <c r="H7" s="3966"/>
      <c r="I7" s="3999" t="s">
        <v>1956</v>
      </c>
      <c r="J7" s="4000"/>
      <c r="K7" s="4001"/>
      <c r="L7" s="3986"/>
      <c r="M7" s="3987"/>
      <c r="N7" s="3987"/>
      <c r="O7" s="3986"/>
      <c r="P7" s="4002"/>
      <c r="Q7" s="4003"/>
      <c r="R7" s="4004"/>
      <c r="S7" s="4003"/>
      <c r="T7" s="4004"/>
      <c r="U7" s="4003"/>
      <c r="V7" s="4005"/>
      <c r="W7" s="3966"/>
      <c r="X7" s="3966"/>
      <c r="Y7" s="3966"/>
      <c r="Z7" s="3973"/>
      <c r="AA7" s="3973"/>
      <c r="AB7" s="3966"/>
      <c r="AC7" s="3966"/>
      <c r="AD7" s="3966"/>
      <c r="AE7" s="3966"/>
      <c r="AF7" s="3966"/>
      <c r="AG7" s="3966"/>
      <c r="AH7" s="3966"/>
      <c r="AI7" s="3966"/>
      <c r="AJ7" s="3966"/>
      <c r="AK7" s="3966"/>
      <c r="AL7" s="3966"/>
      <c r="AM7" s="3973"/>
      <c r="AN7" s="3973"/>
      <c r="AO7" s="3966"/>
      <c r="AP7" s="3966"/>
      <c r="AQ7" s="3966"/>
      <c r="AR7" s="3966"/>
      <c r="AS7" s="3966"/>
      <c r="AT7" s="3966"/>
      <c r="AU7" s="3966"/>
      <c r="AV7" s="3966"/>
      <c r="AW7" s="3966"/>
      <c r="AX7" s="3966"/>
      <c r="AY7" s="3966"/>
      <c r="AZ7" s="3973"/>
      <c r="BA7" s="3973"/>
      <c r="BB7" s="3966"/>
      <c r="BC7" s="3966"/>
      <c r="BD7" s="3966"/>
      <c r="BE7" s="3966"/>
      <c r="BF7" s="3966"/>
      <c r="BG7" s="3966"/>
      <c r="BH7" s="3966"/>
      <c r="BI7" s="3966"/>
      <c r="BJ7" s="3966"/>
      <c r="BK7" s="3966"/>
      <c r="BL7" s="3966"/>
      <c r="BM7" s="3966"/>
      <c r="BN7" s="3966"/>
      <c r="BO7" s="3966"/>
      <c r="BP7" s="3966"/>
      <c r="BQ7" s="3966"/>
      <c r="BR7" s="3966"/>
      <c r="BS7" s="3966"/>
      <c r="BT7" s="3966"/>
      <c r="BU7" s="3966"/>
      <c r="BV7" s="3966"/>
      <c r="BW7" s="3966"/>
      <c r="BX7" s="3966"/>
      <c r="BY7" s="3966"/>
      <c r="BZ7" s="3966"/>
      <c r="CA7" s="3966"/>
      <c r="CB7" s="3966"/>
      <c r="CC7" s="3966"/>
      <c r="CD7" s="3966"/>
      <c r="CE7" s="3966"/>
      <c r="CF7" s="3966"/>
      <c r="CG7" s="3966"/>
      <c r="CH7" s="3966"/>
      <c r="CI7" s="3966"/>
      <c r="CJ7" s="3966"/>
      <c r="CK7" s="3966"/>
      <c r="CL7" s="3966"/>
      <c r="CM7" s="3966"/>
      <c r="CN7" s="3966"/>
      <c r="CO7" s="3966"/>
      <c r="CP7" s="3966"/>
      <c r="CQ7" s="3966"/>
      <c r="CR7" s="3966"/>
      <c r="CS7" s="3966"/>
      <c r="CT7" s="3966"/>
      <c r="CU7" s="3966"/>
      <c r="CV7" s="3966"/>
      <c r="CW7" s="3966"/>
      <c r="CX7" s="3966"/>
      <c r="CY7" s="3966"/>
      <c r="CZ7" s="3966"/>
      <c r="DA7" s="3966"/>
    </row>
    <row r="8" spans="1:105" ht="15">
      <c r="A8" s="3966"/>
      <c r="B8" s="4006"/>
      <c r="C8" s="3968">
        <f>G4</f>
        <v>0</v>
      </c>
      <c r="D8" s="3968"/>
      <c r="E8" s="3968"/>
      <c r="F8" s="3968"/>
      <c r="G8" s="3968"/>
      <c r="H8" s="3968"/>
      <c r="I8" s="3968"/>
      <c r="J8" s="3968"/>
      <c r="K8" s="3968"/>
      <c r="L8" s="3968"/>
      <c r="M8" s="4007"/>
      <c r="N8" s="4008"/>
      <c r="O8" s="4006"/>
      <c r="P8" s="3968">
        <f>C$8</f>
        <v>0</v>
      </c>
      <c r="Q8" s="3968"/>
      <c r="R8" s="3968"/>
      <c r="S8" s="3968"/>
      <c r="T8" s="3968"/>
      <c r="U8" s="3968"/>
      <c r="V8" s="3968"/>
      <c r="W8" s="3968"/>
      <c r="X8" s="3968"/>
      <c r="Y8" s="3968"/>
      <c r="Z8" s="4007"/>
      <c r="AA8" s="3973"/>
      <c r="AB8" s="4006"/>
      <c r="AC8" s="3968">
        <f>P$8</f>
        <v>0</v>
      </c>
      <c r="AD8" s="3968"/>
      <c r="AE8" s="3968"/>
      <c r="AF8" s="3968"/>
      <c r="AG8" s="3968"/>
      <c r="AH8" s="3968"/>
      <c r="AI8" s="3968"/>
      <c r="AJ8" s="3968"/>
      <c r="AK8" s="3968"/>
      <c r="AL8" s="3968"/>
      <c r="AM8" s="4007"/>
      <c r="AN8" s="3973"/>
      <c r="AO8" s="4006"/>
      <c r="AP8" s="3968">
        <f>AC$8</f>
        <v>0</v>
      </c>
      <c r="AQ8" s="3968"/>
      <c r="AR8" s="3968"/>
      <c r="AS8" s="3968"/>
      <c r="AT8" s="3968"/>
      <c r="AU8" s="3968"/>
      <c r="AV8" s="3968"/>
      <c r="AW8" s="3968"/>
      <c r="AX8" s="3968"/>
      <c r="AY8" s="3968"/>
      <c r="AZ8" s="4007"/>
      <c r="BA8" s="3973"/>
      <c r="BB8" s="4006"/>
      <c r="BC8" s="3968">
        <f>AP$8</f>
        <v>0</v>
      </c>
      <c r="BD8" s="3968"/>
      <c r="BE8" s="3968"/>
      <c r="BF8" s="3968"/>
      <c r="BG8" s="3968"/>
      <c r="BH8" s="3968"/>
      <c r="BI8" s="3968"/>
      <c r="BJ8" s="3968"/>
      <c r="BK8" s="3968"/>
      <c r="BL8" s="3968"/>
      <c r="BM8" s="3969"/>
      <c r="BN8" s="3966"/>
      <c r="BO8" s="4006"/>
      <c r="BP8" s="3968">
        <f>BC$8</f>
        <v>0</v>
      </c>
      <c r="BQ8" s="3968"/>
      <c r="BR8" s="3968"/>
      <c r="BS8" s="3968"/>
      <c r="BT8" s="3968"/>
      <c r="BU8" s="3968"/>
      <c r="BV8" s="3968"/>
      <c r="BW8" s="3968"/>
      <c r="BX8" s="3968"/>
      <c r="BY8" s="3968"/>
      <c r="BZ8" s="3969"/>
      <c r="CA8" s="3966"/>
      <c r="CB8" s="4006"/>
      <c r="CC8" s="3968">
        <f>BP$8</f>
        <v>0</v>
      </c>
      <c r="CD8" s="3968"/>
      <c r="CE8" s="3968"/>
      <c r="CF8" s="3968"/>
      <c r="CG8" s="3968"/>
      <c r="CH8" s="3968"/>
      <c r="CI8" s="3968"/>
      <c r="CJ8" s="3968"/>
      <c r="CK8" s="3968"/>
      <c r="CL8" s="3968"/>
      <c r="CM8" s="3969"/>
      <c r="CN8" s="3966"/>
      <c r="CO8" s="4006"/>
      <c r="CP8" s="3968">
        <f>CC$8</f>
        <v>0</v>
      </c>
      <c r="CQ8" s="3968"/>
      <c r="CR8" s="3968"/>
      <c r="CS8" s="3968"/>
      <c r="CT8" s="3968"/>
      <c r="CU8" s="3968"/>
      <c r="CV8" s="3968"/>
      <c r="CW8" s="3968"/>
      <c r="CX8" s="3968"/>
      <c r="CY8" s="3968"/>
      <c r="CZ8" s="3969"/>
      <c r="DA8" s="3966"/>
    </row>
    <row r="9" spans="1:105" ht="15">
      <c r="A9" s="3966"/>
      <c r="B9" s="3984"/>
      <c r="C9" s="4009"/>
      <c r="D9" s="4009"/>
      <c r="E9" s="4009"/>
      <c r="F9" s="4009"/>
      <c r="G9" s="4009"/>
      <c r="H9" s="4009"/>
      <c r="I9" s="4009"/>
      <c r="J9" s="4009"/>
      <c r="K9" s="4009"/>
      <c r="L9" s="4010"/>
      <c r="M9" s="4011"/>
      <c r="N9" s="4009"/>
      <c r="O9" s="3984"/>
      <c r="P9" s="4009"/>
      <c r="Q9" s="4009"/>
      <c r="R9" s="4009"/>
      <c r="S9" s="4009"/>
      <c r="T9" s="4009"/>
      <c r="U9" s="4009"/>
      <c r="V9" s="4009"/>
      <c r="W9" s="4009"/>
      <c r="X9" s="4009"/>
      <c r="Y9" s="4009"/>
      <c r="Z9" s="4011"/>
      <c r="AA9" s="4012"/>
      <c r="AB9" s="3984"/>
      <c r="AC9" s="4009"/>
      <c r="AD9" s="4009"/>
      <c r="AE9" s="4009"/>
      <c r="AF9" s="4009"/>
      <c r="AG9" s="4009"/>
      <c r="AH9" s="4009"/>
      <c r="AI9" s="4009"/>
      <c r="AJ9" s="4009"/>
      <c r="AK9" s="4009"/>
      <c r="AL9" s="4009"/>
      <c r="AM9" s="4011"/>
      <c r="AN9" s="4012"/>
      <c r="AO9" s="3984"/>
      <c r="AP9" s="4009"/>
      <c r="AQ9" s="4009"/>
      <c r="AR9" s="4009"/>
      <c r="AS9" s="4009"/>
      <c r="AT9" s="4009"/>
      <c r="AU9" s="4009"/>
      <c r="AV9" s="4009"/>
      <c r="AW9" s="4009"/>
      <c r="AX9" s="4009"/>
      <c r="AY9" s="4009"/>
      <c r="AZ9" s="4011"/>
      <c r="BA9" s="4012"/>
      <c r="BB9" s="3984"/>
      <c r="BC9" s="4009"/>
      <c r="BD9" s="4009"/>
      <c r="BE9" s="4009"/>
      <c r="BF9" s="4009"/>
      <c r="BG9" s="4009"/>
      <c r="BH9" s="4009"/>
      <c r="BI9" s="4009"/>
      <c r="BJ9" s="4009"/>
      <c r="BK9" s="4009"/>
      <c r="BL9" s="4009"/>
      <c r="BM9" s="3983"/>
      <c r="BN9" s="3966"/>
      <c r="BO9" s="3984"/>
      <c r="BP9" s="4009"/>
      <c r="BQ9" s="4009"/>
      <c r="BR9" s="4009"/>
      <c r="BS9" s="4009"/>
      <c r="BT9" s="4009"/>
      <c r="BU9" s="4009"/>
      <c r="BV9" s="4009"/>
      <c r="BW9" s="4009"/>
      <c r="BX9" s="4009"/>
      <c r="BY9" s="4009"/>
      <c r="BZ9" s="3983"/>
      <c r="CA9" s="3966"/>
      <c r="CB9" s="3984"/>
      <c r="CC9" s="4009"/>
      <c r="CD9" s="4009"/>
      <c r="CE9" s="4013"/>
      <c r="CF9" s="4013"/>
      <c r="CG9" s="4009"/>
      <c r="CH9" s="4009"/>
      <c r="CI9" s="4009"/>
      <c r="CJ9" s="4009"/>
      <c r="CK9" s="4009"/>
      <c r="CL9" s="4009"/>
      <c r="CM9" s="3983"/>
      <c r="CN9" s="3966"/>
      <c r="CO9" s="3984"/>
      <c r="CP9" s="4009"/>
      <c r="CQ9" s="4009"/>
      <c r="CR9" s="4009"/>
      <c r="CS9" s="4009"/>
      <c r="CT9" s="4009"/>
      <c r="CU9" s="4009"/>
      <c r="CV9" s="4009"/>
      <c r="CW9" s="4009"/>
      <c r="CX9" s="4009"/>
      <c r="CY9" s="4009"/>
      <c r="CZ9" s="3983"/>
      <c r="DA9" s="3966"/>
    </row>
    <row r="10" spans="1:105" ht="15.75">
      <c r="A10" s="3966"/>
      <c r="B10" s="3984"/>
      <c r="C10" s="4014" t="s">
        <v>1957</v>
      </c>
      <c r="D10" s="4015"/>
      <c r="E10" s="4015"/>
      <c r="F10" s="4016"/>
      <c r="G10" s="4009"/>
      <c r="H10" s="4015" t="s">
        <v>1958</v>
      </c>
      <c r="I10" s="4009"/>
      <c r="J10" s="4015"/>
      <c r="K10" s="4009"/>
      <c r="L10" s="4010"/>
      <c r="M10" s="4011"/>
      <c r="N10" s="4009"/>
      <c r="O10" s="3984"/>
      <c r="P10" s="4017" t="s">
        <v>668</v>
      </c>
      <c r="Q10" s="4015"/>
      <c r="R10" s="3981"/>
      <c r="S10" s="4009"/>
      <c r="T10" s="4009"/>
      <c r="U10" s="4015" t="s">
        <v>1958</v>
      </c>
      <c r="V10" s="4015"/>
      <c r="W10" s="4009"/>
      <c r="X10" s="4009"/>
      <c r="Y10" s="4015"/>
      <c r="Z10" s="4018"/>
      <c r="AA10" s="4019"/>
      <c r="AB10" s="3984"/>
      <c r="AC10" s="4020" t="s">
        <v>664</v>
      </c>
      <c r="AD10" s="4015"/>
      <c r="AE10" s="3966"/>
      <c r="AF10" s="4009"/>
      <c r="AG10" s="4009"/>
      <c r="AH10" s="4015" t="s">
        <v>1958</v>
      </c>
      <c r="AI10" s="4015"/>
      <c r="AJ10" s="4009"/>
      <c r="AK10" s="4009"/>
      <c r="AL10" s="4015"/>
      <c r="AM10" s="4018"/>
      <c r="AN10" s="4019"/>
      <c r="AO10" s="3984"/>
      <c r="AP10" s="4020" t="s">
        <v>1959</v>
      </c>
      <c r="AQ10" s="4015"/>
      <c r="AR10" s="3966"/>
      <c r="AS10" s="4009"/>
      <c r="AT10" s="4009"/>
      <c r="AU10" s="4015" t="s">
        <v>1958</v>
      </c>
      <c r="AV10" s="4015"/>
      <c r="AW10" s="4009"/>
      <c r="AX10" s="4009"/>
      <c r="AY10" s="4015"/>
      <c r="AZ10" s="4018"/>
      <c r="BA10" s="4019"/>
      <c r="BB10" s="3984"/>
      <c r="BC10" s="4020" t="s">
        <v>629</v>
      </c>
      <c r="BD10" s="4015"/>
      <c r="BE10" s="3966"/>
      <c r="BF10" s="4009"/>
      <c r="BG10" s="4009"/>
      <c r="BH10" s="4015" t="s">
        <v>1958</v>
      </c>
      <c r="BI10" s="4015"/>
      <c r="BJ10" s="4009"/>
      <c r="BK10" s="4009"/>
      <c r="BL10" s="4015"/>
      <c r="BM10" s="3983"/>
      <c r="BN10" s="3966"/>
      <c r="BO10" s="3984"/>
      <c r="BP10" s="4020" t="s">
        <v>628</v>
      </c>
      <c r="BQ10" s="4015"/>
      <c r="BR10" s="3966"/>
      <c r="BS10" s="4009"/>
      <c r="BT10" s="4009"/>
      <c r="BU10" s="4015" t="s">
        <v>1958</v>
      </c>
      <c r="BV10" s="4015"/>
      <c r="BW10" s="4009"/>
      <c r="BX10" s="4009"/>
      <c r="BY10" s="4015"/>
      <c r="BZ10" s="3983"/>
      <c r="CA10" s="3966"/>
      <c r="CB10" s="3984"/>
      <c r="CC10" s="4013" t="s">
        <v>305</v>
      </c>
      <c r="CD10" s="4015"/>
      <c r="CE10" s="3966"/>
      <c r="CF10" s="4013"/>
      <c r="CG10" s="4009"/>
      <c r="CH10" s="4015" t="s">
        <v>1958</v>
      </c>
      <c r="CI10" s="4015"/>
      <c r="CJ10" s="4009"/>
      <c r="CK10" s="4009"/>
      <c r="CL10" s="4015"/>
      <c r="CM10" s="3983"/>
      <c r="CN10" s="3966"/>
      <c r="CO10" s="3984"/>
      <c r="CP10" s="4020" t="s">
        <v>304</v>
      </c>
      <c r="CQ10" s="4015"/>
      <c r="CR10" s="3966"/>
      <c r="CS10" s="4021"/>
      <c r="CT10" s="4009"/>
      <c r="CU10" s="4015" t="s">
        <v>1958</v>
      </c>
      <c r="CV10" s="4015"/>
      <c r="CW10" s="4009"/>
      <c r="CX10" s="4009"/>
      <c r="CY10" s="4015"/>
      <c r="CZ10" s="3983"/>
      <c r="DA10" s="3966"/>
    </row>
    <row r="11" spans="1:105" ht="15">
      <c r="A11" s="3966"/>
      <c r="B11" s="3984"/>
      <c r="C11" s="4009" t="s">
        <v>1960</v>
      </c>
      <c r="D11" s="4009"/>
      <c r="E11" s="4009"/>
      <c r="F11" s="4009"/>
      <c r="G11" s="4009"/>
      <c r="H11" s="4009"/>
      <c r="I11" s="4009"/>
      <c r="J11" s="4009"/>
      <c r="K11" s="4009"/>
      <c r="L11" s="4010"/>
      <c r="M11" s="4011"/>
      <c r="N11" s="4009"/>
      <c r="O11" s="3984"/>
      <c r="P11" s="4009" t="s">
        <v>1960</v>
      </c>
      <c r="Q11" s="4009"/>
      <c r="R11" s="4009"/>
      <c r="S11" s="4009"/>
      <c r="T11" s="4009"/>
      <c r="U11" s="4009"/>
      <c r="V11" s="4009"/>
      <c r="W11" s="4009"/>
      <c r="X11" s="4009"/>
      <c r="Y11" s="4009"/>
      <c r="Z11" s="4011"/>
      <c r="AA11" s="4012"/>
      <c r="AB11" s="3984"/>
      <c r="AC11" s="4009" t="s">
        <v>1960</v>
      </c>
      <c r="AD11" s="4009"/>
      <c r="AE11" s="4009"/>
      <c r="AF11" s="4009"/>
      <c r="AG11" s="4009"/>
      <c r="AH11" s="4009"/>
      <c r="AI11" s="4009"/>
      <c r="AJ11" s="4009"/>
      <c r="AK11" s="4009"/>
      <c r="AL11" s="4009"/>
      <c r="AM11" s="4011"/>
      <c r="AN11" s="4012"/>
      <c r="AO11" s="3984"/>
      <c r="AP11" s="4009" t="s">
        <v>1960</v>
      </c>
      <c r="AQ11" s="4009"/>
      <c r="AR11" s="4009"/>
      <c r="AS11" s="4009"/>
      <c r="AT11" s="4009"/>
      <c r="AU11" s="4009"/>
      <c r="AV11" s="4009"/>
      <c r="AW11" s="4009"/>
      <c r="AX11" s="4009"/>
      <c r="AY11" s="4009"/>
      <c r="AZ11" s="4011"/>
      <c r="BA11" s="4012"/>
      <c r="BB11" s="3984"/>
      <c r="BC11" s="4009" t="s">
        <v>1960</v>
      </c>
      <c r="BD11" s="4009"/>
      <c r="BE11" s="4009"/>
      <c r="BF11" s="4009"/>
      <c r="BG11" s="4009"/>
      <c r="BH11" s="4009"/>
      <c r="BI11" s="4009"/>
      <c r="BJ11" s="4009"/>
      <c r="BK11" s="4009"/>
      <c r="BL11" s="4009"/>
      <c r="BM11" s="3983"/>
      <c r="BN11" s="3966"/>
      <c r="BO11" s="3984"/>
      <c r="BP11" s="4009" t="s">
        <v>1960</v>
      </c>
      <c r="BQ11" s="4009"/>
      <c r="BR11" s="4009"/>
      <c r="BS11" s="4009"/>
      <c r="BT11" s="4009"/>
      <c r="BU11" s="4009"/>
      <c r="BV11" s="4009"/>
      <c r="BW11" s="4009"/>
      <c r="BX11" s="4009"/>
      <c r="BY11" s="4009"/>
      <c r="BZ11" s="3983"/>
      <c r="CA11" s="3966"/>
      <c r="CB11" s="3984"/>
      <c r="CC11" s="4009" t="s">
        <v>1960</v>
      </c>
      <c r="CD11" s="4009"/>
      <c r="CE11" s="4009"/>
      <c r="CF11" s="4009"/>
      <c r="CG11" s="4009"/>
      <c r="CH11" s="4009"/>
      <c r="CI11" s="4009"/>
      <c r="CJ11" s="4009"/>
      <c r="CK11" s="4009"/>
      <c r="CL11" s="4009"/>
      <c r="CM11" s="3983"/>
      <c r="CN11" s="3966"/>
      <c r="CO11" s="3984"/>
      <c r="CP11" s="4009" t="s">
        <v>1960</v>
      </c>
      <c r="CQ11" s="4009"/>
      <c r="CR11" s="4009"/>
      <c r="CS11" s="4009"/>
      <c r="CT11" s="4009"/>
      <c r="CU11" s="4009"/>
      <c r="CV11" s="4009"/>
      <c r="CW11" s="4009"/>
      <c r="CX11" s="4009"/>
      <c r="CY11" s="4009"/>
      <c r="CZ11" s="3983"/>
      <c r="DA11" s="3966"/>
    </row>
    <row r="12" spans="1:105" ht="89.25" customHeight="1">
      <c r="A12" s="3966"/>
      <c r="B12" s="3984"/>
      <c r="C12" s="4022"/>
      <c r="D12" s="4022"/>
      <c r="E12" s="4022"/>
      <c r="F12" s="4023" t="str">
        <f>CONCATENATE("Figures grouped by Accident Year ending ",$F$3)</f>
        <v>Figures grouped by Accident Year ending 0-Jan</v>
      </c>
      <c r="G12" s="4024" t="str">
        <f>CONCATENATE("No of claims first reported in ",C8)</f>
        <v>No of claims first reported in 0</v>
      </c>
      <c r="H12" s="4024" t="str">
        <f>CONCATENATE("Gross Claim Payments during ",C8)</f>
        <v>Gross Claim Payments during 0</v>
      </c>
      <c r="I12" s="4024" t="str">
        <f>CONCATENATE("Cumulative Claim payments from accident year to end of financial year ", C8)</f>
        <v>Cumulative Claim payments from accident year to end of financial year 0</v>
      </c>
      <c r="J12" s="4024" t="str">
        <f>CONCATENATE("No of claims outstanding at end of financial year ",C8)</f>
        <v>No of claims outstanding at end of financial year 0</v>
      </c>
      <c r="K12" s="4024" t="str">
        <f>CONCATENATE("Gross Case reserves on claims outstanding at end of financial year ", C8)</f>
        <v>Gross Case reserves on claims outstanding at end of financial year 0</v>
      </c>
      <c r="L12" s="4024" t="str">
        <f>CONCATENATE("Gross IBNR reserve at end of financial year ", C8)</f>
        <v>Gross IBNR reserve at end of financial year 0</v>
      </c>
      <c r="M12" s="4025"/>
      <c r="N12" s="4026"/>
      <c r="O12" s="3984"/>
      <c r="P12" s="4022"/>
      <c r="Q12" s="4022"/>
      <c r="R12" s="4022"/>
      <c r="S12" s="4023" t="str">
        <f>CONCATENATE("Figures grouped by Accident Year ending  ",$F$3)</f>
        <v>Figures grouped by Accident Year ending  0-Jan</v>
      </c>
      <c r="T12" s="4027" t="str">
        <f>CONCATENATE("No of claims first reported in ",P8)</f>
        <v>No of claims first reported in 0</v>
      </c>
      <c r="U12" s="4024" t="str">
        <f>CONCATENATE("Gross Claim Payments during ",P8)</f>
        <v>Gross Claim Payments during 0</v>
      </c>
      <c r="V12" s="4024" t="str">
        <f>CONCATENATE("Cumulative Claim payments from accident year to end of financial year ", P8)</f>
        <v>Cumulative Claim payments from accident year to end of financial year 0</v>
      </c>
      <c r="W12" s="4024" t="str">
        <f>CONCATENATE("No of claims outstanding at end of financial year ",P8)</f>
        <v>No of claims outstanding at end of financial year 0</v>
      </c>
      <c r="X12" s="4024" t="str">
        <f>CONCATENATE("Gross Case reserves on claims outstanding at end of financial year ", P8)</f>
        <v>Gross Case reserves on claims outstanding at end of financial year 0</v>
      </c>
      <c r="Y12" s="4024" t="str">
        <f>CONCATENATE("Gross IBNR reserve at end of financial year ", P8)</f>
        <v>Gross IBNR reserve at end of financial year 0</v>
      </c>
      <c r="Z12" s="4025"/>
      <c r="AA12" s="4026"/>
      <c r="AB12" s="3984"/>
      <c r="AC12" s="4022"/>
      <c r="AD12" s="4022"/>
      <c r="AE12" s="4022"/>
      <c r="AF12" s="4023" t="str">
        <f>CONCATENATE("Figures grouped by Accident Year ending  ",$F$3)</f>
        <v>Figures grouped by Accident Year ending  0-Jan</v>
      </c>
      <c r="AG12" s="4027" t="str">
        <f>CONCATENATE("No of claims first reported in ",AC8)</f>
        <v>No of claims first reported in 0</v>
      </c>
      <c r="AH12" s="4024" t="str">
        <f>CONCATENATE("Gross Claim Payments during ",AC8)</f>
        <v>Gross Claim Payments during 0</v>
      </c>
      <c r="AI12" s="4024" t="str">
        <f>CONCATENATE("Cumulative Claim payments from accident year to end of financial year ", AC8)</f>
        <v>Cumulative Claim payments from accident year to end of financial year 0</v>
      </c>
      <c r="AJ12" s="4024" t="str">
        <f>CONCATENATE("No of claims outstanding at end of financial year ",AC8)</f>
        <v>No of claims outstanding at end of financial year 0</v>
      </c>
      <c r="AK12" s="4024" t="str">
        <f>CONCATENATE("Gross Case reserves on claims outstanding at end of financial year ", AC8)</f>
        <v>Gross Case reserves on claims outstanding at end of financial year 0</v>
      </c>
      <c r="AL12" s="4024" t="str">
        <f>CONCATENATE("Gross IBNR reserve at end of financial year ", AC8)</f>
        <v>Gross IBNR reserve at end of financial year 0</v>
      </c>
      <c r="AM12" s="4025"/>
      <c r="AN12" s="4026"/>
      <c r="AO12" s="3984"/>
      <c r="AP12" s="4022"/>
      <c r="AQ12" s="4022"/>
      <c r="AR12" s="4022"/>
      <c r="AS12" s="4023" t="str">
        <f>CONCATENATE("Figures grouped by Accident Year ending  ",$F$3)</f>
        <v>Figures grouped by Accident Year ending  0-Jan</v>
      </c>
      <c r="AT12" s="4027" t="str">
        <f>CONCATENATE("No of claims first reported in ",AP8)</f>
        <v>No of claims first reported in 0</v>
      </c>
      <c r="AU12" s="4024" t="str">
        <f>CONCATENATE("Gross Claim Payments during ",AP8)</f>
        <v>Gross Claim Payments during 0</v>
      </c>
      <c r="AV12" s="4024" t="str">
        <f>CONCATENATE("Cumulative Claim payments from accident year to end of financial year ", AP8)</f>
        <v>Cumulative Claim payments from accident year to end of financial year 0</v>
      </c>
      <c r="AW12" s="4024" t="str">
        <f>CONCATENATE("No of claims outstanding at end of financial year ",AP8)</f>
        <v>No of claims outstanding at end of financial year 0</v>
      </c>
      <c r="AX12" s="4024" t="str">
        <f>CONCATENATE("Gross Case reserves on claims outstanding at end of financial year ", AP8)</f>
        <v>Gross Case reserves on claims outstanding at end of financial year 0</v>
      </c>
      <c r="AY12" s="4024" t="str">
        <f>CONCATENATE("Gross IBNR reserve at end of financial year ", AP8)</f>
        <v>Gross IBNR reserve at end of financial year 0</v>
      </c>
      <c r="AZ12" s="4025"/>
      <c r="BA12" s="4026"/>
      <c r="BB12" s="3984"/>
      <c r="BC12" s="4022"/>
      <c r="BD12" s="4022"/>
      <c r="BE12" s="4022"/>
      <c r="BF12" s="4023" t="str">
        <f>CONCATENATE("Figures grouped by Accident Year ending  ",$F$3)</f>
        <v>Figures grouped by Accident Year ending  0-Jan</v>
      </c>
      <c r="BG12" s="4027" t="str">
        <f>CONCATENATE("No of claims first reported in ",BC8)</f>
        <v>No of claims first reported in 0</v>
      </c>
      <c r="BH12" s="4024" t="str">
        <f>CONCATENATE("Gross Claim Payments during ",BC8)</f>
        <v>Gross Claim Payments during 0</v>
      </c>
      <c r="BI12" s="4024" t="str">
        <f>CONCATENATE("Cumulative Claim payments from accident year to end of financial year ", BC8)</f>
        <v>Cumulative Claim payments from accident year to end of financial year 0</v>
      </c>
      <c r="BJ12" s="4024" t="str">
        <f>CONCATENATE("No of claims outstanding at end of financial year ",BC8)</f>
        <v>No of claims outstanding at end of financial year 0</v>
      </c>
      <c r="BK12" s="4024" t="str">
        <f>CONCATENATE("Gross Case reserves on claims outstanding at end of financial year ", BC8)</f>
        <v>Gross Case reserves on claims outstanding at end of financial year 0</v>
      </c>
      <c r="BL12" s="4024" t="str">
        <f>CONCATENATE("Gross IBNR reserve at end of financial year ", BC8)</f>
        <v>Gross IBNR reserve at end of financial year 0</v>
      </c>
      <c r="BM12" s="3983"/>
      <c r="BN12" s="3966"/>
      <c r="BO12" s="3984"/>
      <c r="BP12" s="4022"/>
      <c r="BQ12" s="4022"/>
      <c r="BR12" s="4022"/>
      <c r="BS12" s="4023" t="str">
        <f>CONCATENATE("Figures grouped by Accident Year ending  ",$F$3)</f>
        <v>Figures grouped by Accident Year ending  0-Jan</v>
      </c>
      <c r="BT12" s="4027" t="str">
        <f>CONCATENATE("No of claims first reported in ",BP8)</f>
        <v>No of claims first reported in 0</v>
      </c>
      <c r="BU12" s="4024" t="str">
        <f>CONCATENATE("Gross Claim Payments during ",BP8)</f>
        <v>Gross Claim Payments during 0</v>
      </c>
      <c r="BV12" s="4024" t="str">
        <f>CONCATENATE("Cumulative Claim payments from accident year to end of financial year ", BP8)</f>
        <v>Cumulative Claim payments from accident year to end of financial year 0</v>
      </c>
      <c r="BW12" s="4024" t="str">
        <f>CONCATENATE("No of claims outstanding at end of financial year ",BP8)</f>
        <v>No of claims outstanding at end of financial year 0</v>
      </c>
      <c r="BX12" s="4024" t="str">
        <f>CONCATENATE("Gross Case reserves on claims outstanding at end of financial year ", BP8)</f>
        <v>Gross Case reserves on claims outstanding at end of financial year 0</v>
      </c>
      <c r="BY12" s="4024" t="str">
        <f>CONCATENATE("Gross IBNR reserve at end of financial year ", BP8)</f>
        <v>Gross IBNR reserve at end of financial year 0</v>
      </c>
      <c r="BZ12" s="3983"/>
      <c r="CA12" s="3966"/>
      <c r="CB12" s="3984"/>
      <c r="CC12" s="4022"/>
      <c r="CD12" s="4022"/>
      <c r="CE12" s="4022"/>
      <c r="CF12" s="4023" t="str">
        <f>CONCATENATE("Figures grouped by Accident Year ending  ",$F$3)</f>
        <v>Figures grouped by Accident Year ending  0-Jan</v>
      </c>
      <c r="CG12" s="4027" t="str">
        <f>CONCATENATE("No of claims first reported in ",CC8)</f>
        <v>No of claims first reported in 0</v>
      </c>
      <c r="CH12" s="4024" t="str">
        <f>CONCATENATE("Gross Claim Payments during ",CC8)</f>
        <v>Gross Claim Payments during 0</v>
      </c>
      <c r="CI12" s="4024" t="str">
        <f>CONCATENATE("Cumulative Claim payments from accident year to end of financial year ", CC8)</f>
        <v>Cumulative Claim payments from accident year to end of financial year 0</v>
      </c>
      <c r="CJ12" s="4024" t="str">
        <f>CONCATENATE("No of claims outstanding at end of financial year ",CC8)</f>
        <v>No of claims outstanding at end of financial year 0</v>
      </c>
      <c r="CK12" s="4024" t="str">
        <f>CONCATENATE("Gross Case reserves on claims outstanding at end of financial year ", CC8)</f>
        <v>Gross Case reserves on claims outstanding at end of financial year 0</v>
      </c>
      <c r="CL12" s="4024" t="str">
        <f>CONCATENATE("Gross IBNR reserve at end of financial year ", CC8)</f>
        <v>Gross IBNR reserve at end of financial year 0</v>
      </c>
      <c r="CM12" s="3983"/>
      <c r="CN12" s="3966"/>
      <c r="CO12" s="3984"/>
      <c r="CP12" s="4022"/>
      <c r="CQ12" s="4022"/>
      <c r="CR12" s="4022"/>
      <c r="CS12" s="4023" t="str">
        <f>CONCATENATE("Figures grouped by Accident Year ending  ",$F$3)</f>
        <v>Figures grouped by Accident Year ending  0-Jan</v>
      </c>
      <c r="CT12" s="4027" t="str">
        <f>CONCATENATE("No of claims first reported in ",CP8)</f>
        <v>No of claims first reported in 0</v>
      </c>
      <c r="CU12" s="4024" t="str">
        <f>CONCATENATE("Gross Claim Payments during ",CP8)</f>
        <v>Gross Claim Payments during 0</v>
      </c>
      <c r="CV12" s="4024" t="str">
        <f>CONCATENATE("Cumulative Claim payments from accident year to end of financial year ", CP8)</f>
        <v>Cumulative Claim payments from accident year to end of financial year 0</v>
      </c>
      <c r="CW12" s="4024" t="str">
        <f>CONCATENATE("No of claims outstanding at end of financial year ",CP8)</f>
        <v>No of claims outstanding at end of financial year 0</v>
      </c>
      <c r="CX12" s="4024" t="str">
        <f>CONCATENATE("Gross Case reserves on claims outstanding at end of financial year ", CP8)</f>
        <v>Gross Case reserves on claims outstanding at end of financial year 0</v>
      </c>
      <c r="CY12" s="4024" t="str">
        <f>CONCATENATE("Gross IBNR reserve at end of financial year ", CP8)</f>
        <v>Gross IBNR reserve at end of financial year 0</v>
      </c>
      <c r="CZ12" s="3983"/>
      <c r="DA12" s="3966"/>
    </row>
    <row r="13" spans="1:105" ht="15">
      <c r="A13" s="3973"/>
      <c r="B13" s="4028"/>
      <c r="C13" s="4009"/>
      <c r="D13" s="4009"/>
      <c r="E13" s="4009"/>
      <c r="F13" s="4029">
        <v>1</v>
      </c>
      <c r="G13" s="4030" t="s">
        <v>1961</v>
      </c>
      <c r="H13" s="4030" t="s">
        <v>1962</v>
      </c>
      <c r="I13" s="4030" t="s">
        <v>1963</v>
      </c>
      <c r="J13" s="4030" t="s">
        <v>1964</v>
      </c>
      <c r="K13" s="4030" t="s">
        <v>1965</v>
      </c>
      <c r="L13" s="4030" t="s">
        <v>1966</v>
      </c>
      <c r="M13" s="4031"/>
      <c r="N13" s="4032"/>
      <c r="O13" s="4028"/>
      <c r="P13" s="4009"/>
      <c r="Q13" s="4009"/>
      <c r="R13" s="4009"/>
      <c r="S13" s="4033">
        <v>1</v>
      </c>
      <c r="T13" s="4030" t="s">
        <v>1961</v>
      </c>
      <c r="U13" s="4030" t="s">
        <v>1962</v>
      </c>
      <c r="V13" s="4030" t="s">
        <v>1963</v>
      </c>
      <c r="W13" s="4030" t="s">
        <v>1964</v>
      </c>
      <c r="X13" s="4030" t="s">
        <v>1965</v>
      </c>
      <c r="Y13" s="4030" t="s">
        <v>1966</v>
      </c>
      <c r="Z13" s="4031"/>
      <c r="AA13" s="4034"/>
      <c r="AB13" s="4028"/>
      <c r="AC13" s="4009"/>
      <c r="AD13" s="4009"/>
      <c r="AE13" s="4009"/>
      <c r="AF13" s="4033">
        <v>1</v>
      </c>
      <c r="AG13" s="4030" t="s">
        <v>1961</v>
      </c>
      <c r="AH13" s="4030" t="s">
        <v>1962</v>
      </c>
      <c r="AI13" s="4030" t="s">
        <v>1963</v>
      </c>
      <c r="AJ13" s="4030" t="s">
        <v>1964</v>
      </c>
      <c r="AK13" s="4030" t="s">
        <v>1965</v>
      </c>
      <c r="AL13" s="4030" t="s">
        <v>1966</v>
      </c>
      <c r="AM13" s="4031"/>
      <c r="AN13" s="4034"/>
      <c r="AO13" s="4028"/>
      <c r="AP13" s="4009"/>
      <c r="AQ13" s="4009"/>
      <c r="AR13" s="4009"/>
      <c r="AS13" s="4033">
        <v>1</v>
      </c>
      <c r="AT13" s="4030" t="s">
        <v>1961</v>
      </c>
      <c r="AU13" s="4030" t="s">
        <v>1962</v>
      </c>
      <c r="AV13" s="4030" t="s">
        <v>1963</v>
      </c>
      <c r="AW13" s="4030" t="s">
        <v>1964</v>
      </c>
      <c r="AX13" s="4030" t="s">
        <v>1965</v>
      </c>
      <c r="AY13" s="4030" t="s">
        <v>1966</v>
      </c>
      <c r="AZ13" s="4031"/>
      <c r="BA13" s="4034"/>
      <c r="BB13" s="4028"/>
      <c r="BC13" s="4009"/>
      <c r="BD13" s="4009"/>
      <c r="BE13" s="4009"/>
      <c r="BF13" s="4033">
        <v>1</v>
      </c>
      <c r="BG13" s="4030" t="s">
        <v>1961</v>
      </c>
      <c r="BH13" s="4030" t="s">
        <v>1962</v>
      </c>
      <c r="BI13" s="4030" t="s">
        <v>1963</v>
      </c>
      <c r="BJ13" s="4030" t="s">
        <v>1964</v>
      </c>
      <c r="BK13" s="4030" t="s">
        <v>1965</v>
      </c>
      <c r="BL13" s="4030" t="s">
        <v>1966</v>
      </c>
      <c r="BM13" s="4035"/>
      <c r="BN13" s="3973"/>
      <c r="BO13" s="4028"/>
      <c r="BP13" s="4009"/>
      <c r="BQ13" s="4009"/>
      <c r="BR13" s="4009"/>
      <c r="BS13" s="4033">
        <v>1</v>
      </c>
      <c r="BT13" s="4030" t="s">
        <v>1961</v>
      </c>
      <c r="BU13" s="4030" t="s">
        <v>1962</v>
      </c>
      <c r="BV13" s="4030" t="s">
        <v>1963</v>
      </c>
      <c r="BW13" s="4030" t="s">
        <v>1964</v>
      </c>
      <c r="BX13" s="4030" t="s">
        <v>1965</v>
      </c>
      <c r="BY13" s="4030" t="s">
        <v>1966</v>
      </c>
      <c r="BZ13" s="4035"/>
      <c r="CA13" s="3973"/>
      <c r="CB13" s="4028"/>
      <c r="CC13" s="4009"/>
      <c r="CD13" s="4009"/>
      <c r="CE13" s="4009"/>
      <c r="CF13" s="4033">
        <v>1</v>
      </c>
      <c r="CG13" s="4030" t="s">
        <v>1961</v>
      </c>
      <c r="CH13" s="4030" t="s">
        <v>1962</v>
      </c>
      <c r="CI13" s="4030" t="s">
        <v>1963</v>
      </c>
      <c r="CJ13" s="4030" t="s">
        <v>1964</v>
      </c>
      <c r="CK13" s="4030" t="s">
        <v>1965</v>
      </c>
      <c r="CL13" s="4030" t="s">
        <v>1966</v>
      </c>
      <c r="CM13" s="4035"/>
      <c r="CN13" s="3973"/>
      <c r="CO13" s="4028"/>
      <c r="CP13" s="4009"/>
      <c r="CQ13" s="4009"/>
      <c r="CR13" s="4009"/>
      <c r="CS13" s="4033">
        <v>1</v>
      </c>
      <c r="CT13" s="4030" t="s">
        <v>1961</v>
      </c>
      <c r="CU13" s="4030" t="s">
        <v>1962</v>
      </c>
      <c r="CV13" s="4030" t="s">
        <v>1963</v>
      </c>
      <c r="CW13" s="4030" t="s">
        <v>1964</v>
      </c>
      <c r="CX13" s="4030" t="s">
        <v>1965</v>
      </c>
      <c r="CY13" s="4030" t="s">
        <v>1966</v>
      </c>
      <c r="CZ13" s="4035"/>
      <c r="DA13" s="3966"/>
    </row>
    <row r="14" spans="1:105" ht="15">
      <c r="A14" s="3973"/>
      <c r="B14" s="4028"/>
      <c r="C14" s="4009"/>
      <c r="D14" s="4009"/>
      <c r="E14" s="4009"/>
      <c r="F14" s="4036"/>
      <c r="G14" s="4037" t="s">
        <v>692</v>
      </c>
      <c r="H14" s="4037" t="s">
        <v>319</v>
      </c>
      <c r="I14" s="4037" t="s">
        <v>319</v>
      </c>
      <c r="J14" s="4037" t="s">
        <v>692</v>
      </c>
      <c r="K14" s="4037" t="s">
        <v>319</v>
      </c>
      <c r="L14" s="4037" t="s">
        <v>319</v>
      </c>
      <c r="M14" s="4038"/>
      <c r="N14" s="4039"/>
      <c r="O14" s="4028"/>
      <c r="P14" s="4009"/>
      <c r="Q14" s="4009"/>
      <c r="R14" s="4009"/>
      <c r="S14" s="4036"/>
      <c r="T14" s="4037" t="s">
        <v>692</v>
      </c>
      <c r="U14" s="4037" t="s">
        <v>319</v>
      </c>
      <c r="V14" s="4037" t="s">
        <v>319</v>
      </c>
      <c r="W14" s="4037" t="s">
        <v>692</v>
      </c>
      <c r="X14" s="4037" t="s">
        <v>319</v>
      </c>
      <c r="Y14" s="4037" t="s">
        <v>319</v>
      </c>
      <c r="Z14" s="4038"/>
      <c r="AA14" s="4039"/>
      <c r="AB14" s="4028"/>
      <c r="AC14" s="4009"/>
      <c r="AD14" s="4009"/>
      <c r="AE14" s="4009"/>
      <c r="AF14" s="4036"/>
      <c r="AG14" s="4037" t="s">
        <v>692</v>
      </c>
      <c r="AH14" s="4037" t="s">
        <v>319</v>
      </c>
      <c r="AI14" s="4037" t="s">
        <v>319</v>
      </c>
      <c r="AJ14" s="4037" t="s">
        <v>692</v>
      </c>
      <c r="AK14" s="4037" t="s">
        <v>319</v>
      </c>
      <c r="AL14" s="4037" t="s">
        <v>319</v>
      </c>
      <c r="AM14" s="4038"/>
      <c r="AN14" s="4039"/>
      <c r="AO14" s="4028"/>
      <c r="AP14" s="4009"/>
      <c r="AQ14" s="4009"/>
      <c r="AR14" s="4009"/>
      <c r="AS14" s="4036"/>
      <c r="AT14" s="4037" t="s">
        <v>692</v>
      </c>
      <c r="AU14" s="4037" t="s">
        <v>319</v>
      </c>
      <c r="AV14" s="4037" t="s">
        <v>319</v>
      </c>
      <c r="AW14" s="4037" t="s">
        <v>692</v>
      </c>
      <c r="AX14" s="4037" t="s">
        <v>319</v>
      </c>
      <c r="AY14" s="4037" t="s">
        <v>319</v>
      </c>
      <c r="AZ14" s="4038"/>
      <c r="BA14" s="4039"/>
      <c r="BB14" s="4028"/>
      <c r="BC14" s="4009"/>
      <c r="BD14" s="4009"/>
      <c r="BE14" s="4009"/>
      <c r="BF14" s="4036"/>
      <c r="BG14" s="4037" t="s">
        <v>692</v>
      </c>
      <c r="BH14" s="4037" t="s">
        <v>319</v>
      </c>
      <c r="BI14" s="4037" t="s">
        <v>319</v>
      </c>
      <c r="BJ14" s="4037" t="s">
        <v>692</v>
      </c>
      <c r="BK14" s="4037" t="s">
        <v>319</v>
      </c>
      <c r="BL14" s="4037" t="s">
        <v>319</v>
      </c>
      <c r="BM14" s="4035"/>
      <c r="BN14" s="3973"/>
      <c r="BO14" s="4028"/>
      <c r="BP14" s="4009"/>
      <c r="BQ14" s="4009"/>
      <c r="BR14" s="4009"/>
      <c r="BS14" s="4036"/>
      <c r="BT14" s="4037" t="s">
        <v>692</v>
      </c>
      <c r="BU14" s="4037" t="s">
        <v>319</v>
      </c>
      <c r="BV14" s="4037" t="s">
        <v>319</v>
      </c>
      <c r="BW14" s="4037" t="s">
        <v>692</v>
      </c>
      <c r="BX14" s="4037" t="s">
        <v>319</v>
      </c>
      <c r="BY14" s="4037" t="s">
        <v>319</v>
      </c>
      <c r="BZ14" s="4035"/>
      <c r="CA14" s="3973"/>
      <c r="CB14" s="4028"/>
      <c r="CC14" s="4009"/>
      <c r="CD14" s="4009"/>
      <c r="CE14" s="4009"/>
      <c r="CF14" s="4036"/>
      <c r="CG14" s="4037" t="s">
        <v>692</v>
      </c>
      <c r="CH14" s="4037" t="s">
        <v>319</v>
      </c>
      <c r="CI14" s="4037" t="s">
        <v>319</v>
      </c>
      <c r="CJ14" s="4037" t="s">
        <v>692</v>
      </c>
      <c r="CK14" s="4037" t="s">
        <v>319</v>
      </c>
      <c r="CL14" s="4037" t="s">
        <v>319</v>
      </c>
      <c r="CM14" s="4035"/>
      <c r="CN14" s="3973"/>
      <c r="CO14" s="4028"/>
      <c r="CP14" s="4009"/>
      <c r="CQ14" s="4009"/>
      <c r="CR14" s="4009"/>
      <c r="CS14" s="4036"/>
      <c r="CT14" s="4037" t="s">
        <v>692</v>
      </c>
      <c r="CU14" s="4037" t="s">
        <v>319</v>
      </c>
      <c r="CV14" s="4037" t="s">
        <v>319</v>
      </c>
      <c r="CW14" s="4037" t="s">
        <v>692</v>
      </c>
      <c r="CX14" s="4037" t="s">
        <v>319</v>
      </c>
      <c r="CY14" s="4037" t="s">
        <v>319</v>
      </c>
      <c r="CZ14" s="4035"/>
      <c r="DA14" s="3966"/>
    </row>
    <row r="15" spans="1:105" ht="15">
      <c r="A15" s="3973"/>
      <c r="B15" s="4028"/>
      <c r="C15" s="4009"/>
      <c r="D15" s="4009"/>
      <c r="E15" s="4009"/>
      <c r="F15" s="4009"/>
      <c r="G15" s="4040">
        <f>G31</f>
        <v>0</v>
      </c>
      <c r="H15" s="4040">
        <f>H31</f>
        <v>0</v>
      </c>
      <c r="I15" s="4040"/>
      <c r="J15" s="4040">
        <f>J31</f>
        <v>0</v>
      </c>
      <c r="K15" s="4040">
        <f>K31</f>
        <v>0</v>
      </c>
      <c r="L15" s="4040">
        <f>L31</f>
        <v>0</v>
      </c>
      <c r="M15" s="4041"/>
      <c r="N15" s="4042"/>
      <c r="O15" s="4028"/>
      <c r="P15" s="4009"/>
      <c r="Q15" s="4009"/>
      <c r="R15" s="4009"/>
      <c r="S15" s="4009"/>
      <c r="T15" s="4040">
        <f>T31</f>
        <v>0</v>
      </c>
      <c r="U15" s="4040">
        <f>U31</f>
        <v>0</v>
      </c>
      <c r="V15" s="4040"/>
      <c r="W15" s="4040">
        <f>W31</f>
        <v>0</v>
      </c>
      <c r="X15" s="4040">
        <f>X31</f>
        <v>0</v>
      </c>
      <c r="Y15" s="4040">
        <f>Y31</f>
        <v>0</v>
      </c>
      <c r="Z15" s="4043"/>
      <c r="AA15" s="4044"/>
      <c r="AB15" s="4028"/>
      <c r="AC15" s="4009"/>
      <c r="AD15" s="4009"/>
      <c r="AE15" s="4009"/>
      <c r="AF15" s="4009"/>
      <c r="AG15" s="4040">
        <f>AG31</f>
        <v>0</v>
      </c>
      <c r="AH15" s="4040">
        <f>AH31</f>
        <v>0</v>
      </c>
      <c r="AI15" s="4040"/>
      <c r="AJ15" s="4040">
        <f>AJ31</f>
        <v>0</v>
      </c>
      <c r="AK15" s="4040">
        <f>AK31</f>
        <v>0</v>
      </c>
      <c r="AL15" s="4040">
        <f>AL31</f>
        <v>0</v>
      </c>
      <c r="AM15" s="4043"/>
      <c r="AN15" s="4044"/>
      <c r="AO15" s="4028"/>
      <c r="AP15" s="4009"/>
      <c r="AQ15" s="4009"/>
      <c r="AR15" s="4009"/>
      <c r="AS15" s="4009"/>
      <c r="AT15" s="4040">
        <f>AT31</f>
        <v>0</v>
      </c>
      <c r="AU15" s="4040">
        <f>AU31</f>
        <v>0</v>
      </c>
      <c r="AV15" s="4040"/>
      <c r="AW15" s="4040">
        <f>AW31</f>
        <v>0</v>
      </c>
      <c r="AX15" s="4040">
        <f>AX31</f>
        <v>0</v>
      </c>
      <c r="AY15" s="4040">
        <f>AY31</f>
        <v>0</v>
      </c>
      <c r="AZ15" s="4043"/>
      <c r="BA15" s="4044"/>
      <c r="BB15" s="4028"/>
      <c r="BC15" s="4009"/>
      <c r="BD15" s="4009"/>
      <c r="BE15" s="4009"/>
      <c r="BF15" s="4009"/>
      <c r="BG15" s="4040">
        <f>BG31</f>
        <v>0</v>
      </c>
      <c r="BH15" s="4040">
        <f>BH31</f>
        <v>0</v>
      </c>
      <c r="BI15" s="4040"/>
      <c r="BJ15" s="4040">
        <f>BJ31</f>
        <v>0</v>
      </c>
      <c r="BK15" s="4040">
        <f>BK31</f>
        <v>0</v>
      </c>
      <c r="BL15" s="4040">
        <f>BL31</f>
        <v>0</v>
      </c>
      <c r="BM15" s="4035"/>
      <c r="BN15" s="3973"/>
      <c r="BO15" s="4028"/>
      <c r="BP15" s="4009"/>
      <c r="BQ15" s="4009"/>
      <c r="BR15" s="4009"/>
      <c r="BS15" s="4009"/>
      <c r="BT15" s="4040">
        <f>BT31</f>
        <v>0</v>
      </c>
      <c r="BU15" s="4040">
        <f>BU31</f>
        <v>0</v>
      </c>
      <c r="BV15" s="4040"/>
      <c r="BW15" s="4040">
        <f>BW31</f>
        <v>0</v>
      </c>
      <c r="BX15" s="4040">
        <f>BX31</f>
        <v>0</v>
      </c>
      <c r="BY15" s="4040">
        <f>BY31</f>
        <v>0</v>
      </c>
      <c r="BZ15" s="4035"/>
      <c r="CA15" s="3973"/>
      <c r="CB15" s="4028"/>
      <c r="CC15" s="4009"/>
      <c r="CD15" s="4009"/>
      <c r="CE15" s="4009"/>
      <c r="CF15" s="4009"/>
      <c r="CG15" s="4040">
        <f>CG31</f>
        <v>0</v>
      </c>
      <c r="CH15" s="4040">
        <f>CH31</f>
        <v>0</v>
      </c>
      <c r="CI15" s="4040"/>
      <c r="CJ15" s="4040">
        <f>CJ31</f>
        <v>0</v>
      </c>
      <c r="CK15" s="4040">
        <f>CK31</f>
        <v>0</v>
      </c>
      <c r="CL15" s="4040">
        <f>CL31</f>
        <v>0</v>
      </c>
      <c r="CM15" s="4035"/>
      <c r="CN15" s="3973"/>
      <c r="CO15" s="4028"/>
      <c r="CP15" s="4009"/>
      <c r="CQ15" s="4009"/>
      <c r="CR15" s="4009"/>
      <c r="CS15" s="4009"/>
      <c r="CT15" s="4040">
        <f>CT31</f>
        <v>0</v>
      </c>
      <c r="CU15" s="4040">
        <f>CU31</f>
        <v>0</v>
      </c>
      <c r="CV15" s="4040"/>
      <c r="CW15" s="4040">
        <f>CW31</f>
        <v>0</v>
      </c>
      <c r="CX15" s="4040">
        <f>CX31</f>
        <v>0</v>
      </c>
      <c r="CY15" s="4040">
        <f>CY31</f>
        <v>0</v>
      </c>
      <c r="CZ15" s="4035"/>
      <c r="DA15" s="3966"/>
    </row>
    <row r="16" spans="1:105" ht="15">
      <c r="A16" s="3966"/>
      <c r="B16" s="3984"/>
      <c r="C16" s="4010"/>
      <c r="D16" s="4010"/>
      <c r="E16" s="4010"/>
      <c r="F16" s="4010"/>
      <c r="G16" s="4045"/>
      <c r="H16" s="4045"/>
      <c r="I16" s="4045"/>
      <c r="J16" s="4045"/>
      <c r="K16" s="4045"/>
      <c r="L16" s="4045"/>
      <c r="M16" s="4041"/>
      <c r="N16" s="4042"/>
      <c r="O16" s="3984"/>
      <c r="P16" s="4010"/>
      <c r="Q16" s="4010"/>
      <c r="R16" s="4010"/>
      <c r="S16" s="4010"/>
      <c r="T16" s="4046"/>
      <c r="U16" s="4046"/>
      <c r="V16" s="4046"/>
      <c r="W16" s="4046"/>
      <c r="X16" s="4046"/>
      <c r="Y16" s="4046"/>
      <c r="Z16" s="4041"/>
      <c r="AA16" s="4047"/>
      <c r="AB16" s="3984"/>
      <c r="AC16" s="4010"/>
      <c r="AD16" s="4010"/>
      <c r="AE16" s="4010"/>
      <c r="AF16" s="4010"/>
      <c r="AG16" s="4045"/>
      <c r="AH16" s="4045"/>
      <c r="AI16" s="4045"/>
      <c r="AJ16" s="4045"/>
      <c r="AK16" s="4045"/>
      <c r="AL16" s="4045"/>
      <c r="AM16" s="4041"/>
      <c r="AN16" s="4047"/>
      <c r="AO16" s="3984"/>
      <c r="AP16" s="4010"/>
      <c r="AQ16" s="4010"/>
      <c r="AR16" s="4010"/>
      <c r="AS16" s="4010"/>
      <c r="AT16" s="4045"/>
      <c r="AU16" s="4045"/>
      <c r="AV16" s="4045"/>
      <c r="AW16" s="4045"/>
      <c r="AX16" s="4045"/>
      <c r="AY16" s="4045"/>
      <c r="AZ16" s="4041"/>
      <c r="BA16" s="4047"/>
      <c r="BB16" s="3984"/>
      <c r="BC16" s="4010"/>
      <c r="BD16" s="4010"/>
      <c r="BE16" s="4010"/>
      <c r="BF16" s="4010"/>
      <c r="BG16" s="4048"/>
      <c r="BH16" s="4048"/>
      <c r="BI16" s="4048"/>
      <c r="BJ16" s="4048"/>
      <c r="BK16" s="4048"/>
      <c r="BL16" s="4048"/>
      <c r="BM16" s="3983"/>
      <c r="BN16" s="3966"/>
      <c r="BO16" s="3984"/>
      <c r="BP16" s="4010"/>
      <c r="BQ16" s="4010"/>
      <c r="BR16" s="4010"/>
      <c r="BS16" s="4010"/>
      <c r="BT16" s="4045"/>
      <c r="BU16" s="4045"/>
      <c r="BV16" s="4045"/>
      <c r="BW16" s="4045"/>
      <c r="BX16" s="4045"/>
      <c r="BY16" s="4045"/>
      <c r="BZ16" s="3983"/>
      <c r="CA16" s="3966"/>
      <c r="CB16" s="3984"/>
      <c r="CC16" s="4010"/>
      <c r="CD16" s="4010"/>
      <c r="CE16" s="4010"/>
      <c r="CF16" s="4010"/>
      <c r="CG16" s="4045"/>
      <c r="CH16" s="4045"/>
      <c r="CI16" s="4045"/>
      <c r="CJ16" s="4045"/>
      <c r="CK16" s="4045"/>
      <c r="CL16" s="4045"/>
      <c r="CM16" s="3983"/>
      <c r="CN16" s="3966"/>
      <c r="CO16" s="3984"/>
      <c r="CP16" s="4010"/>
      <c r="CQ16" s="4010"/>
      <c r="CR16" s="4010"/>
      <c r="CS16" s="4010"/>
      <c r="CT16" s="4045"/>
      <c r="CU16" s="4045"/>
      <c r="CV16" s="4049"/>
      <c r="CW16" s="4045"/>
      <c r="CX16" s="4045"/>
      <c r="CY16" s="4045"/>
      <c r="CZ16" s="3983"/>
      <c r="DA16" s="3966"/>
    </row>
    <row r="17" spans="1:105" ht="15">
      <c r="A17" s="3966"/>
      <c r="B17" s="3984"/>
      <c r="C17" s="4009"/>
      <c r="D17" s="4009"/>
      <c r="E17" s="4009"/>
      <c r="F17" s="4009"/>
      <c r="G17" s="4049"/>
      <c r="H17" s="4049"/>
      <c r="I17" s="4049"/>
      <c r="J17" s="4049"/>
      <c r="K17" s="4049"/>
      <c r="L17" s="4049"/>
      <c r="M17" s="4041"/>
      <c r="N17" s="4042"/>
      <c r="O17" s="3984"/>
      <c r="P17" s="4009"/>
      <c r="Q17" s="4009"/>
      <c r="R17" s="4009"/>
      <c r="S17" s="4009"/>
      <c r="T17" s="4048"/>
      <c r="U17" s="4048"/>
      <c r="V17" s="4048"/>
      <c r="W17" s="4048"/>
      <c r="X17" s="4048"/>
      <c r="Y17" s="4048"/>
      <c r="Z17" s="4041"/>
      <c r="AA17" s="4047"/>
      <c r="AB17" s="3984"/>
      <c r="AC17" s="4009"/>
      <c r="AD17" s="4009"/>
      <c r="AE17" s="4009"/>
      <c r="AF17" s="4009"/>
      <c r="AG17" s="4049"/>
      <c r="AH17" s="4049"/>
      <c r="AI17" s="4049"/>
      <c r="AJ17" s="4049"/>
      <c r="AK17" s="4049"/>
      <c r="AL17" s="4049"/>
      <c r="AM17" s="4041"/>
      <c r="AN17" s="4047"/>
      <c r="AO17" s="3984"/>
      <c r="AP17" s="4009"/>
      <c r="AQ17" s="4009"/>
      <c r="AR17" s="4009"/>
      <c r="AS17" s="4009"/>
      <c r="AT17" s="4049"/>
      <c r="AU17" s="4049"/>
      <c r="AV17" s="4049"/>
      <c r="AW17" s="4049"/>
      <c r="AX17" s="4049"/>
      <c r="AY17" s="4049"/>
      <c r="AZ17" s="4041"/>
      <c r="BA17" s="4047"/>
      <c r="BB17" s="3984"/>
      <c r="BC17" s="4009"/>
      <c r="BD17" s="4009"/>
      <c r="BE17" s="4009"/>
      <c r="BF17" s="4009"/>
      <c r="BG17" s="4049"/>
      <c r="BH17" s="4049"/>
      <c r="BI17" s="4049"/>
      <c r="BJ17" s="4049"/>
      <c r="BK17" s="4049"/>
      <c r="BL17" s="4049"/>
      <c r="BM17" s="3983"/>
      <c r="BN17" s="3966"/>
      <c r="BO17" s="3984"/>
      <c r="BP17" s="4009"/>
      <c r="BQ17" s="4009"/>
      <c r="BR17" s="4009"/>
      <c r="BS17" s="4009"/>
      <c r="BT17" s="4049"/>
      <c r="BU17" s="4049"/>
      <c r="BV17" s="4049"/>
      <c r="BW17" s="4049"/>
      <c r="BX17" s="4049"/>
      <c r="BY17" s="4049"/>
      <c r="BZ17" s="3983"/>
      <c r="CA17" s="3966"/>
      <c r="CB17" s="3984"/>
      <c r="CC17" s="4009"/>
      <c r="CD17" s="4009"/>
      <c r="CE17" s="4009"/>
      <c r="CF17" s="4009"/>
      <c r="CG17" s="4049"/>
      <c r="CH17" s="4049"/>
      <c r="CI17" s="4049"/>
      <c r="CJ17" s="4049"/>
      <c r="CK17" s="4049"/>
      <c r="CL17" s="4049"/>
      <c r="CM17" s="3983"/>
      <c r="CN17" s="3966"/>
      <c r="CO17" s="3984"/>
      <c r="CP17" s="4009"/>
      <c r="CQ17" s="4009"/>
      <c r="CR17" s="4009"/>
      <c r="CS17" s="4009"/>
      <c r="CT17" s="4049"/>
      <c r="CU17" s="4049"/>
      <c r="CV17" s="4049"/>
      <c r="CW17" s="4049"/>
      <c r="CX17" s="4049"/>
      <c r="CY17" s="4049"/>
      <c r="CZ17" s="3983"/>
      <c r="DA17" s="3966"/>
    </row>
    <row r="18" spans="1:105" ht="15">
      <c r="A18" s="3966"/>
      <c r="B18" s="3984"/>
      <c r="C18" s="4009"/>
      <c r="D18" s="4009"/>
      <c r="E18" s="4009"/>
      <c r="F18" s="4050"/>
      <c r="G18" s="4049"/>
      <c r="H18" s="4049"/>
      <c r="I18" s="4049"/>
      <c r="J18" s="4049"/>
      <c r="K18" s="4049"/>
      <c r="L18" s="4049"/>
      <c r="M18" s="4041"/>
      <c r="N18" s="4042"/>
      <c r="O18" s="3984"/>
      <c r="P18" s="4009"/>
      <c r="Q18" s="4009"/>
      <c r="R18" s="4009"/>
      <c r="S18" s="4050"/>
      <c r="T18" s="4048"/>
      <c r="U18" s="4048"/>
      <c r="V18" s="4048"/>
      <c r="W18" s="4048"/>
      <c r="X18" s="4048"/>
      <c r="Y18" s="4048"/>
      <c r="Z18" s="4041"/>
      <c r="AA18" s="4047"/>
      <c r="AB18" s="3984"/>
      <c r="AC18" s="4009"/>
      <c r="AD18" s="4009"/>
      <c r="AE18" s="4009"/>
      <c r="AF18" s="4050"/>
      <c r="AG18" s="4049"/>
      <c r="AH18" s="4049"/>
      <c r="AI18" s="4049"/>
      <c r="AJ18" s="4049"/>
      <c r="AK18" s="4049"/>
      <c r="AL18" s="4049"/>
      <c r="AM18" s="4041"/>
      <c r="AN18" s="4047"/>
      <c r="AO18" s="3984"/>
      <c r="AP18" s="4009"/>
      <c r="AQ18" s="4009"/>
      <c r="AR18" s="4009"/>
      <c r="AS18" s="4050"/>
      <c r="AT18" s="4049"/>
      <c r="AU18" s="4049"/>
      <c r="AV18" s="4049"/>
      <c r="AW18" s="4049"/>
      <c r="AX18" s="4049"/>
      <c r="AY18" s="4049"/>
      <c r="AZ18" s="4041"/>
      <c r="BA18" s="4047"/>
      <c r="BB18" s="3984"/>
      <c r="BC18" s="4009"/>
      <c r="BD18" s="4009"/>
      <c r="BE18" s="4009"/>
      <c r="BF18" s="4050"/>
      <c r="BG18" s="4049"/>
      <c r="BH18" s="4049"/>
      <c r="BI18" s="4049"/>
      <c r="BJ18" s="4049"/>
      <c r="BK18" s="4049"/>
      <c r="BL18" s="4049"/>
      <c r="BM18" s="3983"/>
      <c r="BN18" s="3966"/>
      <c r="BO18" s="3984"/>
      <c r="BP18" s="4009"/>
      <c r="BQ18" s="4009"/>
      <c r="BR18" s="4009"/>
      <c r="BS18" s="4050"/>
      <c r="BT18" s="4049"/>
      <c r="BU18" s="4049"/>
      <c r="BV18" s="4049"/>
      <c r="BW18" s="4049"/>
      <c r="BX18" s="4049"/>
      <c r="BY18" s="4049"/>
      <c r="BZ18" s="3983"/>
      <c r="CA18" s="3966"/>
      <c r="CB18" s="3984"/>
      <c r="CC18" s="4009"/>
      <c r="CD18" s="4009"/>
      <c r="CE18" s="4009"/>
      <c r="CF18" s="4050"/>
      <c r="CG18" s="4049"/>
      <c r="CH18" s="4049"/>
      <c r="CI18" s="4049"/>
      <c r="CJ18" s="4049"/>
      <c r="CK18" s="4049"/>
      <c r="CL18" s="4049"/>
      <c r="CM18" s="3983"/>
      <c r="CN18" s="3966"/>
      <c r="CO18" s="3984"/>
      <c r="CP18" s="4009"/>
      <c r="CQ18" s="4009"/>
      <c r="CR18" s="4009"/>
      <c r="CS18" s="4050"/>
      <c r="CT18" s="4049"/>
      <c r="CU18" s="4049"/>
      <c r="CV18" s="4049"/>
      <c r="CW18" s="4049"/>
      <c r="CX18" s="4049"/>
      <c r="CY18" s="4049"/>
      <c r="CZ18" s="3983"/>
      <c r="DA18" s="3966"/>
    </row>
    <row r="19" spans="1:105" ht="15">
      <c r="A19" s="3966"/>
      <c r="B19" s="3984"/>
      <c r="C19" s="4009"/>
      <c r="D19" s="4009"/>
      <c r="E19" s="4009"/>
      <c r="F19" s="4051">
        <f>$C$8</f>
        <v>0</v>
      </c>
      <c r="G19" s="4052">
        <f>+T19+AG19+AT19+BG19+BT19+CG19+CT19</f>
        <v>0</v>
      </c>
      <c r="H19" s="4052">
        <f>+U19+AH19+AU19+BH19+BU19+CH19+CU19</f>
        <v>0</v>
      </c>
      <c r="I19" s="4052">
        <f t="shared" ref="G19:L30" si="0">+V19+AI19+AV19+BI19+BV19+CI19+CV19</f>
        <v>0</v>
      </c>
      <c r="J19" s="4052">
        <f t="shared" si="0"/>
        <v>0</v>
      </c>
      <c r="K19" s="4052">
        <f t="shared" si="0"/>
        <v>0</v>
      </c>
      <c r="L19" s="4052">
        <f t="shared" si="0"/>
        <v>0</v>
      </c>
      <c r="M19" s="4041"/>
      <c r="N19" s="4042"/>
      <c r="O19" s="3984"/>
      <c r="P19" s="4009"/>
      <c r="Q19" s="4009"/>
      <c r="R19" s="4009"/>
      <c r="S19" s="4051">
        <f>$C$8</f>
        <v>0</v>
      </c>
      <c r="T19" s="4053">
        <f>'50.33'!B17</f>
        <v>0</v>
      </c>
      <c r="U19" s="4053">
        <f>'50.33'!C17</f>
        <v>0</v>
      </c>
      <c r="V19" s="4053">
        <f>'50.33'!D17</f>
        <v>0</v>
      </c>
      <c r="W19" s="4053">
        <f>'50.33'!E17</f>
        <v>0</v>
      </c>
      <c r="X19" s="4053">
        <f>'50.33'!F17</f>
        <v>0</v>
      </c>
      <c r="Y19" s="4053">
        <f>'50.33'!G17</f>
        <v>0</v>
      </c>
      <c r="Z19" s="4043"/>
      <c r="AA19" s="4044"/>
      <c r="AB19" s="3984"/>
      <c r="AC19" s="4009"/>
      <c r="AD19" s="4009"/>
      <c r="AE19" s="4009"/>
      <c r="AF19" s="4051">
        <f>$C$8</f>
        <v>0</v>
      </c>
      <c r="AG19" s="4053">
        <f>'50.36'!B17</f>
        <v>0</v>
      </c>
      <c r="AH19" s="4053">
        <f>'50.36'!C17</f>
        <v>0</v>
      </c>
      <c r="AI19" s="4053">
        <f>'50.36'!D17</f>
        <v>0</v>
      </c>
      <c r="AJ19" s="4053">
        <f>'50.36'!E17</f>
        <v>0</v>
      </c>
      <c r="AK19" s="4053">
        <f>'50.36'!F17</f>
        <v>0</v>
      </c>
      <c r="AL19" s="4053">
        <f>'50.36'!G17</f>
        <v>0</v>
      </c>
      <c r="AM19" s="4043"/>
      <c r="AN19" s="4044"/>
      <c r="AO19" s="3984"/>
      <c r="AP19" s="4009"/>
      <c r="AQ19" s="4009"/>
      <c r="AR19" s="4009"/>
      <c r="AS19" s="4051">
        <f>$C$8</f>
        <v>0</v>
      </c>
      <c r="AT19" s="4053">
        <f>'50.31'!B17</f>
        <v>0</v>
      </c>
      <c r="AU19" s="4053">
        <f>'50.31'!C17</f>
        <v>0</v>
      </c>
      <c r="AV19" s="4053">
        <f>'50.31'!D17</f>
        <v>0</v>
      </c>
      <c r="AW19" s="4053">
        <f>'50.31'!E17</f>
        <v>0</v>
      </c>
      <c r="AX19" s="4053">
        <f>'50.31'!F17</f>
        <v>0</v>
      </c>
      <c r="AY19" s="4053">
        <f>'50.31'!G17</f>
        <v>0</v>
      </c>
      <c r="AZ19" s="4043"/>
      <c r="BA19" s="4044"/>
      <c r="BB19" s="3984"/>
      <c r="BC19" s="4009"/>
      <c r="BD19" s="4009"/>
      <c r="BE19" s="4009"/>
      <c r="BF19" s="4051">
        <f>$C$8</f>
        <v>0</v>
      </c>
      <c r="BG19" s="4053">
        <f>'50.37'!B17</f>
        <v>0</v>
      </c>
      <c r="BH19" s="4053">
        <f>'50.37'!C17</f>
        <v>0</v>
      </c>
      <c r="BI19" s="4053">
        <f>'50.37'!D17</f>
        <v>0</v>
      </c>
      <c r="BJ19" s="4053">
        <f>'50.37'!E17</f>
        <v>0</v>
      </c>
      <c r="BK19" s="4053">
        <f>'50.37'!F17</f>
        <v>0</v>
      </c>
      <c r="BL19" s="4053">
        <f>'50.37'!G17</f>
        <v>0</v>
      </c>
      <c r="BM19" s="3983"/>
      <c r="BN19" s="3966"/>
      <c r="BO19" s="3984"/>
      <c r="BP19" s="4009"/>
      <c r="BQ19" s="4009"/>
      <c r="BR19" s="4009"/>
      <c r="BS19" s="4051">
        <f>$C$8</f>
        <v>0</v>
      </c>
      <c r="BT19" s="4053">
        <f>'50.32'!B17</f>
        <v>0</v>
      </c>
      <c r="BU19" s="4053">
        <f>'50.32'!C17</f>
        <v>0</v>
      </c>
      <c r="BV19" s="4053">
        <f>'50.32'!D17</f>
        <v>0</v>
      </c>
      <c r="BW19" s="4053">
        <f>'50.32'!E17</f>
        <v>0</v>
      </c>
      <c r="BX19" s="4053">
        <f>'50.32'!F17</f>
        <v>0</v>
      </c>
      <c r="BY19" s="4053">
        <f>'50.32'!G17</f>
        <v>0</v>
      </c>
      <c r="BZ19" s="3983"/>
      <c r="CA19" s="3966"/>
      <c r="CB19" s="3984"/>
      <c r="CC19" s="4009"/>
      <c r="CD19" s="4009"/>
      <c r="CE19" s="4009"/>
      <c r="CF19" s="4051">
        <f>$C$8</f>
        <v>0</v>
      </c>
      <c r="CG19" s="4053">
        <f>'50.35'!B17</f>
        <v>0</v>
      </c>
      <c r="CH19" s="4053">
        <f>'50.35'!C17</f>
        <v>0</v>
      </c>
      <c r="CI19" s="4053">
        <f>'50.35'!D17</f>
        <v>0</v>
      </c>
      <c r="CJ19" s="4053">
        <f>'50.35'!E17</f>
        <v>0</v>
      </c>
      <c r="CK19" s="4053">
        <f>'50.35'!F17</f>
        <v>0</v>
      </c>
      <c r="CL19" s="4053">
        <f>'50.35'!G17</f>
        <v>0</v>
      </c>
      <c r="CM19" s="3983"/>
      <c r="CN19" s="3966"/>
      <c r="CO19" s="3984"/>
      <c r="CP19" s="4009"/>
      <c r="CQ19" s="4009"/>
      <c r="CR19" s="4009"/>
      <c r="CS19" s="4051">
        <f>$C$8</f>
        <v>0</v>
      </c>
      <c r="CT19" s="4053">
        <f>'50.34'!B17</f>
        <v>0</v>
      </c>
      <c r="CU19" s="4053">
        <f>'50.34'!C17</f>
        <v>0</v>
      </c>
      <c r="CV19" s="4053">
        <f>'50.34'!D17</f>
        <v>0</v>
      </c>
      <c r="CW19" s="4053">
        <f>'50.34'!E17</f>
        <v>0</v>
      </c>
      <c r="CX19" s="4053">
        <f>'50.34'!F17</f>
        <v>0</v>
      </c>
      <c r="CY19" s="4053">
        <f>'50.34'!G17</f>
        <v>0</v>
      </c>
      <c r="CZ19" s="3983"/>
      <c r="DA19" s="3966"/>
    </row>
    <row r="20" spans="1:105" ht="15">
      <c r="A20" s="3966"/>
      <c r="B20" s="3984"/>
      <c r="C20" s="4009"/>
      <c r="D20" s="4009"/>
      <c r="E20" s="4009"/>
      <c r="F20" s="4051">
        <f t="shared" ref="F20:F28" si="1">F19-1</f>
        <v>-1</v>
      </c>
      <c r="G20" s="4052">
        <f t="shared" si="0"/>
        <v>0</v>
      </c>
      <c r="H20" s="4052">
        <f t="shared" si="0"/>
        <v>0</v>
      </c>
      <c r="I20" s="4052">
        <f t="shared" si="0"/>
        <v>0</v>
      </c>
      <c r="J20" s="4052">
        <f t="shared" si="0"/>
        <v>0</v>
      </c>
      <c r="K20" s="4052">
        <f t="shared" si="0"/>
        <v>0</v>
      </c>
      <c r="L20" s="4052">
        <f t="shared" si="0"/>
        <v>0</v>
      </c>
      <c r="M20" s="4041"/>
      <c r="N20" s="4042"/>
      <c r="O20" s="3984"/>
      <c r="P20" s="4009"/>
      <c r="Q20" s="4009"/>
      <c r="R20" s="4009"/>
      <c r="S20" s="4051">
        <f t="shared" ref="S20:S28" si="2">S19-1</f>
        <v>-1</v>
      </c>
      <c r="T20" s="4053">
        <f>'50.33'!B18</f>
        <v>0</v>
      </c>
      <c r="U20" s="4053">
        <f>'50.33'!C18</f>
        <v>0</v>
      </c>
      <c r="V20" s="4053">
        <f>'50.33'!D18</f>
        <v>0</v>
      </c>
      <c r="W20" s="4053">
        <f>'50.33'!E18</f>
        <v>0</v>
      </c>
      <c r="X20" s="4053">
        <f>'50.33'!F18</f>
        <v>0</v>
      </c>
      <c r="Y20" s="4053">
        <f>'50.33'!G18</f>
        <v>0</v>
      </c>
      <c r="Z20" s="4043"/>
      <c r="AA20" s="4044"/>
      <c r="AB20" s="3984"/>
      <c r="AC20" s="4009"/>
      <c r="AD20" s="4009"/>
      <c r="AE20" s="4009"/>
      <c r="AF20" s="4051">
        <f t="shared" ref="AF20:AF28" si="3">AF19-1</f>
        <v>-1</v>
      </c>
      <c r="AG20" s="4053">
        <f>'50.36'!B18</f>
        <v>0</v>
      </c>
      <c r="AH20" s="4053">
        <f>'50.36'!C18</f>
        <v>0</v>
      </c>
      <c r="AI20" s="4053">
        <f>'50.36'!D18</f>
        <v>0</v>
      </c>
      <c r="AJ20" s="4053">
        <f>'50.36'!E18</f>
        <v>0</v>
      </c>
      <c r="AK20" s="4053">
        <f>'50.36'!F18</f>
        <v>0</v>
      </c>
      <c r="AL20" s="4053">
        <f>'50.36'!G18</f>
        <v>0</v>
      </c>
      <c r="AM20" s="4043"/>
      <c r="AN20" s="4044"/>
      <c r="AO20" s="3984"/>
      <c r="AP20" s="4009"/>
      <c r="AQ20" s="4009"/>
      <c r="AR20" s="4009"/>
      <c r="AS20" s="4051">
        <f t="shared" ref="AS20:AS28" si="4">AS19-1</f>
        <v>-1</v>
      </c>
      <c r="AT20" s="4053">
        <f>'50.31'!B18</f>
        <v>0</v>
      </c>
      <c r="AU20" s="4053">
        <f>'50.31'!C18</f>
        <v>0</v>
      </c>
      <c r="AV20" s="4053">
        <f>'50.31'!D18</f>
        <v>0</v>
      </c>
      <c r="AW20" s="4053">
        <f>'50.31'!E18</f>
        <v>0</v>
      </c>
      <c r="AX20" s="4053">
        <f>'50.31'!F18</f>
        <v>0</v>
      </c>
      <c r="AY20" s="4053">
        <f>'50.31'!G18</f>
        <v>0</v>
      </c>
      <c r="AZ20" s="4043"/>
      <c r="BA20" s="4044"/>
      <c r="BB20" s="3984"/>
      <c r="BC20" s="4009"/>
      <c r="BD20" s="4009"/>
      <c r="BE20" s="4009"/>
      <c r="BF20" s="4051">
        <f t="shared" ref="BF20:BF28" si="5">BF19-1</f>
        <v>-1</v>
      </c>
      <c r="BG20" s="4053">
        <f>'50.37'!B18</f>
        <v>0</v>
      </c>
      <c r="BH20" s="4053">
        <f>'50.37'!C18</f>
        <v>0</v>
      </c>
      <c r="BI20" s="4053">
        <f>'50.37'!D18</f>
        <v>0</v>
      </c>
      <c r="BJ20" s="4053">
        <f>'50.37'!E18</f>
        <v>0</v>
      </c>
      <c r="BK20" s="4053">
        <f>'50.37'!F18</f>
        <v>0</v>
      </c>
      <c r="BL20" s="4053">
        <f>'50.37'!G18</f>
        <v>0</v>
      </c>
      <c r="BM20" s="3983"/>
      <c r="BN20" s="3966"/>
      <c r="BO20" s="3984"/>
      <c r="BP20" s="4009"/>
      <c r="BQ20" s="4009"/>
      <c r="BR20" s="4009"/>
      <c r="BS20" s="4051">
        <f t="shared" ref="BS20:BS28" si="6">BS19-1</f>
        <v>-1</v>
      </c>
      <c r="BT20" s="4053">
        <f>'50.32'!B18</f>
        <v>0</v>
      </c>
      <c r="BU20" s="4053">
        <f>'50.32'!C18</f>
        <v>0</v>
      </c>
      <c r="BV20" s="4053">
        <f>'50.32'!D18</f>
        <v>0</v>
      </c>
      <c r="BW20" s="4053">
        <f>'50.32'!E18</f>
        <v>0</v>
      </c>
      <c r="BX20" s="4053">
        <f>'50.32'!F18</f>
        <v>0</v>
      </c>
      <c r="BY20" s="4053">
        <f>'50.32'!G18</f>
        <v>0</v>
      </c>
      <c r="BZ20" s="3983"/>
      <c r="CA20" s="3966"/>
      <c r="CB20" s="3984"/>
      <c r="CC20" s="4009"/>
      <c r="CD20" s="4009"/>
      <c r="CE20" s="4009"/>
      <c r="CF20" s="4051">
        <f t="shared" ref="CF20:CF28" si="7">CF19-1</f>
        <v>-1</v>
      </c>
      <c r="CG20" s="4053">
        <f>'50.35'!B18</f>
        <v>0</v>
      </c>
      <c r="CH20" s="4053">
        <f>'50.35'!C18</f>
        <v>0</v>
      </c>
      <c r="CI20" s="4053">
        <f>'50.35'!D18</f>
        <v>0</v>
      </c>
      <c r="CJ20" s="4053">
        <f>'50.35'!E18</f>
        <v>0</v>
      </c>
      <c r="CK20" s="4053">
        <f>'50.35'!F18</f>
        <v>0</v>
      </c>
      <c r="CL20" s="4053">
        <f>'50.35'!G18</f>
        <v>0</v>
      </c>
      <c r="CM20" s="3983"/>
      <c r="CN20" s="3966"/>
      <c r="CO20" s="3984"/>
      <c r="CP20" s="4009"/>
      <c r="CQ20" s="4009"/>
      <c r="CR20" s="4009"/>
      <c r="CS20" s="4051">
        <f t="shared" ref="CS20:CS28" si="8">CS19-1</f>
        <v>-1</v>
      </c>
      <c r="CT20" s="4053">
        <f>'50.34'!B18</f>
        <v>0</v>
      </c>
      <c r="CU20" s="4053">
        <f>'50.34'!C18</f>
        <v>0</v>
      </c>
      <c r="CV20" s="4053">
        <f>'50.34'!D18</f>
        <v>0</v>
      </c>
      <c r="CW20" s="4053">
        <f>'50.34'!E18</f>
        <v>0</v>
      </c>
      <c r="CX20" s="4053">
        <f>'50.34'!F18</f>
        <v>0</v>
      </c>
      <c r="CY20" s="4053">
        <f>'50.34'!G18</f>
        <v>0</v>
      </c>
      <c r="CZ20" s="3983"/>
      <c r="DA20" s="3966"/>
    </row>
    <row r="21" spans="1:105" ht="15">
      <c r="A21" s="3966"/>
      <c r="B21" s="3984"/>
      <c r="C21" s="4009"/>
      <c r="D21" s="4009"/>
      <c r="E21" s="4009"/>
      <c r="F21" s="4051">
        <f t="shared" si="1"/>
        <v>-2</v>
      </c>
      <c r="G21" s="4052">
        <f t="shared" si="0"/>
        <v>0</v>
      </c>
      <c r="H21" s="4052">
        <f t="shared" si="0"/>
        <v>0</v>
      </c>
      <c r="I21" s="4052">
        <f t="shared" si="0"/>
        <v>0</v>
      </c>
      <c r="J21" s="4052">
        <f t="shared" si="0"/>
        <v>0</v>
      </c>
      <c r="K21" s="4052">
        <f t="shared" si="0"/>
        <v>0</v>
      </c>
      <c r="L21" s="4052">
        <f t="shared" si="0"/>
        <v>0</v>
      </c>
      <c r="M21" s="4041"/>
      <c r="N21" s="4042"/>
      <c r="O21" s="3984"/>
      <c r="P21" s="4009"/>
      <c r="Q21" s="4009"/>
      <c r="R21" s="4009"/>
      <c r="S21" s="4051">
        <f t="shared" si="2"/>
        <v>-2</v>
      </c>
      <c r="T21" s="4053">
        <f>'50.33'!B19</f>
        <v>0</v>
      </c>
      <c r="U21" s="4053">
        <f>'50.33'!C19</f>
        <v>0</v>
      </c>
      <c r="V21" s="4053">
        <f>'50.33'!D19</f>
        <v>0</v>
      </c>
      <c r="W21" s="4053">
        <f>'50.33'!E19</f>
        <v>0</v>
      </c>
      <c r="X21" s="4053">
        <f>'50.33'!F19</f>
        <v>0</v>
      </c>
      <c r="Y21" s="4053">
        <f>'50.33'!G19</f>
        <v>0</v>
      </c>
      <c r="Z21" s="4043"/>
      <c r="AA21" s="4044"/>
      <c r="AB21" s="3984"/>
      <c r="AC21" s="4009"/>
      <c r="AD21" s="4009"/>
      <c r="AE21" s="4009"/>
      <c r="AF21" s="4051">
        <f t="shared" si="3"/>
        <v>-2</v>
      </c>
      <c r="AG21" s="4053">
        <f>'50.36'!B19</f>
        <v>0</v>
      </c>
      <c r="AH21" s="4053">
        <f>'50.36'!C19</f>
        <v>0</v>
      </c>
      <c r="AI21" s="4053">
        <f>'50.36'!D19</f>
        <v>0</v>
      </c>
      <c r="AJ21" s="4053">
        <f>'50.36'!E19</f>
        <v>0</v>
      </c>
      <c r="AK21" s="4053">
        <f>'50.36'!F19</f>
        <v>0</v>
      </c>
      <c r="AL21" s="4053">
        <f>'50.36'!G19</f>
        <v>0</v>
      </c>
      <c r="AM21" s="4043"/>
      <c r="AN21" s="4044"/>
      <c r="AO21" s="3984"/>
      <c r="AP21" s="4009"/>
      <c r="AQ21" s="4009"/>
      <c r="AR21" s="4009"/>
      <c r="AS21" s="4051">
        <f t="shared" si="4"/>
        <v>-2</v>
      </c>
      <c r="AT21" s="4053">
        <f>'50.31'!B19</f>
        <v>0</v>
      </c>
      <c r="AU21" s="4053">
        <f>'50.31'!C19</f>
        <v>0</v>
      </c>
      <c r="AV21" s="4053">
        <f>'50.31'!D19</f>
        <v>0</v>
      </c>
      <c r="AW21" s="4053">
        <f>'50.31'!E19</f>
        <v>0</v>
      </c>
      <c r="AX21" s="4053">
        <f>'50.31'!F19</f>
        <v>0</v>
      </c>
      <c r="AY21" s="4053">
        <f>'50.31'!G19</f>
        <v>0</v>
      </c>
      <c r="AZ21" s="4043"/>
      <c r="BA21" s="4044"/>
      <c r="BB21" s="3984"/>
      <c r="BC21" s="4009"/>
      <c r="BD21" s="4009"/>
      <c r="BE21" s="4009"/>
      <c r="BF21" s="4051">
        <f t="shared" si="5"/>
        <v>-2</v>
      </c>
      <c r="BG21" s="4053">
        <f>'50.37'!B19</f>
        <v>0</v>
      </c>
      <c r="BH21" s="4053">
        <f>'50.37'!C19</f>
        <v>0</v>
      </c>
      <c r="BI21" s="4053">
        <f>'50.37'!D19</f>
        <v>0</v>
      </c>
      <c r="BJ21" s="4053">
        <f>'50.37'!E19</f>
        <v>0</v>
      </c>
      <c r="BK21" s="4053">
        <f>'50.37'!F19</f>
        <v>0</v>
      </c>
      <c r="BL21" s="4053">
        <f>'50.37'!G19</f>
        <v>0</v>
      </c>
      <c r="BM21" s="3983"/>
      <c r="BN21" s="3966"/>
      <c r="BO21" s="3984"/>
      <c r="BP21" s="4009"/>
      <c r="BQ21" s="4009"/>
      <c r="BR21" s="4009"/>
      <c r="BS21" s="4051">
        <f t="shared" si="6"/>
        <v>-2</v>
      </c>
      <c r="BT21" s="4053">
        <f>'50.32'!B19</f>
        <v>0</v>
      </c>
      <c r="BU21" s="4053">
        <f>'50.32'!C19</f>
        <v>0</v>
      </c>
      <c r="BV21" s="4053">
        <f>'50.32'!D19</f>
        <v>0</v>
      </c>
      <c r="BW21" s="4053">
        <f>'50.32'!E19</f>
        <v>0</v>
      </c>
      <c r="BX21" s="4053">
        <f>'50.32'!F19</f>
        <v>0</v>
      </c>
      <c r="BY21" s="4053">
        <f>'50.32'!G19</f>
        <v>0</v>
      </c>
      <c r="BZ21" s="3983"/>
      <c r="CA21" s="3966"/>
      <c r="CB21" s="3984"/>
      <c r="CC21" s="4009"/>
      <c r="CD21" s="4009"/>
      <c r="CE21" s="4009"/>
      <c r="CF21" s="4051">
        <f t="shared" si="7"/>
        <v>-2</v>
      </c>
      <c r="CG21" s="4053">
        <f>'50.35'!B19</f>
        <v>0</v>
      </c>
      <c r="CH21" s="4053">
        <f>'50.35'!C19</f>
        <v>0</v>
      </c>
      <c r="CI21" s="4053">
        <f>'50.35'!D19</f>
        <v>0</v>
      </c>
      <c r="CJ21" s="4053">
        <f>'50.35'!E19</f>
        <v>0</v>
      </c>
      <c r="CK21" s="4053">
        <f>'50.35'!F19</f>
        <v>0</v>
      </c>
      <c r="CL21" s="4053">
        <f>'50.35'!G19</f>
        <v>0</v>
      </c>
      <c r="CM21" s="3983"/>
      <c r="CN21" s="3966"/>
      <c r="CO21" s="3984"/>
      <c r="CP21" s="4009"/>
      <c r="CQ21" s="4009"/>
      <c r="CR21" s="4009"/>
      <c r="CS21" s="4051">
        <f t="shared" si="8"/>
        <v>-2</v>
      </c>
      <c r="CT21" s="4053">
        <f>'50.34'!B19</f>
        <v>0</v>
      </c>
      <c r="CU21" s="4053">
        <f>'50.34'!C19</f>
        <v>0</v>
      </c>
      <c r="CV21" s="4053">
        <f>'50.34'!D19</f>
        <v>0</v>
      </c>
      <c r="CW21" s="4053">
        <f>'50.34'!E19</f>
        <v>0</v>
      </c>
      <c r="CX21" s="4053">
        <f>'50.34'!F19</f>
        <v>0</v>
      </c>
      <c r="CY21" s="4053">
        <f>'50.34'!G19</f>
        <v>0</v>
      </c>
      <c r="CZ21" s="3983"/>
      <c r="DA21" s="3966"/>
    </row>
    <row r="22" spans="1:105" ht="15">
      <c r="A22" s="3966"/>
      <c r="B22" s="3984"/>
      <c r="C22" s="4009"/>
      <c r="D22" s="4009"/>
      <c r="E22" s="4009"/>
      <c r="F22" s="4051">
        <f t="shared" si="1"/>
        <v>-3</v>
      </c>
      <c r="G22" s="4052">
        <f t="shared" si="0"/>
        <v>0</v>
      </c>
      <c r="H22" s="4052">
        <f t="shared" si="0"/>
        <v>0</v>
      </c>
      <c r="I22" s="4052">
        <f t="shared" si="0"/>
        <v>0</v>
      </c>
      <c r="J22" s="4052">
        <f t="shared" si="0"/>
        <v>0</v>
      </c>
      <c r="K22" s="4052">
        <f t="shared" si="0"/>
        <v>0</v>
      </c>
      <c r="L22" s="4052">
        <f t="shared" si="0"/>
        <v>0</v>
      </c>
      <c r="M22" s="4041"/>
      <c r="N22" s="4042"/>
      <c r="O22" s="3984"/>
      <c r="P22" s="4009"/>
      <c r="Q22" s="4009"/>
      <c r="R22" s="4009"/>
      <c r="S22" s="4051">
        <f t="shared" si="2"/>
        <v>-3</v>
      </c>
      <c r="T22" s="4053">
        <f>'50.33'!B20</f>
        <v>0</v>
      </c>
      <c r="U22" s="4053">
        <f>'50.33'!C20</f>
        <v>0</v>
      </c>
      <c r="V22" s="4053">
        <f>'50.33'!D20</f>
        <v>0</v>
      </c>
      <c r="W22" s="4053">
        <f>'50.33'!E20</f>
        <v>0</v>
      </c>
      <c r="X22" s="4053">
        <f>'50.33'!F20</f>
        <v>0</v>
      </c>
      <c r="Y22" s="4053">
        <f>'50.33'!G20</f>
        <v>0</v>
      </c>
      <c r="Z22" s="4043"/>
      <c r="AA22" s="4044"/>
      <c r="AB22" s="3984"/>
      <c r="AC22" s="4009"/>
      <c r="AD22" s="4009"/>
      <c r="AE22" s="4009"/>
      <c r="AF22" s="4051">
        <f t="shared" si="3"/>
        <v>-3</v>
      </c>
      <c r="AG22" s="4053">
        <f>'50.36'!B20</f>
        <v>0</v>
      </c>
      <c r="AH22" s="4053">
        <f>'50.36'!C20</f>
        <v>0</v>
      </c>
      <c r="AI22" s="4053">
        <f>'50.36'!D20</f>
        <v>0</v>
      </c>
      <c r="AJ22" s="4053">
        <f>'50.36'!E20</f>
        <v>0</v>
      </c>
      <c r="AK22" s="4053">
        <f>'50.36'!F20</f>
        <v>0</v>
      </c>
      <c r="AL22" s="4053">
        <f>'50.36'!G20</f>
        <v>0</v>
      </c>
      <c r="AM22" s="4043"/>
      <c r="AN22" s="4044"/>
      <c r="AO22" s="3984"/>
      <c r="AP22" s="4009"/>
      <c r="AQ22" s="4009"/>
      <c r="AR22" s="4009"/>
      <c r="AS22" s="4051">
        <f t="shared" si="4"/>
        <v>-3</v>
      </c>
      <c r="AT22" s="4053">
        <f>'50.31'!B20</f>
        <v>0</v>
      </c>
      <c r="AU22" s="4053">
        <f>'50.31'!C20</f>
        <v>0</v>
      </c>
      <c r="AV22" s="4053">
        <f>'50.31'!D20</f>
        <v>0</v>
      </c>
      <c r="AW22" s="4053">
        <f>'50.31'!E20</f>
        <v>0</v>
      </c>
      <c r="AX22" s="4053">
        <f>'50.31'!F20</f>
        <v>0</v>
      </c>
      <c r="AY22" s="4053">
        <f>'50.31'!G20</f>
        <v>0</v>
      </c>
      <c r="AZ22" s="4043"/>
      <c r="BA22" s="4044"/>
      <c r="BB22" s="3984"/>
      <c r="BC22" s="4009"/>
      <c r="BD22" s="4009"/>
      <c r="BE22" s="4009"/>
      <c r="BF22" s="4051">
        <f t="shared" si="5"/>
        <v>-3</v>
      </c>
      <c r="BG22" s="4053">
        <f>'50.37'!B20</f>
        <v>0</v>
      </c>
      <c r="BH22" s="4053">
        <f>'50.37'!C20</f>
        <v>0</v>
      </c>
      <c r="BI22" s="4053">
        <f>'50.37'!D20</f>
        <v>0</v>
      </c>
      <c r="BJ22" s="4053">
        <f>'50.37'!E20</f>
        <v>0</v>
      </c>
      <c r="BK22" s="4053">
        <f>'50.37'!F20</f>
        <v>0</v>
      </c>
      <c r="BL22" s="4053">
        <f>'50.37'!G20</f>
        <v>0</v>
      </c>
      <c r="BM22" s="3983"/>
      <c r="BN22" s="3966"/>
      <c r="BO22" s="3984"/>
      <c r="BP22" s="4009"/>
      <c r="BQ22" s="4009"/>
      <c r="BR22" s="4009"/>
      <c r="BS22" s="4051">
        <f t="shared" si="6"/>
        <v>-3</v>
      </c>
      <c r="BT22" s="4053">
        <f>'50.32'!B20</f>
        <v>0</v>
      </c>
      <c r="BU22" s="4053">
        <f>'50.32'!C20</f>
        <v>0</v>
      </c>
      <c r="BV22" s="4053">
        <f>'50.32'!D20</f>
        <v>0</v>
      </c>
      <c r="BW22" s="4053">
        <f>'50.32'!E20</f>
        <v>0</v>
      </c>
      <c r="BX22" s="4053">
        <f>'50.32'!F20</f>
        <v>0</v>
      </c>
      <c r="BY22" s="4053">
        <f>'50.32'!G20</f>
        <v>0</v>
      </c>
      <c r="BZ22" s="3983"/>
      <c r="CA22" s="3966"/>
      <c r="CB22" s="3984"/>
      <c r="CC22" s="4009"/>
      <c r="CD22" s="4009"/>
      <c r="CE22" s="4009"/>
      <c r="CF22" s="4051">
        <f t="shared" si="7"/>
        <v>-3</v>
      </c>
      <c r="CG22" s="4053">
        <f>'50.35'!B20</f>
        <v>0</v>
      </c>
      <c r="CH22" s="4053">
        <f>'50.35'!C20</f>
        <v>0</v>
      </c>
      <c r="CI22" s="4053">
        <f>'50.35'!D20</f>
        <v>0</v>
      </c>
      <c r="CJ22" s="4053">
        <f>'50.35'!E20</f>
        <v>0</v>
      </c>
      <c r="CK22" s="4053">
        <f>'50.35'!F20</f>
        <v>0</v>
      </c>
      <c r="CL22" s="4053">
        <f>'50.35'!G20</f>
        <v>0</v>
      </c>
      <c r="CM22" s="3983"/>
      <c r="CN22" s="3966"/>
      <c r="CO22" s="3984"/>
      <c r="CP22" s="4009"/>
      <c r="CQ22" s="4009"/>
      <c r="CR22" s="4009"/>
      <c r="CS22" s="4051">
        <f t="shared" si="8"/>
        <v>-3</v>
      </c>
      <c r="CT22" s="4053">
        <f>'50.34'!B20</f>
        <v>0</v>
      </c>
      <c r="CU22" s="4053">
        <f>'50.34'!C20</f>
        <v>0</v>
      </c>
      <c r="CV22" s="4053">
        <f>'50.34'!D20</f>
        <v>0</v>
      </c>
      <c r="CW22" s="4053">
        <f>'50.34'!E20</f>
        <v>0</v>
      </c>
      <c r="CX22" s="4053">
        <f>'50.34'!F20</f>
        <v>0</v>
      </c>
      <c r="CY22" s="4053">
        <f>'50.34'!G20</f>
        <v>0</v>
      </c>
      <c r="CZ22" s="3983"/>
      <c r="DA22" s="3966"/>
    </row>
    <row r="23" spans="1:105" ht="15">
      <c r="A23" s="3966"/>
      <c r="B23" s="3984"/>
      <c r="C23" s="4009"/>
      <c r="D23" s="4009"/>
      <c r="E23" s="4009"/>
      <c r="F23" s="4051">
        <f t="shared" si="1"/>
        <v>-4</v>
      </c>
      <c r="G23" s="4052">
        <f t="shared" si="0"/>
        <v>0</v>
      </c>
      <c r="H23" s="4052">
        <f t="shared" si="0"/>
        <v>0</v>
      </c>
      <c r="I23" s="4052">
        <f t="shared" si="0"/>
        <v>0</v>
      </c>
      <c r="J23" s="4052">
        <f t="shared" si="0"/>
        <v>0</v>
      </c>
      <c r="K23" s="4052">
        <f t="shared" si="0"/>
        <v>0</v>
      </c>
      <c r="L23" s="4052">
        <f t="shared" si="0"/>
        <v>0</v>
      </c>
      <c r="M23" s="4041"/>
      <c r="N23" s="4042"/>
      <c r="O23" s="3984"/>
      <c r="P23" s="4009"/>
      <c r="Q23" s="4009"/>
      <c r="R23" s="4009"/>
      <c r="S23" s="4051">
        <f t="shared" si="2"/>
        <v>-4</v>
      </c>
      <c r="T23" s="4053">
        <f>'50.33'!B21</f>
        <v>0</v>
      </c>
      <c r="U23" s="4053">
        <f>'50.33'!C21</f>
        <v>0</v>
      </c>
      <c r="V23" s="4053">
        <f>'50.33'!D21</f>
        <v>0</v>
      </c>
      <c r="W23" s="4053">
        <f>'50.33'!E21</f>
        <v>0</v>
      </c>
      <c r="X23" s="4053">
        <f>'50.33'!F21</f>
        <v>0</v>
      </c>
      <c r="Y23" s="4053">
        <f>'50.33'!G21</f>
        <v>0</v>
      </c>
      <c r="Z23" s="4043"/>
      <c r="AA23" s="4044"/>
      <c r="AB23" s="3984"/>
      <c r="AC23" s="4009"/>
      <c r="AD23" s="4009"/>
      <c r="AE23" s="4009"/>
      <c r="AF23" s="4051">
        <f t="shared" si="3"/>
        <v>-4</v>
      </c>
      <c r="AG23" s="4053">
        <f>'50.36'!B21</f>
        <v>0</v>
      </c>
      <c r="AH23" s="4053">
        <f>'50.36'!C21</f>
        <v>0</v>
      </c>
      <c r="AI23" s="4053">
        <f>'50.36'!D21</f>
        <v>0</v>
      </c>
      <c r="AJ23" s="4053">
        <f>'50.36'!E21</f>
        <v>0</v>
      </c>
      <c r="AK23" s="4053">
        <f>'50.36'!F21</f>
        <v>0</v>
      </c>
      <c r="AL23" s="4053">
        <f>'50.36'!G21</f>
        <v>0</v>
      </c>
      <c r="AM23" s="4043"/>
      <c r="AN23" s="4044"/>
      <c r="AO23" s="3984"/>
      <c r="AP23" s="4009"/>
      <c r="AQ23" s="4009"/>
      <c r="AR23" s="4009"/>
      <c r="AS23" s="4051">
        <f t="shared" si="4"/>
        <v>-4</v>
      </c>
      <c r="AT23" s="4053">
        <f>'50.31'!B21</f>
        <v>0</v>
      </c>
      <c r="AU23" s="4053">
        <f>'50.31'!C21</f>
        <v>0</v>
      </c>
      <c r="AV23" s="4053">
        <f>'50.31'!D21</f>
        <v>0</v>
      </c>
      <c r="AW23" s="4053">
        <f>'50.31'!E21</f>
        <v>0</v>
      </c>
      <c r="AX23" s="4053">
        <f>'50.31'!F21</f>
        <v>0</v>
      </c>
      <c r="AY23" s="4053">
        <f>'50.31'!G21</f>
        <v>0</v>
      </c>
      <c r="AZ23" s="4043"/>
      <c r="BA23" s="4044"/>
      <c r="BB23" s="3984"/>
      <c r="BC23" s="4009"/>
      <c r="BD23" s="4009"/>
      <c r="BE23" s="4009"/>
      <c r="BF23" s="4051">
        <f t="shared" si="5"/>
        <v>-4</v>
      </c>
      <c r="BG23" s="4053">
        <f>'50.37'!B21</f>
        <v>0</v>
      </c>
      <c r="BH23" s="4053">
        <f>'50.37'!C21</f>
        <v>0</v>
      </c>
      <c r="BI23" s="4053">
        <f>'50.37'!D21</f>
        <v>0</v>
      </c>
      <c r="BJ23" s="4053">
        <f>'50.37'!E21</f>
        <v>0</v>
      </c>
      <c r="BK23" s="4053">
        <f>'50.37'!F21</f>
        <v>0</v>
      </c>
      <c r="BL23" s="4053">
        <f>'50.37'!G21</f>
        <v>0</v>
      </c>
      <c r="BM23" s="3983"/>
      <c r="BN23" s="3966"/>
      <c r="BO23" s="3984"/>
      <c r="BP23" s="4009"/>
      <c r="BQ23" s="4009"/>
      <c r="BR23" s="4009"/>
      <c r="BS23" s="4051">
        <f t="shared" si="6"/>
        <v>-4</v>
      </c>
      <c r="BT23" s="4053">
        <f>'50.32'!B21</f>
        <v>0</v>
      </c>
      <c r="BU23" s="4053">
        <f>'50.32'!C21</f>
        <v>0</v>
      </c>
      <c r="BV23" s="4053">
        <f>'50.32'!D21</f>
        <v>0</v>
      </c>
      <c r="BW23" s="4053">
        <f>'50.32'!E21</f>
        <v>0</v>
      </c>
      <c r="BX23" s="4053">
        <f>'50.32'!F21</f>
        <v>0</v>
      </c>
      <c r="BY23" s="4053">
        <f>'50.32'!G21</f>
        <v>0</v>
      </c>
      <c r="BZ23" s="3983"/>
      <c r="CA23" s="3966"/>
      <c r="CB23" s="3984"/>
      <c r="CC23" s="4009"/>
      <c r="CD23" s="4009"/>
      <c r="CE23" s="4009"/>
      <c r="CF23" s="4051">
        <f t="shared" si="7"/>
        <v>-4</v>
      </c>
      <c r="CG23" s="4053">
        <f>'50.35'!B21</f>
        <v>0</v>
      </c>
      <c r="CH23" s="4053">
        <f>'50.35'!C21</f>
        <v>0</v>
      </c>
      <c r="CI23" s="4053">
        <f>'50.35'!D21</f>
        <v>0</v>
      </c>
      <c r="CJ23" s="4053">
        <f>'50.35'!E21</f>
        <v>0</v>
      </c>
      <c r="CK23" s="4053">
        <f>'50.35'!F21</f>
        <v>0</v>
      </c>
      <c r="CL23" s="4053">
        <f>'50.35'!G21</f>
        <v>0</v>
      </c>
      <c r="CM23" s="3983"/>
      <c r="CN23" s="3966"/>
      <c r="CO23" s="3984"/>
      <c r="CP23" s="4009"/>
      <c r="CQ23" s="4009"/>
      <c r="CR23" s="4009"/>
      <c r="CS23" s="4051">
        <f t="shared" si="8"/>
        <v>-4</v>
      </c>
      <c r="CT23" s="4053">
        <f>'50.34'!B21</f>
        <v>0</v>
      </c>
      <c r="CU23" s="4053">
        <f>'50.34'!C21</f>
        <v>0</v>
      </c>
      <c r="CV23" s="4053">
        <f>'50.34'!D21</f>
        <v>0</v>
      </c>
      <c r="CW23" s="4053">
        <f>'50.34'!E21</f>
        <v>0</v>
      </c>
      <c r="CX23" s="4053">
        <f>'50.34'!F21</f>
        <v>0</v>
      </c>
      <c r="CY23" s="4053">
        <f>'50.34'!G21</f>
        <v>0</v>
      </c>
      <c r="CZ23" s="3983"/>
      <c r="DA23" s="3966"/>
    </row>
    <row r="24" spans="1:105" ht="15">
      <c r="A24" s="3966"/>
      <c r="B24" s="3984"/>
      <c r="C24" s="4009"/>
      <c r="D24" s="4009"/>
      <c r="E24" s="4009"/>
      <c r="F24" s="4051">
        <f t="shared" si="1"/>
        <v>-5</v>
      </c>
      <c r="G24" s="4052">
        <f t="shared" si="0"/>
        <v>0</v>
      </c>
      <c r="H24" s="4052">
        <f t="shared" si="0"/>
        <v>0</v>
      </c>
      <c r="I24" s="4052">
        <f t="shared" si="0"/>
        <v>0</v>
      </c>
      <c r="J24" s="4052">
        <f t="shared" si="0"/>
        <v>0</v>
      </c>
      <c r="K24" s="4052">
        <f t="shared" si="0"/>
        <v>0</v>
      </c>
      <c r="L24" s="4052">
        <f t="shared" si="0"/>
        <v>0</v>
      </c>
      <c r="M24" s="4041"/>
      <c r="N24" s="4042"/>
      <c r="O24" s="3984"/>
      <c r="P24" s="4009"/>
      <c r="Q24" s="4009"/>
      <c r="R24" s="4009"/>
      <c r="S24" s="4051">
        <f t="shared" si="2"/>
        <v>-5</v>
      </c>
      <c r="T24" s="4053">
        <f>'50.33'!B22</f>
        <v>0</v>
      </c>
      <c r="U24" s="4053">
        <f>'50.33'!C22</f>
        <v>0</v>
      </c>
      <c r="V24" s="4053">
        <f>'50.33'!D22</f>
        <v>0</v>
      </c>
      <c r="W24" s="4053">
        <f>'50.33'!E22</f>
        <v>0</v>
      </c>
      <c r="X24" s="4053">
        <f>'50.33'!F22</f>
        <v>0</v>
      </c>
      <c r="Y24" s="4053">
        <f>'50.33'!G22</f>
        <v>0</v>
      </c>
      <c r="Z24" s="4043"/>
      <c r="AA24" s="4044"/>
      <c r="AB24" s="3984"/>
      <c r="AC24" s="4009"/>
      <c r="AD24" s="4009"/>
      <c r="AE24" s="4009"/>
      <c r="AF24" s="4051">
        <f t="shared" si="3"/>
        <v>-5</v>
      </c>
      <c r="AG24" s="4053">
        <f>'50.36'!B22</f>
        <v>0</v>
      </c>
      <c r="AH24" s="4053">
        <f>'50.36'!C22</f>
        <v>0</v>
      </c>
      <c r="AI24" s="4053">
        <f>'50.36'!D22</f>
        <v>0</v>
      </c>
      <c r="AJ24" s="4053">
        <f>'50.36'!E22</f>
        <v>0</v>
      </c>
      <c r="AK24" s="4053">
        <f>'50.36'!F22</f>
        <v>0</v>
      </c>
      <c r="AL24" s="4053">
        <f>'50.36'!G22</f>
        <v>0</v>
      </c>
      <c r="AM24" s="4043"/>
      <c r="AN24" s="4044"/>
      <c r="AO24" s="3984"/>
      <c r="AP24" s="4009"/>
      <c r="AQ24" s="4009"/>
      <c r="AR24" s="4009"/>
      <c r="AS24" s="4051">
        <f t="shared" si="4"/>
        <v>-5</v>
      </c>
      <c r="AT24" s="4053">
        <f>'50.31'!B22</f>
        <v>0</v>
      </c>
      <c r="AU24" s="4053">
        <f>'50.31'!C22</f>
        <v>0</v>
      </c>
      <c r="AV24" s="4053">
        <f>'50.31'!D22</f>
        <v>0</v>
      </c>
      <c r="AW24" s="4053">
        <f>'50.31'!E22</f>
        <v>0</v>
      </c>
      <c r="AX24" s="4053">
        <f>'50.31'!F22</f>
        <v>0</v>
      </c>
      <c r="AY24" s="4053">
        <f>'50.31'!G22</f>
        <v>0</v>
      </c>
      <c r="AZ24" s="4043"/>
      <c r="BA24" s="4044"/>
      <c r="BB24" s="3984"/>
      <c r="BC24" s="4009"/>
      <c r="BD24" s="4009"/>
      <c r="BE24" s="4009"/>
      <c r="BF24" s="4051">
        <f t="shared" si="5"/>
        <v>-5</v>
      </c>
      <c r="BG24" s="4053">
        <f>'50.37'!B22</f>
        <v>0</v>
      </c>
      <c r="BH24" s="4053">
        <f>'50.37'!C22</f>
        <v>0</v>
      </c>
      <c r="BI24" s="4053">
        <f>'50.37'!D22</f>
        <v>0</v>
      </c>
      <c r="BJ24" s="4053">
        <f>'50.37'!E22</f>
        <v>0</v>
      </c>
      <c r="BK24" s="4053">
        <f>'50.37'!F22</f>
        <v>0</v>
      </c>
      <c r="BL24" s="4053">
        <f>'50.37'!G22</f>
        <v>0</v>
      </c>
      <c r="BM24" s="3983"/>
      <c r="BN24" s="3966"/>
      <c r="BO24" s="3984"/>
      <c r="BP24" s="4009"/>
      <c r="BQ24" s="4009"/>
      <c r="BR24" s="4009"/>
      <c r="BS24" s="4051">
        <f t="shared" si="6"/>
        <v>-5</v>
      </c>
      <c r="BT24" s="4053">
        <f>'50.32'!B22</f>
        <v>0</v>
      </c>
      <c r="BU24" s="4053">
        <f>'50.32'!C22</f>
        <v>0</v>
      </c>
      <c r="BV24" s="4053">
        <f>'50.32'!D22</f>
        <v>0</v>
      </c>
      <c r="BW24" s="4053">
        <f>'50.32'!E22</f>
        <v>0</v>
      </c>
      <c r="BX24" s="4053">
        <f>'50.32'!F22</f>
        <v>0</v>
      </c>
      <c r="BY24" s="4053">
        <f>'50.32'!G22</f>
        <v>0</v>
      </c>
      <c r="BZ24" s="3983"/>
      <c r="CA24" s="3966"/>
      <c r="CB24" s="3984"/>
      <c r="CC24" s="4009"/>
      <c r="CD24" s="4009"/>
      <c r="CE24" s="4009"/>
      <c r="CF24" s="4051">
        <f t="shared" si="7"/>
        <v>-5</v>
      </c>
      <c r="CG24" s="4053">
        <f>'50.35'!B22</f>
        <v>0</v>
      </c>
      <c r="CH24" s="4053">
        <f>'50.35'!C22</f>
        <v>0</v>
      </c>
      <c r="CI24" s="4053">
        <f>'50.35'!D22</f>
        <v>0</v>
      </c>
      <c r="CJ24" s="4053">
        <f>'50.35'!E22</f>
        <v>0</v>
      </c>
      <c r="CK24" s="4053">
        <f>'50.35'!F22</f>
        <v>0</v>
      </c>
      <c r="CL24" s="4053">
        <f>'50.35'!G22</f>
        <v>0</v>
      </c>
      <c r="CM24" s="3983"/>
      <c r="CN24" s="3966"/>
      <c r="CO24" s="3984"/>
      <c r="CP24" s="4009"/>
      <c r="CQ24" s="4009"/>
      <c r="CR24" s="4009"/>
      <c r="CS24" s="4051">
        <f t="shared" si="8"/>
        <v>-5</v>
      </c>
      <c r="CT24" s="4053">
        <f>'50.34'!B22</f>
        <v>0</v>
      </c>
      <c r="CU24" s="4053">
        <f>'50.34'!C22</f>
        <v>0</v>
      </c>
      <c r="CV24" s="4053">
        <f>'50.34'!D22</f>
        <v>0</v>
      </c>
      <c r="CW24" s="4053">
        <f>'50.34'!E22</f>
        <v>0</v>
      </c>
      <c r="CX24" s="4053">
        <f>'50.34'!F22</f>
        <v>0</v>
      </c>
      <c r="CY24" s="4053">
        <f>'50.34'!G22</f>
        <v>0</v>
      </c>
      <c r="CZ24" s="3983"/>
      <c r="DA24" s="3966"/>
    </row>
    <row r="25" spans="1:105" ht="15">
      <c r="A25" s="3966"/>
      <c r="B25" s="3984"/>
      <c r="C25" s="4009"/>
      <c r="D25" s="4009"/>
      <c r="E25" s="4009"/>
      <c r="F25" s="4051">
        <f t="shared" si="1"/>
        <v>-6</v>
      </c>
      <c r="G25" s="4052">
        <f t="shared" si="0"/>
        <v>0</v>
      </c>
      <c r="H25" s="4052">
        <f t="shared" si="0"/>
        <v>0</v>
      </c>
      <c r="I25" s="4052">
        <f t="shared" si="0"/>
        <v>0</v>
      </c>
      <c r="J25" s="4052">
        <f t="shared" si="0"/>
        <v>0</v>
      </c>
      <c r="K25" s="4052">
        <f t="shared" si="0"/>
        <v>0</v>
      </c>
      <c r="L25" s="4052">
        <f t="shared" si="0"/>
        <v>0</v>
      </c>
      <c r="M25" s="4041"/>
      <c r="N25" s="4042"/>
      <c r="O25" s="3984"/>
      <c r="P25" s="4009"/>
      <c r="Q25" s="4009"/>
      <c r="R25" s="4009"/>
      <c r="S25" s="4051">
        <f t="shared" si="2"/>
        <v>-6</v>
      </c>
      <c r="T25" s="4053">
        <f>'50.33'!B23</f>
        <v>0</v>
      </c>
      <c r="U25" s="4053">
        <f>'50.33'!C23</f>
        <v>0</v>
      </c>
      <c r="V25" s="4053">
        <f>'50.33'!D23</f>
        <v>0</v>
      </c>
      <c r="W25" s="4053">
        <f>'50.33'!E23</f>
        <v>0</v>
      </c>
      <c r="X25" s="4053">
        <f>'50.33'!F23</f>
        <v>0</v>
      </c>
      <c r="Y25" s="4053">
        <f>'50.33'!G23</f>
        <v>0</v>
      </c>
      <c r="Z25" s="4043"/>
      <c r="AA25" s="4044"/>
      <c r="AB25" s="3984"/>
      <c r="AC25" s="4009"/>
      <c r="AD25" s="4009"/>
      <c r="AE25" s="4009"/>
      <c r="AF25" s="4051">
        <f t="shared" si="3"/>
        <v>-6</v>
      </c>
      <c r="AG25" s="4053">
        <f>'50.36'!B23</f>
        <v>0</v>
      </c>
      <c r="AH25" s="4053">
        <f>'50.36'!C23</f>
        <v>0</v>
      </c>
      <c r="AI25" s="4053">
        <f>'50.36'!D23</f>
        <v>0</v>
      </c>
      <c r="AJ25" s="4053">
        <f>'50.36'!E23</f>
        <v>0</v>
      </c>
      <c r="AK25" s="4053">
        <f>'50.36'!F23</f>
        <v>0</v>
      </c>
      <c r="AL25" s="4053">
        <f>'50.36'!G23</f>
        <v>0</v>
      </c>
      <c r="AM25" s="4043"/>
      <c r="AN25" s="4044"/>
      <c r="AO25" s="3984"/>
      <c r="AP25" s="4009"/>
      <c r="AQ25" s="4009"/>
      <c r="AR25" s="4009"/>
      <c r="AS25" s="4051">
        <f t="shared" si="4"/>
        <v>-6</v>
      </c>
      <c r="AT25" s="4053">
        <f>'50.31'!B23</f>
        <v>0</v>
      </c>
      <c r="AU25" s="4053">
        <f>'50.31'!C23</f>
        <v>0</v>
      </c>
      <c r="AV25" s="4053">
        <f>'50.31'!D23</f>
        <v>0</v>
      </c>
      <c r="AW25" s="4053">
        <f>'50.31'!E23</f>
        <v>0</v>
      </c>
      <c r="AX25" s="4053">
        <f>'50.31'!F23</f>
        <v>0</v>
      </c>
      <c r="AY25" s="4053">
        <f>'50.31'!G23</f>
        <v>0</v>
      </c>
      <c r="AZ25" s="4043"/>
      <c r="BA25" s="4044"/>
      <c r="BB25" s="3984"/>
      <c r="BC25" s="4009"/>
      <c r="BD25" s="4009"/>
      <c r="BE25" s="4009"/>
      <c r="BF25" s="4051">
        <f t="shared" si="5"/>
        <v>-6</v>
      </c>
      <c r="BG25" s="4053">
        <f>'50.37'!B23</f>
        <v>0</v>
      </c>
      <c r="BH25" s="4053">
        <f>'50.37'!C23</f>
        <v>0</v>
      </c>
      <c r="BI25" s="4053">
        <f>'50.37'!D23</f>
        <v>0</v>
      </c>
      <c r="BJ25" s="4053">
        <f>'50.37'!E23</f>
        <v>0</v>
      </c>
      <c r="BK25" s="4053">
        <f>'50.37'!F23</f>
        <v>0</v>
      </c>
      <c r="BL25" s="4053">
        <f>'50.37'!G23</f>
        <v>0</v>
      </c>
      <c r="BM25" s="3983"/>
      <c r="BN25" s="3966"/>
      <c r="BO25" s="3984"/>
      <c r="BP25" s="4009"/>
      <c r="BQ25" s="4009"/>
      <c r="BR25" s="4009"/>
      <c r="BS25" s="4051">
        <f t="shared" si="6"/>
        <v>-6</v>
      </c>
      <c r="BT25" s="4053">
        <f>'50.32'!B23</f>
        <v>0</v>
      </c>
      <c r="BU25" s="4053">
        <f>'50.32'!C23</f>
        <v>0</v>
      </c>
      <c r="BV25" s="4053">
        <f>'50.32'!D23</f>
        <v>0</v>
      </c>
      <c r="BW25" s="4053">
        <f>'50.32'!E23</f>
        <v>0</v>
      </c>
      <c r="BX25" s="4053">
        <f>'50.32'!F23</f>
        <v>0</v>
      </c>
      <c r="BY25" s="4053">
        <f>'50.32'!G23</f>
        <v>0</v>
      </c>
      <c r="BZ25" s="3983"/>
      <c r="CA25" s="3966"/>
      <c r="CB25" s="3984"/>
      <c r="CC25" s="4009"/>
      <c r="CD25" s="4009"/>
      <c r="CE25" s="4009"/>
      <c r="CF25" s="4051">
        <f t="shared" si="7"/>
        <v>-6</v>
      </c>
      <c r="CG25" s="4053">
        <f>'50.35'!B23</f>
        <v>0</v>
      </c>
      <c r="CH25" s="4053">
        <f>'50.35'!C23</f>
        <v>0</v>
      </c>
      <c r="CI25" s="4053">
        <f>'50.35'!D23</f>
        <v>0</v>
      </c>
      <c r="CJ25" s="4053">
        <f>'50.35'!E23</f>
        <v>0</v>
      </c>
      <c r="CK25" s="4053">
        <f>'50.35'!F23</f>
        <v>0</v>
      </c>
      <c r="CL25" s="4053">
        <f>'50.35'!G23</f>
        <v>0</v>
      </c>
      <c r="CM25" s="3983"/>
      <c r="CN25" s="3966"/>
      <c r="CO25" s="3984"/>
      <c r="CP25" s="4009"/>
      <c r="CQ25" s="4009"/>
      <c r="CR25" s="4009"/>
      <c r="CS25" s="4051">
        <f t="shared" si="8"/>
        <v>-6</v>
      </c>
      <c r="CT25" s="4053">
        <f>'50.34'!B23</f>
        <v>0</v>
      </c>
      <c r="CU25" s="4053">
        <f>'50.34'!C23</f>
        <v>0</v>
      </c>
      <c r="CV25" s="4053">
        <f>'50.34'!D23</f>
        <v>0</v>
      </c>
      <c r="CW25" s="4053">
        <f>'50.34'!E23</f>
        <v>0</v>
      </c>
      <c r="CX25" s="4053">
        <f>'50.34'!F23</f>
        <v>0</v>
      </c>
      <c r="CY25" s="4053">
        <f>'50.34'!G23</f>
        <v>0</v>
      </c>
      <c r="CZ25" s="3983"/>
      <c r="DA25" s="3966"/>
    </row>
    <row r="26" spans="1:105" ht="15">
      <c r="A26" s="3966"/>
      <c r="B26" s="3984"/>
      <c r="C26" s="4009"/>
      <c r="D26" s="4009"/>
      <c r="E26" s="4009"/>
      <c r="F26" s="4051">
        <f t="shared" si="1"/>
        <v>-7</v>
      </c>
      <c r="G26" s="4052">
        <f t="shared" si="0"/>
        <v>0</v>
      </c>
      <c r="H26" s="4052">
        <f t="shared" si="0"/>
        <v>0</v>
      </c>
      <c r="I26" s="4052">
        <f t="shared" si="0"/>
        <v>0</v>
      </c>
      <c r="J26" s="4052">
        <f t="shared" si="0"/>
        <v>0</v>
      </c>
      <c r="K26" s="4052">
        <f t="shared" si="0"/>
        <v>0</v>
      </c>
      <c r="L26" s="4052">
        <f t="shared" si="0"/>
        <v>0</v>
      </c>
      <c r="M26" s="4041"/>
      <c r="N26" s="4042"/>
      <c r="O26" s="3984"/>
      <c r="P26" s="4009"/>
      <c r="Q26" s="4009"/>
      <c r="R26" s="4009"/>
      <c r="S26" s="4051">
        <f t="shared" si="2"/>
        <v>-7</v>
      </c>
      <c r="T26" s="4053">
        <f>'50.33'!B24</f>
        <v>0</v>
      </c>
      <c r="U26" s="4053">
        <f>'50.33'!C24</f>
        <v>0</v>
      </c>
      <c r="V26" s="4053">
        <f>'50.33'!D24</f>
        <v>0</v>
      </c>
      <c r="W26" s="4053">
        <f>'50.33'!E24</f>
        <v>0</v>
      </c>
      <c r="X26" s="4053">
        <f>'50.33'!F24</f>
        <v>0</v>
      </c>
      <c r="Y26" s="4053">
        <f>'50.33'!G24</f>
        <v>0</v>
      </c>
      <c r="Z26" s="4043"/>
      <c r="AA26" s="4044"/>
      <c r="AB26" s="3984"/>
      <c r="AC26" s="4009"/>
      <c r="AD26" s="4009"/>
      <c r="AE26" s="4009"/>
      <c r="AF26" s="4051">
        <f t="shared" si="3"/>
        <v>-7</v>
      </c>
      <c r="AG26" s="4053">
        <f>'50.36'!B24</f>
        <v>0</v>
      </c>
      <c r="AH26" s="4053">
        <f>'50.36'!C24</f>
        <v>0</v>
      </c>
      <c r="AI26" s="4053">
        <f>'50.36'!D24</f>
        <v>0</v>
      </c>
      <c r="AJ26" s="4053">
        <f>'50.36'!E24</f>
        <v>0</v>
      </c>
      <c r="AK26" s="4053">
        <f>'50.36'!F24</f>
        <v>0</v>
      </c>
      <c r="AL26" s="4053">
        <f>'50.36'!G24</f>
        <v>0</v>
      </c>
      <c r="AM26" s="4043"/>
      <c r="AN26" s="4044"/>
      <c r="AO26" s="3984"/>
      <c r="AP26" s="4009"/>
      <c r="AQ26" s="4009"/>
      <c r="AR26" s="4009"/>
      <c r="AS26" s="4051">
        <f t="shared" si="4"/>
        <v>-7</v>
      </c>
      <c r="AT26" s="4053">
        <f>'50.31'!B24</f>
        <v>0</v>
      </c>
      <c r="AU26" s="4053">
        <f>'50.31'!C24</f>
        <v>0</v>
      </c>
      <c r="AV26" s="4053">
        <f>'50.31'!D24</f>
        <v>0</v>
      </c>
      <c r="AW26" s="4053">
        <f>'50.31'!E24</f>
        <v>0</v>
      </c>
      <c r="AX26" s="4053">
        <f>'50.31'!F24</f>
        <v>0</v>
      </c>
      <c r="AY26" s="4053">
        <f>'50.31'!G24</f>
        <v>0</v>
      </c>
      <c r="AZ26" s="4043"/>
      <c r="BA26" s="4044"/>
      <c r="BB26" s="3984"/>
      <c r="BC26" s="4009"/>
      <c r="BD26" s="4009"/>
      <c r="BE26" s="4009"/>
      <c r="BF26" s="4051">
        <f t="shared" si="5"/>
        <v>-7</v>
      </c>
      <c r="BG26" s="4053">
        <f>'50.37'!B24</f>
        <v>0</v>
      </c>
      <c r="BH26" s="4053">
        <f>'50.37'!C24</f>
        <v>0</v>
      </c>
      <c r="BI26" s="4053">
        <f>'50.37'!D24</f>
        <v>0</v>
      </c>
      <c r="BJ26" s="4053">
        <f>'50.37'!E24</f>
        <v>0</v>
      </c>
      <c r="BK26" s="4053">
        <f>'50.37'!F24</f>
        <v>0</v>
      </c>
      <c r="BL26" s="4053">
        <f>'50.37'!G24</f>
        <v>0</v>
      </c>
      <c r="BM26" s="3983"/>
      <c r="BN26" s="3966"/>
      <c r="BO26" s="3984"/>
      <c r="BP26" s="4009"/>
      <c r="BQ26" s="4009"/>
      <c r="BR26" s="4009"/>
      <c r="BS26" s="4051">
        <f t="shared" si="6"/>
        <v>-7</v>
      </c>
      <c r="BT26" s="4053">
        <f>'50.32'!B24</f>
        <v>0</v>
      </c>
      <c r="BU26" s="4053">
        <f>'50.32'!C24</f>
        <v>0</v>
      </c>
      <c r="BV26" s="4053">
        <f>'50.32'!D24</f>
        <v>0</v>
      </c>
      <c r="BW26" s="4053">
        <f>'50.32'!E24</f>
        <v>0</v>
      </c>
      <c r="BX26" s="4053">
        <f>'50.32'!F24</f>
        <v>0</v>
      </c>
      <c r="BY26" s="4053">
        <f>'50.32'!G24</f>
        <v>0</v>
      </c>
      <c r="BZ26" s="3983"/>
      <c r="CA26" s="3966"/>
      <c r="CB26" s="3984"/>
      <c r="CC26" s="4009"/>
      <c r="CD26" s="4009"/>
      <c r="CE26" s="4009"/>
      <c r="CF26" s="4051">
        <f t="shared" si="7"/>
        <v>-7</v>
      </c>
      <c r="CG26" s="4053">
        <f>'50.35'!B24</f>
        <v>0</v>
      </c>
      <c r="CH26" s="4053">
        <f>'50.35'!C24</f>
        <v>0</v>
      </c>
      <c r="CI26" s="4053">
        <f>'50.35'!D24</f>
        <v>0</v>
      </c>
      <c r="CJ26" s="4053">
        <f>'50.35'!E24</f>
        <v>0</v>
      </c>
      <c r="CK26" s="4053">
        <f>'50.35'!F24</f>
        <v>0</v>
      </c>
      <c r="CL26" s="4053">
        <f>'50.35'!G24</f>
        <v>0</v>
      </c>
      <c r="CM26" s="3983"/>
      <c r="CN26" s="3966"/>
      <c r="CO26" s="3984"/>
      <c r="CP26" s="4009"/>
      <c r="CQ26" s="4009"/>
      <c r="CR26" s="4009"/>
      <c r="CS26" s="4051">
        <f t="shared" si="8"/>
        <v>-7</v>
      </c>
      <c r="CT26" s="4053">
        <f>'50.34'!B24</f>
        <v>0</v>
      </c>
      <c r="CU26" s="4053">
        <f>'50.34'!C24</f>
        <v>0</v>
      </c>
      <c r="CV26" s="4053">
        <f>'50.34'!D24</f>
        <v>0</v>
      </c>
      <c r="CW26" s="4053">
        <f>'50.34'!E24</f>
        <v>0</v>
      </c>
      <c r="CX26" s="4053">
        <f>'50.34'!F24</f>
        <v>0</v>
      </c>
      <c r="CY26" s="4053">
        <f>'50.34'!G24</f>
        <v>0</v>
      </c>
      <c r="CZ26" s="3983"/>
      <c r="DA26" s="3966"/>
    </row>
    <row r="27" spans="1:105" ht="15">
      <c r="A27" s="3966"/>
      <c r="B27" s="3984"/>
      <c r="C27" s="4009"/>
      <c r="D27" s="4009"/>
      <c r="E27" s="4009"/>
      <c r="F27" s="4051">
        <f t="shared" si="1"/>
        <v>-8</v>
      </c>
      <c r="G27" s="4052">
        <f t="shared" si="0"/>
        <v>0</v>
      </c>
      <c r="H27" s="4052">
        <f t="shared" si="0"/>
        <v>0</v>
      </c>
      <c r="I27" s="4052">
        <f t="shared" si="0"/>
        <v>0</v>
      </c>
      <c r="J27" s="4052">
        <f t="shared" si="0"/>
        <v>0</v>
      </c>
      <c r="K27" s="4052">
        <f t="shared" si="0"/>
        <v>0</v>
      </c>
      <c r="L27" s="4052">
        <f t="shared" si="0"/>
        <v>0</v>
      </c>
      <c r="M27" s="4041"/>
      <c r="N27" s="4042"/>
      <c r="O27" s="3984"/>
      <c r="P27" s="4009"/>
      <c r="Q27" s="4009"/>
      <c r="R27" s="4009"/>
      <c r="S27" s="4051">
        <f t="shared" si="2"/>
        <v>-8</v>
      </c>
      <c r="T27" s="4053">
        <f>'50.33'!B25</f>
        <v>0</v>
      </c>
      <c r="U27" s="4053">
        <f>'50.33'!C25</f>
        <v>0</v>
      </c>
      <c r="V27" s="4053">
        <f>'50.33'!D25</f>
        <v>0</v>
      </c>
      <c r="W27" s="4053">
        <f>'50.33'!E25</f>
        <v>0</v>
      </c>
      <c r="X27" s="4053">
        <f>'50.33'!F25</f>
        <v>0</v>
      </c>
      <c r="Y27" s="4053">
        <f>'50.33'!G25</f>
        <v>0</v>
      </c>
      <c r="Z27" s="4043"/>
      <c r="AA27" s="4044"/>
      <c r="AB27" s="3984"/>
      <c r="AC27" s="4009"/>
      <c r="AD27" s="4009"/>
      <c r="AE27" s="4009"/>
      <c r="AF27" s="4051">
        <f t="shared" si="3"/>
        <v>-8</v>
      </c>
      <c r="AG27" s="4053">
        <f>'50.36'!B25</f>
        <v>0</v>
      </c>
      <c r="AH27" s="4053">
        <f>'50.36'!C25</f>
        <v>0</v>
      </c>
      <c r="AI27" s="4053">
        <f>'50.36'!D25</f>
        <v>0</v>
      </c>
      <c r="AJ27" s="4053">
        <f>'50.36'!E25</f>
        <v>0</v>
      </c>
      <c r="AK27" s="4053">
        <f>'50.36'!F25</f>
        <v>0</v>
      </c>
      <c r="AL27" s="4053">
        <f>'50.36'!G25</f>
        <v>0</v>
      </c>
      <c r="AM27" s="4043"/>
      <c r="AN27" s="4044"/>
      <c r="AO27" s="3984"/>
      <c r="AP27" s="4009"/>
      <c r="AQ27" s="4009"/>
      <c r="AR27" s="4009"/>
      <c r="AS27" s="4051">
        <f t="shared" si="4"/>
        <v>-8</v>
      </c>
      <c r="AT27" s="4053">
        <f>'50.31'!B25</f>
        <v>0</v>
      </c>
      <c r="AU27" s="4053">
        <f>'50.31'!C25</f>
        <v>0</v>
      </c>
      <c r="AV27" s="4053">
        <f>'50.31'!D25</f>
        <v>0</v>
      </c>
      <c r="AW27" s="4053">
        <f>'50.31'!E25</f>
        <v>0</v>
      </c>
      <c r="AX27" s="4053">
        <f>'50.31'!F25</f>
        <v>0</v>
      </c>
      <c r="AY27" s="4053">
        <f>'50.31'!G25</f>
        <v>0</v>
      </c>
      <c r="AZ27" s="4043"/>
      <c r="BA27" s="4044"/>
      <c r="BB27" s="3984"/>
      <c r="BC27" s="4009"/>
      <c r="BD27" s="4009"/>
      <c r="BE27" s="4009"/>
      <c r="BF27" s="4051">
        <f t="shared" si="5"/>
        <v>-8</v>
      </c>
      <c r="BG27" s="4053">
        <f>'50.37'!B25</f>
        <v>0</v>
      </c>
      <c r="BH27" s="4053">
        <f>'50.37'!C25</f>
        <v>0</v>
      </c>
      <c r="BI27" s="4053">
        <f>'50.37'!D25</f>
        <v>0</v>
      </c>
      <c r="BJ27" s="4053">
        <f>'50.37'!E25</f>
        <v>0</v>
      </c>
      <c r="BK27" s="4053">
        <f>'50.37'!F25</f>
        <v>0</v>
      </c>
      <c r="BL27" s="4053">
        <f>'50.37'!G25</f>
        <v>0</v>
      </c>
      <c r="BM27" s="3983"/>
      <c r="BN27" s="3966"/>
      <c r="BO27" s="3984"/>
      <c r="BP27" s="4009"/>
      <c r="BQ27" s="4009"/>
      <c r="BR27" s="4009"/>
      <c r="BS27" s="4051">
        <f t="shared" si="6"/>
        <v>-8</v>
      </c>
      <c r="BT27" s="4053">
        <f>'50.32'!B25</f>
        <v>0</v>
      </c>
      <c r="BU27" s="4053">
        <f>'50.32'!C25</f>
        <v>0</v>
      </c>
      <c r="BV27" s="4053">
        <f>'50.32'!D25</f>
        <v>0</v>
      </c>
      <c r="BW27" s="4053">
        <f>'50.32'!E25</f>
        <v>0</v>
      </c>
      <c r="BX27" s="4053">
        <f>'50.32'!F25</f>
        <v>0</v>
      </c>
      <c r="BY27" s="4053">
        <f>'50.32'!G25</f>
        <v>0</v>
      </c>
      <c r="BZ27" s="3983"/>
      <c r="CA27" s="3966"/>
      <c r="CB27" s="3984"/>
      <c r="CC27" s="4009"/>
      <c r="CD27" s="4009"/>
      <c r="CE27" s="4009"/>
      <c r="CF27" s="4051">
        <f t="shared" si="7"/>
        <v>-8</v>
      </c>
      <c r="CG27" s="4053">
        <f>'50.35'!B25</f>
        <v>0</v>
      </c>
      <c r="CH27" s="4053">
        <f>'50.35'!C25</f>
        <v>0</v>
      </c>
      <c r="CI27" s="4053">
        <f>'50.35'!D25</f>
        <v>0</v>
      </c>
      <c r="CJ27" s="4053">
        <f>'50.35'!E25</f>
        <v>0</v>
      </c>
      <c r="CK27" s="4053">
        <f>'50.35'!F25</f>
        <v>0</v>
      </c>
      <c r="CL27" s="4053">
        <f>'50.35'!G25</f>
        <v>0</v>
      </c>
      <c r="CM27" s="3983"/>
      <c r="CN27" s="3966"/>
      <c r="CO27" s="3984"/>
      <c r="CP27" s="4009"/>
      <c r="CQ27" s="4009"/>
      <c r="CR27" s="4009"/>
      <c r="CS27" s="4051">
        <f t="shared" si="8"/>
        <v>-8</v>
      </c>
      <c r="CT27" s="4053">
        <f>'50.34'!B25</f>
        <v>0</v>
      </c>
      <c r="CU27" s="4053">
        <f>'50.34'!C25</f>
        <v>0</v>
      </c>
      <c r="CV27" s="4053">
        <f>'50.34'!D25</f>
        <v>0</v>
      </c>
      <c r="CW27" s="4053">
        <f>'50.34'!E25</f>
        <v>0</v>
      </c>
      <c r="CX27" s="4053">
        <f>'50.34'!F25</f>
        <v>0</v>
      </c>
      <c r="CY27" s="4053">
        <f>'50.34'!G25</f>
        <v>0</v>
      </c>
      <c r="CZ27" s="3983"/>
      <c r="DA27" s="3966"/>
    </row>
    <row r="28" spans="1:105" ht="15">
      <c r="A28" s="3966"/>
      <c r="B28" s="3984"/>
      <c r="C28" s="4009"/>
      <c r="D28" s="4009"/>
      <c r="E28" s="4009"/>
      <c r="F28" s="4051">
        <f t="shared" si="1"/>
        <v>-9</v>
      </c>
      <c r="G28" s="4052">
        <f t="shared" si="0"/>
        <v>0</v>
      </c>
      <c r="H28" s="4052">
        <f t="shared" si="0"/>
        <v>0</v>
      </c>
      <c r="I28" s="4052">
        <f t="shared" si="0"/>
        <v>0</v>
      </c>
      <c r="J28" s="4052">
        <f t="shared" si="0"/>
        <v>0</v>
      </c>
      <c r="K28" s="4052">
        <f t="shared" si="0"/>
        <v>0</v>
      </c>
      <c r="L28" s="4052">
        <f t="shared" si="0"/>
        <v>0</v>
      </c>
      <c r="M28" s="4041"/>
      <c r="N28" s="4042"/>
      <c r="O28" s="3984"/>
      <c r="P28" s="4009"/>
      <c r="Q28" s="4009"/>
      <c r="R28" s="4009"/>
      <c r="S28" s="4051">
        <f t="shared" si="2"/>
        <v>-9</v>
      </c>
      <c r="T28" s="4053">
        <f>'50.33'!B26</f>
        <v>0</v>
      </c>
      <c r="U28" s="4053">
        <f>'50.33'!C26</f>
        <v>0</v>
      </c>
      <c r="V28" s="4053">
        <f>'50.33'!D26</f>
        <v>0</v>
      </c>
      <c r="W28" s="4053">
        <f>'50.33'!E26</f>
        <v>0</v>
      </c>
      <c r="X28" s="4053">
        <f>'50.33'!F26</f>
        <v>0</v>
      </c>
      <c r="Y28" s="4053">
        <f>'50.33'!G26</f>
        <v>0</v>
      </c>
      <c r="Z28" s="4043"/>
      <c r="AA28" s="4044"/>
      <c r="AB28" s="3984"/>
      <c r="AC28" s="4009"/>
      <c r="AD28" s="4009"/>
      <c r="AE28" s="4009"/>
      <c r="AF28" s="4051">
        <f t="shared" si="3"/>
        <v>-9</v>
      </c>
      <c r="AG28" s="4053">
        <f>'50.36'!B26</f>
        <v>0</v>
      </c>
      <c r="AH28" s="4053">
        <f>'50.36'!C26</f>
        <v>0</v>
      </c>
      <c r="AI28" s="4053">
        <f>'50.36'!D26</f>
        <v>0</v>
      </c>
      <c r="AJ28" s="4053">
        <f>'50.36'!E26</f>
        <v>0</v>
      </c>
      <c r="AK28" s="4053">
        <f>'50.36'!F26</f>
        <v>0</v>
      </c>
      <c r="AL28" s="4053">
        <f>'50.36'!G26</f>
        <v>0</v>
      </c>
      <c r="AM28" s="4043"/>
      <c r="AN28" s="4044"/>
      <c r="AO28" s="3984"/>
      <c r="AP28" s="4009"/>
      <c r="AQ28" s="4009"/>
      <c r="AR28" s="4009"/>
      <c r="AS28" s="4051">
        <f t="shared" si="4"/>
        <v>-9</v>
      </c>
      <c r="AT28" s="4053">
        <f>'50.31'!B26</f>
        <v>0</v>
      </c>
      <c r="AU28" s="4053">
        <f>'50.31'!C26</f>
        <v>0</v>
      </c>
      <c r="AV28" s="4053">
        <f>'50.31'!D26</f>
        <v>0</v>
      </c>
      <c r="AW28" s="4053">
        <f>'50.31'!E26</f>
        <v>0</v>
      </c>
      <c r="AX28" s="4053">
        <f>'50.31'!F26</f>
        <v>0</v>
      </c>
      <c r="AY28" s="4053">
        <f>'50.31'!G26</f>
        <v>0</v>
      </c>
      <c r="AZ28" s="4043"/>
      <c r="BA28" s="4044"/>
      <c r="BB28" s="3984"/>
      <c r="BC28" s="4009"/>
      <c r="BD28" s="4009"/>
      <c r="BE28" s="4009"/>
      <c r="BF28" s="4051">
        <f t="shared" si="5"/>
        <v>-9</v>
      </c>
      <c r="BG28" s="4053">
        <f>'50.37'!B26</f>
        <v>0</v>
      </c>
      <c r="BH28" s="4053">
        <f>'50.37'!C26</f>
        <v>0</v>
      </c>
      <c r="BI28" s="4053">
        <f>'50.37'!D26</f>
        <v>0</v>
      </c>
      <c r="BJ28" s="4053">
        <f>'50.37'!E26</f>
        <v>0</v>
      </c>
      <c r="BK28" s="4053">
        <f>'50.37'!F26</f>
        <v>0</v>
      </c>
      <c r="BL28" s="4053">
        <f>'50.37'!G26</f>
        <v>0</v>
      </c>
      <c r="BM28" s="3983"/>
      <c r="BN28" s="3966"/>
      <c r="BO28" s="3984"/>
      <c r="BP28" s="4009"/>
      <c r="BQ28" s="4009"/>
      <c r="BR28" s="4009"/>
      <c r="BS28" s="4051">
        <f t="shared" si="6"/>
        <v>-9</v>
      </c>
      <c r="BT28" s="4053">
        <f>'50.32'!B26</f>
        <v>0</v>
      </c>
      <c r="BU28" s="4053">
        <f>'50.32'!C26</f>
        <v>0</v>
      </c>
      <c r="BV28" s="4053">
        <f>'50.32'!D26</f>
        <v>0</v>
      </c>
      <c r="BW28" s="4053">
        <f>'50.32'!E26</f>
        <v>0</v>
      </c>
      <c r="BX28" s="4053">
        <f>'50.32'!F26</f>
        <v>0</v>
      </c>
      <c r="BY28" s="4053">
        <f>'50.32'!G26</f>
        <v>0</v>
      </c>
      <c r="BZ28" s="3983"/>
      <c r="CA28" s="3966"/>
      <c r="CB28" s="3984"/>
      <c r="CC28" s="4009"/>
      <c r="CD28" s="4009"/>
      <c r="CE28" s="4009"/>
      <c r="CF28" s="4051">
        <f t="shared" si="7"/>
        <v>-9</v>
      </c>
      <c r="CG28" s="4053">
        <f>'50.35'!B26</f>
        <v>0</v>
      </c>
      <c r="CH28" s="4053">
        <f>'50.35'!C26</f>
        <v>0</v>
      </c>
      <c r="CI28" s="4053">
        <f>'50.35'!D26</f>
        <v>0</v>
      </c>
      <c r="CJ28" s="4053">
        <f>'50.35'!E26</f>
        <v>0</v>
      </c>
      <c r="CK28" s="4053">
        <f>'50.35'!F26</f>
        <v>0</v>
      </c>
      <c r="CL28" s="4053">
        <f>'50.35'!G26</f>
        <v>0</v>
      </c>
      <c r="CM28" s="3983"/>
      <c r="CN28" s="3966"/>
      <c r="CO28" s="3984"/>
      <c r="CP28" s="4009"/>
      <c r="CQ28" s="4009"/>
      <c r="CR28" s="4009"/>
      <c r="CS28" s="4051">
        <f t="shared" si="8"/>
        <v>-9</v>
      </c>
      <c r="CT28" s="4053">
        <f>'50.34'!B26</f>
        <v>0</v>
      </c>
      <c r="CU28" s="4053">
        <f>'50.34'!C26</f>
        <v>0</v>
      </c>
      <c r="CV28" s="4053">
        <f>'50.34'!D26</f>
        <v>0</v>
      </c>
      <c r="CW28" s="4053">
        <f>'50.34'!E26</f>
        <v>0</v>
      </c>
      <c r="CX28" s="4053">
        <f>'50.34'!F26</f>
        <v>0</v>
      </c>
      <c r="CY28" s="4053">
        <f>'50.34'!G26</f>
        <v>0</v>
      </c>
      <c r="CZ28" s="3983"/>
      <c r="DA28" s="3966"/>
    </row>
    <row r="29" spans="1:105" ht="15">
      <c r="A29" s="3966"/>
      <c r="B29" s="3984"/>
      <c r="C29" s="4009"/>
      <c r="D29" s="4009"/>
      <c r="E29" s="4009"/>
      <c r="F29" s="4029" t="str">
        <f>CONCATENATE(F28-1," &amp; prior")</f>
        <v>-10 &amp; prior</v>
      </c>
      <c r="G29" s="4052">
        <f t="shared" si="0"/>
        <v>0</v>
      </c>
      <c r="H29" s="4052">
        <f t="shared" si="0"/>
        <v>0</v>
      </c>
      <c r="I29" s="4052">
        <f t="shared" si="0"/>
        <v>0</v>
      </c>
      <c r="J29" s="4052">
        <f t="shared" si="0"/>
        <v>0</v>
      </c>
      <c r="K29" s="4052">
        <f t="shared" si="0"/>
        <v>0</v>
      </c>
      <c r="L29" s="4052">
        <f t="shared" si="0"/>
        <v>0</v>
      </c>
      <c r="M29" s="4041"/>
      <c r="N29" s="4042"/>
      <c r="O29" s="3984"/>
      <c r="P29" s="4009"/>
      <c r="Q29" s="4009"/>
      <c r="R29" s="4009"/>
      <c r="S29" s="4029" t="str">
        <f>CONCATENATE(S28-1," &amp; prior")</f>
        <v>-10 &amp; prior</v>
      </c>
      <c r="T29" s="4053">
        <f>'50.33'!B27</f>
        <v>0</v>
      </c>
      <c r="U29" s="4053">
        <f>'50.33'!C27</f>
        <v>0</v>
      </c>
      <c r="V29" s="4053">
        <f>'50.33'!D27</f>
        <v>0</v>
      </c>
      <c r="W29" s="4053">
        <f>'50.33'!E27</f>
        <v>0</v>
      </c>
      <c r="X29" s="4053">
        <f>'50.33'!F27</f>
        <v>0</v>
      </c>
      <c r="Y29" s="4053">
        <f>'50.33'!G27</f>
        <v>0</v>
      </c>
      <c r="Z29" s="4043"/>
      <c r="AA29" s="4044"/>
      <c r="AB29" s="3984"/>
      <c r="AC29" s="4009"/>
      <c r="AD29" s="4009"/>
      <c r="AE29" s="4009"/>
      <c r="AF29" s="4029" t="str">
        <f>CONCATENATE(AF28-1," &amp; prior")</f>
        <v>-10 &amp; prior</v>
      </c>
      <c r="AG29" s="4053">
        <f>'50.36'!B27</f>
        <v>0</v>
      </c>
      <c r="AH29" s="4053">
        <f>'50.36'!C27</f>
        <v>0</v>
      </c>
      <c r="AI29" s="4053">
        <f>'50.36'!D27</f>
        <v>0</v>
      </c>
      <c r="AJ29" s="4053">
        <f>'50.36'!E27</f>
        <v>0</v>
      </c>
      <c r="AK29" s="4053">
        <f>'50.36'!F27</f>
        <v>0</v>
      </c>
      <c r="AL29" s="4053">
        <f>'50.36'!G27</f>
        <v>0</v>
      </c>
      <c r="AM29" s="4043"/>
      <c r="AN29" s="4044"/>
      <c r="AO29" s="3984"/>
      <c r="AP29" s="4009"/>
      <c r="AQ29" s="4009"/>
      <c r="AR29" s="4009"/>
      <c r="AS29" s="4029" t="str">
        <f>CONCATENATE(AS28-1," &amp; prior")</f>
        <v>-10 &amp; prior</v>
      </c>
      <c r="AT29" s="4053">
        <f>'50.31'!B27</f>
        <v>0</v>
      </c>
      <c r="AU29" s="4053">
        <f>'50.31'!C27</f>
        <v>0</v>
      </c>
      <c r="AV29" s="4053">
        <f>'50.31'!D27</f>
        <v>0</v>
      </c>
      <c r="AW29" s="4053">
        <f>'50.31'!E27</f>
        <v>0</v>
      </c>
      <c r="AX29" s="4053">
        <f>'50.31'!F27</f>
        <v>0</v>
      </c>
      <c r="AY29" s="4053">
        <f>'50.31'!G27</f>
        <v>0</v>
      </c>
      <c r="AZ29" s="4043"/>
      <c r="BA29" s="4044"/>
      <c r="BB29" s="3984"/>
      <c r="BC29" s="4009"/>
      <c r="BD29" s="4009"/>
      <c r="BE29" s="4009"/>
      <c r="BF29" s="4029" t="str">
        <f>CONCATENATE(BF28-1," &amp; prior")</f>
        <v>-10 &amp; prior</v>
      </c>
      <c r="BG29" s="4053">
        <f>'50.37'!B27</f>
        <v>0</v>
      </c>
      <c r="BH29" s="4053">
        <f>'50.37'!C27</f>
        <v>0</v>
      </c>
      <c r="BI29" s="4053">
        <f>'50.37'!D27</f>
        <v>0</v>
      </c>
      <c r="BJ29" s="4053">
        <f>'50.37'!E27</f>
        <v>0</v>
      </c>
      <c r="BK29" s="4053">
        <f>'50.37'!F27</f>
        <v>0</v>
      </c>
      <c r="BL29" s="4053">
        <f>'50.37'!G27</f>
        <v>0</v>
      </c>
      <c r="BM29" s="3983"/>
      <c r="BN29" s="3966"/>
      <c r="BO29" s="3984"/>
      <c r="BP29" s="4009"/>
      <c r="BQ29" s="4009"/>
      <c r="BR29" s="4009"/>
      <c r="BS29" s="4029" t="str">
        <f>CONCATENATE(BS28-1," &amp; prior")</f>
        <v>-10 &amp; prior</v>
      </c>
      <c r="BT29" s="4053">
        <f>'50.32'!B27</f>
        <v>0</v>
      </c>
      <c r="BU29" s="4053">
        <f>'50.32'!C27</f>
        <v>0</v>
      </c>
      <c r="BV29" s="4053">
        <f>'50.32'!D27</f>
        <v>0</v>
      </c>
      <c r="BW29" s="4053">
        <f>'50.32'!E27</f>
        <v>0</v>
      </c>
      <c r="BX29" s="4053">
        <f>'50.32'!F27</f>
        <v>0</v>
      </c>
      <c r="BY29" s="4053">
        <f>'50.32'!G27</f>
        <v>0</v>
      </c>
      <c r="BZ29" s="3983"/>
      <c r="CA29" s="3966"/>
      <c r="CB29" s="3984"/>
      <c r="CC29" s="4009"/>
      <c r="CD29" s="4009"/>
      <c r="CE29" s="4009"/>
      <c r="CF29" s="4029" t="str">
        <f>CONCATENATE(CF28-1," &amp; prior")</f>
        <v>-10 &amp; prior</v>
      </c>
      <c r="CG29" s="4053">
        <f>'50.35'!B27</f>
        <v>0</v>
      </c>
      <c r="CH29" s="4053">
        <f>'50.35'!C27</f>
        <v>0</v>
      </c>
      <c r="CI29" s="4053">
        <f>'50.35'!D27</f>
        <v>0</v>
      </c>
      <c r="CJ29" s="4053">
        <f>'50.35'!E27</f>
        <v>0</v>
      </c>
      <c r="CK29" s="4053">
        <f>'50.35'!F27</f>
        <v>0</v>
      </c>
      <c r="CL29" s="4053">
        <f>'50.35'!G27</f>
        <v>0</v>
      </c>
      <c r="CM29" s="3983"/>
      <c r="CN29" s="3966"/>
      <c r="CO29" s="3984"/>
      <c r="CP29" s="4009"/>
      <c r="CQ29" s="4009"/>
      <c r="CR29" s="4009"/>
      <c r="CS29" s="4029" t="str">
        <f>CONCATENATE(CS28-1," &amp; prior")</f>
        <v>-10 &amp; prior</v>
      </c>
      <c r="CT29" s="4053">
        <f>'50.34'!B27</f>
        <v>0</v>
      </c>
      <c r="CU29" s="4053">
        <f>'50.34'!C27</f>
        <v>0</v>
      </c>
      <c r="CV29" s="4053">
        <f>'50.34'!D27</f>
        <v>0</v>
      </c>
      <c r="CW29" s="4053">
        <f>'50.34'!E27</f>
        <v>0</v>
      </c>
      <c r="CX29" s="4053">
        <f>'50.34'!F27</f>
        <v>0</v>
      </c>
      <c r="CY29" s="4053">
        <f>'50.34'!G27</f>
        <v>0</v>
      </c>
      <c r="CZ29" s="3983"/>
      <c r="DA29" s="3966"/>
    </row>
    <row r="30" spans="1:105" ht="15">
      <c r="A30" s="3966"/>
      <c r="B30" s="3984"/>
      <c r="C30" s="4009"/>
      <c r="D30" s="4009"/>
      <c r="E30" s="4009"/>
      <c r="F30" s="4029" t="s">
        <v>693</v>
      </c>
      <c r="G30" s="4052">
        <f t="shared" si="0"/>
        <v>0</v>
      </c>
      <c r="H30" s="4052">
        <f t="shared" si="0"/>
        <v>0</v>
      </c>
      <c r="I30" s="4052">
        <f t="shared" si="0"/>
        <v>0</v>
      </c>
      <c r="J30" s="4052">
        <f t="shared" si="0"/>
        <v>0</v>
      </c>
      <c r="K30" s="4052">
        <f t="shared" si="0"/>
        <v>0</v>
      </c>
      <c r="L30" s="4052">
        <f t="shared" si="0"/>
        <v>0</v>
      </c>
      <c r="M30" s="4041"/>
      <c r="N30" s="4042"/>
      <c r="O30" s="3984"/>
      <c r="P30" s="4009"/>
      <c r="Q30" s="4009"/>
      <c r="R30" s="4009"/>
      <c r="S30" s="4029" t="s">
        <v>693</v>
      </c>
      <c r="T30" s="4053">
        <f>'50.33'!B28</f>
        <v>0</v>
      </c>
      <c r="U30" s="4053">
        <f>'50.33'!C28</f>
        <v>0</v>
      </c>
      <c r="V30" s="4053">
        <f>'50.33'!D28</f>
        <v>0</v>
      </c>
      <c r="W30" s="4053">
        <f>'50.33'!E28</f>
        <v>0</v>
      </c>
      <c r="X30" s="4053">
        <f>'50.33'!F28</f>
        <v>0</v>
      </c>
      <c r="Y30" s="4053">
        <f>'50.33'!G28</f>
        <v>0</v>
      </c>
      <c r="Z30" s="4043"/>
      <c r="AA30" s="4044"/>
      <c r="AB30" s="3984"/>
      <c r="AC30" s="4009"/>
      <c r="AD30" s="4009"/>
      <c r="AE30" s="4009"/>
      <c r="AF30" s="4029" t="s">
        <v>693</v>
      </c>
      <c r="AG30" s="4053">
        <f>'50.36'!B28</f>
        <v>0</v>
      </c>
      <c r="AH30" s="4053">
        <f>'50.36'!C28</f>
        <v>0</v>
      </c>
      <c r="AI30" s="4053">
        <f>'50.36'!D28</f>
        <v>0</v>
      </c>
      <c r="AJ30" s="4053">
        <f>'50.36'!E28</f>
        <v>0</v>
      </c>
      <c r="AK30" s="4053">
        <f>'50.36'!F28</f>
        <v>0</v>
      </c>
      <c r="AL30" s="4053">
        <f>'50.36'!G28</f>
        <v>0</v>
      </c>
      <c r="AM30" s="4043"/>
      <c r="AN30" s="4044"/>
      <c r="AO30" s="3984"/>
      <c r="AP30" s="4009"/>
      <c r="AQ30" s="4009"/>
      <c r="AR30" s="4009"/>
      <c r="AS30" s="4029" t="s">
        <v>693</v>
      </c>
      <c r="AT30" s="4053">
        <f>'50.31'!B28</f>
        <v>0</v>
      </c>
      <c r="AU30" s="4053">
        <f>'50.31'!C28</f>
        <v>0</v>
      </c>
      <c r="AV30" s="4053">
        <f>'50.31'!D28</f>
        <v>0</v>
      </c>
      <c r="AW30" s="4053">
        <f>'50.31'!E28</f>
        <v>0</v>
      </c>
      <c r="AX30" s="4053">
        <f>'50.31'!F28</f>
        <v>0</v>
      </c>
      <c r="AY30" s="4053">
        <f>'50.31'!G28</f>
        <v>0</v>
      </c>
      <c r="AZ30" s="4043"/>
      <c r="BA30" s="4044"/>
      <c r="BB30" s="3984"/>
      <c r="BC30" s="4009"/>
      <c r="BD30" s="4009"/>
      <c r="BE30" s="4009"/>
      <c r="BF30" s="4029" t="s">
        <v>693</v>
      </c>
      <c r="BG30" s="4053">
        <f>'50.37'!B28</f>
        <v>0</v>
      </c>
      <c r="BH30" s="4053">
        <f>'50.37'!C28</f>
        <v>0</v>
      </c>
      <c r="BI30" s="4053">
        <f>'50.37'!D28</f>
        <v>0</v>
      </c>
      <c r="BJ30" s="4053">
        <f>'50.37'!E28</f>
        <v>0</v>
      </c>
      <c r="BK30" s="4053">
        <f>'50.37'!F28</f>
        <v>0</v>
      </c>
      <c r="BL30" s="4053">
        <f>'50.37'!G28</f>
        <v>0</v>
      </c>
      <c r="BM30" s="3983"/>
      <c r="BN30" s="3966"/>
      <c r="BO30" s="3984"/>
      <c r="BP30" s="4009"/>
      <c r="BQ30" s="4009"/>
      <c r="BR30" s="4009"/>
      <c r="BS30" s="4029" t="s">
        <v>693</v>
      </c>
      <c r="BT30" s="4053">
        <f>'50.32'!B28</f>
        <v>0</v>
      </c>
      <c r="BU30" s="4053">
        <f>'50.32'!C28</f>
        <v>0</v>
      </c>
      <c r="BV30" s="4053">
        <f>'50.32'!D28</f>
        <v>0</v>
      </c>
      <c r="BW30" s="4053">
        <f>'50.32'!E28</f>
        <v>0</v>
      </c>
      <c r="BX30" s="4053">
        <f>'50.32'!F28</f>
        <v>0</v>
      </c>
      <c r="BY30" s="4053">
        <f>'50.32'!G28</f>
        <v>0</v>
      </c>
      <c r="BZ30" s="3983"/>
      <c r="CA30" s="3966"/>
      <c r="CB30" s="3984"/>
      <c r="CC30" s="4009"/>
      <c r="CD30" s="4009"/>
      <c r="CE30" s="4009"/>
      <c r="CF30" s="4029" t="s">
        <v>693</v>
      </c>
      <c r="CG30" s="4053">
        <f>'50.35'!B28</f>
        <v>0</v>
      </c>
      <c r="CH30" s="4053">
        <f>'50.35'!C28</f>
        <v>0</v>
      </c>
      <c r="CI30" s="4053">
        <f>'50.35'!D28</f>
        <v>0</v>
      </c>
      <c r="CJ30" s="4053">
        <f>'50.35'!E28</f>
        <v>0</v>
      </c>
      <c r="CK30" s="4053">
        <f>'50.35'!F28</f>
        <v>0</v>
      </c>
      <c r="CL30" s="4053">
        <f>'50.35'!G28</f>
        <v>0</v>
      </c>
      <c r="CM30" s="3983"/>
      <c r="CN30" s="3966"/>
      <c r="CO30" s="3984"/>
      <c r="CP30" s="4009"/>
      <c r="CQ30" s="4009"/>
      <c r="CR30" s="4009"/>
      <c r="CS30" s="4029" t="s">
        <v>693</v>
      </c>
      <c r="CT30" s="4053">
        <f>'50.34'!B28</f>
        <v>0</v>
      </c>
      <c r="CU30" s="4053">
        <f>'50.34'!C28</f>
        <v>0</v>
      </c>
      <c r="CV30" s="4053">
        <f>'50.34'!D28</f>
        <v>0</v>
      </c>
      <c r="CW30" s="4053">
        <f>'50.34'!E28</f>
        <v>0</v>
      </c>
      <c r="CX30" s="4053">
        <f>'50.34'!F28</f>
        <v>0</v>
      </c>
      <c r="CY30" s="4053">
        <f>'50.34'!G28</f>
        <v>0</v>
      </c>
      <c r="CZ30" s="3983"/>
      <c r="DA30" s="3966"/>
    </row>
    <row r="31" spans="1:105" ht="14.25">
      <c r="A31" s="3998"/>
      <c r="B31" s="3980"/>
      <c r="C31" s="4015"/>
      <c r="D31" s="4015"/>
      <c r="E31" s="4015"/>
      <c r="F31" s="4054" t="s">
        <v>182</v>
      </c>
      <c r="G31" s="4055">
        <f>SUM(G19:G30)</f>
        <v>0</v>
      </c>
      <c r="H31" s="4055">
        <f>SUM(H19:H30)</f>
        <v>0</v>
      </c>
      <c r="I31" s="4056"/>
      <c r="J31" s="4055">
        <f>SUM(J19:J30)</f>
        <v>0</v>
      </c>
      <c r="K31" s="4055">
        <f>SUM(K19:K30)</f>
        <v>0</v>
      </c>
      <c r="L31" s="4055">
        <f>SUM(L19:L30)</f>
        <v>0</v>
      </c>
      <c r="M31" s="4057"/>
      <c r="N31" s="4058"/>
      <c r="O31" s="3980"/>
      <c r="P31" s="4015"/>
      <c r="Q31" s="4015"/>
      <c r="R31" s="4015"/>
      <c r="S31" s="4054" t="s">
        <v>182</v>
      </c>
      <c r="T31" s="4055">
        <f>SUM(T19:T30)</f>
        <v>0</v>
      </c>
      <c r="U31" s="4055">
        <f>SUM(U19:U30)</f>
        <v>0</v>
      </c>
      <c r="V31" s="4015"/>
      <c r="W31" s="4055">
        <f>SUM(W19:W30)</f>
        <v>0</v>
      </c>
      <c r="X31" s="4055">
        <f>SUM(X19:X30)</f>
        <v>0</v>
      </c>
      <c r="Y31" s="4055">
        <f>SUM(Y19:Y30)</f>
        <v>0</v>
      </c>
      <c r="Z31" s="4057"/>
      <c r="AA31" s="4058"/>
      <c r="AB31" s="3980"/>
      <c r="AC31" s="4015"/>
      <c r="AD31" s="4015"/>
      <c r="AE31" s="4015"/>
      <c r="AF31" s="4054" t="s">
        <v>182</v>
      </c>
      <c r="AG31" s="4055">
        <f>SUM(AG19:AG30)</f>
        <v>0</v>
      </c>
      <c r="AH31" s="4055">
        <f>SUM(AH19:AH30)</f>
        <v>0</v>
      </c>
      <c r="AI31" s="4019"/>
      <c r="AJ31" s="4055">
        <f>SUM(AJ19:AJ30)</f>
        <v>0</v>
      </c>
      <c r="AK31" s="4055">
        <f>SUM(AK19:AK30)</f>
        <v>0</v>
      </c>
      <c r="AL31" s="4055">
        <f>SUM(AL19:AL30)</f>
        <v>0</v>
      </c>
      <c r="AM31" s="4057"/>
      <c r="AN31" s="4058"/>
      <c r="AO31" s="3980"/>
      <c r="AP31" s="4015"/>
      <c r="AQ31" s="4015"/>
      <c r="AR31" s="4015"/>
      <c r="AS31" s="4054" t="s">
        <v>182</v>
      </c>
      <c r="AT31" s="4055">
        <f>SUM(AT19:AT30)</f>
        <v>0</v>
      </c>
      <c r="AU31" s="4055">
        <f>SUM(AU19:AU30)</f>
        <v>0</v>
      </c>
      <c r="AV31" s="4019"/>
      <c r="AW31" s="4055">
        <f>SUM(AW19:AW30)</f>
        <v>0</v>
      </c>
      <c r="AX31" s="4055">
        <f>SUM(AX19:AX30)</f>
        <v>0</v>
      </c>
      <c r="AY31" s="4055">
        <f>SUM(AY19:AY30)</f>
        <v>0</v>
      </c>
      <c r="AZ31" s="4057"/>
      <c r="BA31" s="4058"/>
      <c r="BB31" s="3980"/>
      <c r="BC31" s="4015"/>
      <c r="BD31" s="4015"/>
      <c r="BE31" s="4015"/>
      <c r="BF31" s="4054" t="s">
        <v>182</v>
      </c>
      <c r="BG31" s="4055">
        <f>SUM(BG19:BG30)</f>
        <v>0</v>
      </c>
      <c r="BH31" s="4055">
        <f>SUM(BH19:BH30)</f>
        <v>0</v>
      </c>
      <c r="BI31" s="4059"/>
      <c r="BJ31" s="4055">
        <f>SUM(BJ19:BJ30)</f>
        <v>0</v>
      </c>
      <c r="BK31" s="4055">
        <f>SUM(BK19:BK30)</f>
        <v>0</v>
      </c>
      <c r="BL31" s="4055">
        <f>SUM(BL19:BL30)</f>
        <v>0</v>
      </c>
      <c r="BM31" s="4060"/>
      <c r="BN31" s="3998"/>
      <c r="BO31" s="3980"/>
      <c r="BP31" s="4015"/>
      <c r="BQ31" s="4015"/>
      <c r="BR31" s="4015"/>
      <c r="BS31" s="4054" t="s">
        <v>182</v>
      </c>
      <c r="BT31" s="4055">
        <f>SUM(BT19:BT30)</f>
        <v>0</v>
      </c>
      <c r="BU31" s="4055">
        <f>SUM(BU19:BU30)</f>
        <v>0</v>
      </c>
      <c r="BV31" s="4059"/>
      <c r="BW31" s="4055">
        <f>SUM(BW19:BW30)</f>
        <v>0</v>
      </c>
      <c r="BX31" s="4055">
        <f>SUM(BX19:BX30)</f>
        <v>0</v>
      </c>
      <c r="BY31" s="4055">
        <f>SUM(BY19:BY30)</f>
        <v>0</v>
      </c>
      <c r="BZ31" s="4060"/>
      <c r="CA31" s="3998"/>
      <c r="CB31" s="3980"/>
      <c r="CC31" s="4015"/>
      <c r="CD31" s="4015"/>
      <c r="CE31" s="4015"/>
      <c r="CF31" s="4054" t="s">
        <v>182</v>
      </c>
      <c r="CG31" s="4055">
        <f>SUM(CG19:CG30)</f>
        <v>0</v>
      </c>
      <c r="CH31" s="4055">
        <f>SUM(CH19:CH30)</f>
        <v>0</v>
      </c>
      <c r="CI31" s="4019"/>
      <c r="CJ31" s="4055">
        <f>SUM(CJ19:CJ30)</f>
        <v>0</v>
      </c>
      <c r="CK31" s="4055">
        <f>SUM(CK19:CK30)</f>
        <v>0</v>
      </c>
      <c r="CL31" s="4055">
        <f>SUM(CL19:CL30)</f>
        <v>0</v>
      </c>
      <c r="CM31" s="4060"/>
      <c r="CN31" s="3998"/>
      <c r="CO31" s="3980"/>
      <c r="CP31" s="4015"/>
      <c r="CQ31" s="4015"/>
      <c r="CR31" s="4015"/>
      <c r="CS31" s="4054" t="s">
        <v>182</v>
      </c>
      <c r="CT31" s="4055">
        <f>SUM(CT19:CT30)</f>
        <v>0</v>
      </c>
      <c r="CU31" s="4055">
        <f>SUM(CU19:CU30)</f>
        <v>0</v>
      </c>
      <c r="CV31" s="4019"/>
      <c r="CW31" s="4055">
        <f>SUM(CW19:CW30)</f>
        <v>0</v>
      </c>
      <c r="CX31" s="4055">
        <f>SUM(CX19:CX30)</f>
        <v>0</v>
      </c>
      <c r="CY31" s="4055">
        <f>SUM(CY19:CY30)</f>
        <v>0</v>
      </c>
      <c r="CZ31" s="4060"/>
      <c r="DA31" s="3998"/>
    </row>
    <row r="32" spans="1:105" ht="15">
      <c r="A32" s="3966"/>
      <c r="B32" s="3984"/>
      <c r="C32" s="4010"/>
      <c r="D32" s="4009"/>
      <c r="E32" s="4009"/>
      <c r="F32" s="4009"/>
      <c r="G32" s="4042"/>
      <c r="H32" s="4042"/>
      <c r="I32" s="4042"/>
      <c r="J32" s="4042"/>
      <c r="K32" s="4042"/>
      <c r="L32" s="4042"/>
      <c r="M32" s="4041"/>
      <c r="N32" s="4042"/>
      <c r="O32" s="3984"/>
      <c r="P32" s="4010"/>
      <c r="Q32" s="4009"/>
      <c r="R32" s="4009"/>
      <c r="S32" s="4009"/>
      <c r="T32" s="4048"/>
      <c r="U32" s="4048"/>
      <c r="V32" s="4048"/>
      <c r="W32" s="4048"/>
      <c r="X32" s="4048"/>
      <c r="Y32" s="4048"/>
      <c r="Z32" s="4041"/>
      <c r="AA32" s="4047"/>
      <c r="AB32" s="3984"/>
      <c r="AC32" s="4010"/>
      <c r="AD32" s="4009"/>
      <c r="AE32" s="4009"/>
      <c r="AF32" s="4009"/>
      <c r="AG32" s="4049"/>
      <c r="AH32" s="4049"/>
      <c r="AI32" s="4049"/>
      <c r="AJ32" s="4049"/>
      <c r="AK32" s="4049"/>
      <c r="AL32" s="4049"/>
      <c r="AM32" s="4041"/>
      <c r="AN32" s="4047"/>
      <c r="AO32" s="3984"/>
      <c r="AP32" s="4010"/>
      <c r="AQ32" s="4009"/>
      <c r="AR32" s="4009"/>
      <c r="AS32" s="4009"/>
      <c r="AT32" s="4049"/>
      <c r="AU32" s="4049"/>
      <c r="AV32" s="4049"/>
      <c r="AW32" s="4049"/>
      <c r="AX32" s="4049"/>
      <c r="AY32" s="4049"/>
      <c r="AZ32" s="4041"/>
      <c r="BA32" s="4047"/>
      <c r="BB32" s="3984"/>
      <c r="BC32" s="4010"/>
      <c r="BD32" s="4009"/>
      <c r="BE32" s="4009"/>
      <c r="BF32" s="4009"/>
      <c r="BG32" s="4049"/>
      <c r="BH32" s="4049"/>
      <c r="BI32" s="4049"/>
      <c r="BJ32" s="4049"/>
      <c r="BK32" s="4049"/>
      <c r="BL32" s="4049"/>
      <c r="BM32" s="3983"/>
      <c r="BN32" s="3966"/>
      <c r="BO32" s="3984"/>
      <c r="BP32" s="4010"/>
      <c r="BQ32" s="4009"/>
      <c r="BR32" s="4009"/>
      <c r="BS32" s="4009"/>
      <c r="BT32" s="4049"/>
      <c r="BU32" s="4049"/>
      <c r="BV32" s="4049"/>
      <c r="BW32" s="4049"/>
      <c r="BX32" s="4049"/>
      <c r="BY32" s="4049"/>
      <c r="BZ32" s="3983"/>
      <c r="CA32" s="3966"/>
      <c r="CB32" s="3984"/>
      <c r="CC32" s="4010"/>
      <c r="CD32" s="4009"/>
      <c r="CE32" s="4009"/>
      <c r="CF32" s="4009"/>
      <c r="CG32" s="4049"/>
      <c r="CH32" s="4049"/>
      <c r="CI32" s="4049"/>
      <c r="CJ32" s="4049"/>
      <c r="CK32" s="4049"/>
      <c r="CL32" s="4049"/>
      <c r="CM32" s="3983"/>
      <c r="CN32" s="3966"/>
      <c r="CO32" s="3984"/>
      <c r="CP32" s="4010"/>
      <c r="CQ32" s="4009"/>
      <c r="CR32" s="4009"/>
      <c r="CS32" s="4009"/>
      <c r="CT32" s="4049"/>
      <c r="CU32" s="4049"/>
      <c r="CV32" s="4049"/>
      <c r="CW32" s="4049"/>
      <c r="CX32" s="4049"/>
      <c r="CY32" s="4049"/>
      <c r="CZ32" s="3983"/>
      <c r="DA32" s="3966"/>
    </row>
    <row r="33" spans="1:105" ht="15">
      <c r="A33" s="3973"/>
      <c r="B33" s="4028"/>
      <c r="C33" s="4009"/>
      <c r="D33" s="4009"/>
      <c r="E33" s="4009"/>
      <c r="F33" s="4009"/>
      <c r="G33" s="4042"/>
      <c r="H33" s="4042"/>
      <c r="I33" s="4042"/>
      <c r="J33" s="4042"/>
      <c r="K33" s="4042"/>
      <c r="L33" s="4042"/>
      <c r="M33" s="4041"/>
      <c r="N33" s="4042"/>
      <c r="O33" s="4028"/>
      <c r="P33" s="4009"/>
      <c r="Q33" s="4009"/>
      <c r="R33" s="4009"/>
      <c r="S33" s="4009"/>
      <c r="T33" s="4048"/>
      <c r="U33" s="4048"/>
      <c r="V33" s="4009"/>
      <c r="W33" s="4048"/>
      <c r="X33" s="4048"/>
      <c r="Y33" s="4048"/>
      <c r="Z33" s="4041"/>
      <c r="AA33" s="4042"/>
      <c r="AB33" s="4028"/>
      <c r="AC33" s="4009"/>
      <c r="AD33" s="4009"/>
      <c r="AE33" s="4009"/>
      <c r="AF33" s="4009"/>
      <c r="AG33" s="4048"/>
      <c r="AH33" s="4048"/>
      <c r="AI33" s="4009"/>
      <c r="AJ33" s="4048"/>
      <c r="AK33" s="4048"/>
      <c r="AL33" s="4048"/>
      <c r="AM33" s="4041"/>
      <c r="AN33" s="4042"/>
      <c r="AO33" s="4028"/>
      <c r="AP33" s="4009"/>
      <c r="AQ33" s="4009"/>
      <c r="AR33" s="4009"/>
      <c r="AS33" s="4009"/>
      <c r="AT33" s="4048"/>
      <c r="AU33" s="4048"/>
      <c r="AV33" s="4009"/>
      <c r="AW33" s="4048"/>
      <c r="AX33" s="4048"/>
      <c r="AY33" s="4048"/>
      <c r="AZ33" s="4041"/>
      <c r="BA33" s="4042"/>
      <c r="BB33" s="4028"/>
      <c r="BC33" s="4009"/>
      <c r="BD33" s="4009"/>
      <c r="BE33" s="4009"/>
      <c r="BF33" s="4009"/>
      <c r="BG33" s="4048"/>
      <c r="BH33" s="4048"/>
      <c r="BI33" s="4009"/>
      <c r="BJ33" s="4048"/>
      <c r="BK33" s="4048"/>
      <c r="BL33" s="4048"/>
      <c r="BM33" s="4035"/>
      <c r="BN33" s="3973"/>
      <c r="BO33" s="4028"/>
      <c r="BP33" s="4009"/>
      <c r="BQ33" s="4009"/>
      <c r="BR33" s="4009"/>
      <c r="BS33" s="4009"/>
      <c r="BT33" s="4048"/>
      <c r="BU33" s="4048"/>
      <c r="BV33" s="4009"/>
      <c r="BW33" s="4048"/>
      <c r="BX33" s="4048"/>
      <c r="BY33" s="4048"/>
      <c r="BZ33" s="4035"/>
      <c r="CA33" s="3973"/>
      <c r="CB33" s="4028"/>
      <c r="CC33" s="4009"/>
      <c r="CD33" s="4009"/>
      <c r="CE33" s="4009"/>
      <c r="CF33" s="4009"/>
      <c r="CG33" s="4048"/>
      <c r="CH33" s="4048"/>
      <c r="CI33" s="4009"/>
      <c r="CJ33" s="4048"/>
      <c r="CK33" s="4048"/>
      <c r="CL33" s="4048"/>
      <c r="CM33" s="4035"/>
      <c r="CN33" s="3973"/>
      <c r="CO33" s="4028"/>
      <c r="CP33" s="4009"/>
      <c r="CQ33" s="4009"/>
      <c r="CR33" s="4009"/>
      <c r="CS33" s="4009"/>
      <c r="CT33" s="4048"/>
      <c r="CU33" s="4048"/>
      <c r="CV33" s="4048"/>
      <c r="CW33" s="4048"/>
      <c r="CX33" s="4048"/>
      <c r="CY33" s="4048"/>
      <c r="CZ33" s="4035"/>
      <c r="DA33" s="3973"/>
    </row>
    <row r="34" spans="1:105" ht="15">
      <c r="A34" s="3966"/>
      <c r="B34" s="3984"/>
      <c r="C34" s="4009"/>
      <c r="D34" s="4009"/>
      <c r="E34" s="4009"/>
      <c r="F34" s="4009"/>
      <c r="G34" s="4009"/>
      <c r="H34" s="4009"/>
      <c r="I34" s="4009"/>
      <c r="J34" s="4009"/>
      <c r="K34" s="4009"/>
      <c r="L34" s="4009"/>
      <c r="M34" s="4011"/>
      <c r="N34" s="4009"/>
      <c r="O34" s="3984"/>
      <c r="P34" s="4009"/>
      <c r="Q34" s="4009"/>
      <c r="R34" s="4009"/>
      <c r="S34" s="4009"/>
      <c r="T34" s="4009"/>
      <c r="U34" s="4009"/>
      <c r="V34" s="4009"/>
      <c r="W34" s="4009"/>
      <c r="X34" s="4009"/>
      <c r="Y34" s="4009"/>
      <c r="Z34" s="4011"/>
      <c r="AA34" s="4012"/>
      <c r="AB34" s="3984"/>
      <c r="AC34" s="4009"/>
      <c r="AD34" s="4009"/>
      <c r="AE34" s="4009"/>
      <c r="AF34" s="4009"/>
      <c r="AG34" s="4012"/>
      <c r="AH34" s="4012"/>
      <c r="AI34" s="4012"/>
      <c r="AJ34" s="4012"/>
      <c r="AK34" s="4012"/>
      <c r="AL34" s="4012"/>
      <c r="AM34" s="4011"/>
      <c r="AN34" s="4012"/>
      <c r="AO34" s="3984"/>
      <c r="AP34" s="4009"/>
      <c r="AQ34" s="4009"/>
      <c r="AR34" s="4009"/>
      <c r="AS34" s="4009"/>
      <c r="AT34" s="4012"/>
      <c r="AU34" s="4012"/>
      <c r="AV34" s="4012"/>
      <c r="AW34" s="4012"/>
      <c r="AX34" s="4012"/>
      <c r="AY34" s="4012"/>
      <c r="AZ34" s="4011"/>
      <c r="BA34" s="4012"/>
      <c r="BB34" s="3984"/>
      <c r="BC34" s="4009"/>
      <c r="BD34" s="4009"/>
      <c r="BE34" s="4009"/>
      <c r="BF34" s="4009"/>
      <c r="BG34" s="4012"/>
      <c r="BH34" s="4012"/>
      <c r="BI34" s="4012"/>
      <c r="BJ34" s="4012"/>
      <c r="BK34" s="4012"/>
      <c r="BL34" s="4012"/>
      <c r="BM34" s="3983"/>
      <c r="BN34" s="3966"/>
      <c r="BO34" s="3984"/>
      <c r="BP34" s="4009"/>
      <c r="BQ34" s="4009"/>
      <c r="BR34" s="4009"/>
      <c r="BS34" s="4009"/>
      <c r="BT34" s="4012"/>
      <c r="BU34" s="4012"/>
      <c r="BV34" s="4012"/>
      <c r="BW34" s="4012"/>
      <c r="BX34" s="4012"/>
      <c r="BY34" s="4012"/>
      <c r="BZ34" s="3983"/>
      <c r="CA34" s="3966"/>
      <c r="CB34" s="3984"/>
      <c r="CC34" s="4009"/>
      <c r="CD34" s="4009"/>
      <c r="CE34" s="4009"/>
      <c r="CF34" s="4009"/>
      <c r="CG34" s="4012"/>
      <c r="CH34" s="4012"/>
      <c r="CI34" s="4012"/>
      <c r="CJ34" s="4012"/>
      <c r="CK34" s="4012"/>
      <c r="CL34" s="4012"/>
      <c r="CM34" s="3983"/>
      <c r="CN34" s="3966"/>
      <c r="CO34" s="3984"/>
      <c r="CP34" s="4009"/>
      <c r="CQ34" s="4009"/>
      <c r="CR34" s="4009"/>
      <c r="CS34" s="4009"/>
      <c r="CT34" s="4012"/>
      <c r="CU34" s="4012"/>
      <c r="CV34" s="4012"/>
      <c r="CW34" s="4012"/>
      <c r="CX34" s="4012"/>
      <c r="CY34" s="4012"/>
      <c r="CZ34" s="3983"/>
      <c r="DA34" s="3966"/>
    </row>
    <row r="35" spans="1:105" ht="15">
      <c r="A35" s="3966"/>
      <c r="B35" s="3984"/>
      <c r="C35" s="4009"/>
      <c r="D35" s="4009"/>
      <c r="E35" s="4009"/>
      <c r="F35" s="4009"/>
      <c r="G35" s="4010"/>
      <c r="H35" s="4010"/>
      <c r="I35" s="4010"/>
      <c r="J35" s="4010"/>
      <c r="K35" s="4010"/>
      <c r="L35" s="4010"/>
      <c r="M35" s="4011"/>
      <c r="N35" s="4009"/>
      <c r="O35" s="3984"/>
      <c r="P35" s="4009"/>
      <c r="Q35" s="4009"/>
      <c r="R35" s="4009"/>
      <c r="S35" s="4009"/>
      <c r="T35" s="4010"/>
      <c r="U35" s="4010"/>
      <c r="V35" s="4010"/>
      <c r="W35" s="4010"/>
      <c r="X35" s="4010"/>
      <c r="Y35" s="4010"/>
      <c r="Z35" s="4011"/>
      <c r="AA35" s="4012"/>
      <c r="AB35" s="3984"/>
      <c r="AC35" s="4009"/>
      <c r="AD35" s="4009"/>
      <c r="AE35" s="4009"/>
      <c r="AF35" s="4009"/>
      <c r="AG35" s="4061"/>
      <c r="AH35" s="4061"/>
      <c r="AI35" s="4061"/>
      <c r="AJ35" s="4061"/>
      <c r="AK35" s="4061"/>
      <c r="AL35" s="4061"/>
      <c r="AM35" s="4011"/>
      <c r="AN35" s="4012"/>
      <c r="AO35" s="3984"/>
      <c r="AP35" s="4009"/>
      <c r="AQ35" s="4009"/>
      <c r="AR35" s="4009"/>
      <c r="AS35" s="4009"/>
      <c r="AT35" s="4061"/>
      <c r="AU35" s="4061"/>
      <c r="AV35" s="4061"/>
      <c r="AW35" s="4061"/>
      <c r="AX35" s="4061"/>
      <c r="AY35" s="4061"/>
      <c r="AZ35" s="4011"/>
      <c r="BA35" s="4012"/>
      <c r="BB35" s="3984"/>
      <c r="BC35" s="4009"/>
      <c r="BD35" s="4009"/>
      <c r="BE35" s="4009"/>
      <c r="BF35" s="4009"/>
      <c r="BG35" s="4061"/>
      <c r="BH35" s="4061"/>
      <c r="BI35" s="4061"/>
      <c r="BJ35" s="4061"/>
      <c r="BK35" s="4061"/>
      <c r="BL35" s="4061"/>
      <c r="BM35" s="3983"/>
      <c r="BN35" s="3966"/>
      <c r="BO35" s="3984"/>
      <c r="BP35" s="4009"/>
      <c r="BQ35" s="4009"/>
      <c r="BR35" s="4009"/>
      <c r="BS35" s="4009"/>
      <c r="BT35" s="4061"/>
      <c r="BU35" s="4061"/>
      <c r="BV35" s="4061"/>
      <c r="BW35" s="4061"/>
      <c r="BX35" s="4061"/>
      <c r="BY35" s="4061"/>
      <c r="BZ35" s="3983"/>
      <c r="CA35" s="3966"/>
      <c r="CB35" s="3984"/>
      <c r="CC35" s="4009"/>
      <c r="CD35" s="4009"/>
      <c r="CE35" s="4009"/>
      <c r="CF35" s="4009"/>
      <c r="CG35" s="4061"/>
      <c r="CH35" s="4061"/>
      <c r="CI35" s="4012"/>
      <c r="CJ35" s="4061"/>
      <c r="CK35" s="4061"/>
      <c r="CL35" s="4061"/>
      <c r="CM35" s="3983"/>
      <c r="CN35" s="3966"/>
      <c r="CO35" s="3984"/>
      <c r="CP35" s="4009"/>
      <c r="CQ35" s="4009"/>
      <c r="CR35" s="4009"/>
      <c r="CS35" s="4009"/>
      <c r="CT35" s="4061"/>
      <c r="CU35" s="4061"/>
      <c r="CV35" s="4012"/>
      <c r="CW35" s="4061"/>
      <c r="CX35" s="4061"/>
      <c r="CY35" s="4061"/>
      <c r="CZ35" s="3983"/>
      <c r="DA35" s="3966"/>
    </row>
    <row r="36" spans="1:105" ht="15">
      <c r="A36" s="3966"/>
      <c r="B36" s="3984"/>
      <c r="C36" s="4009"/>
      <c r="D36" s="4009"/>
      <c r="E36" s="4009"/>
      <c r="F36" s="4009"/>
      <c r="G36" s="4009"/>
      <c r="H36" s="4009"/>
      <c r="I36" s="4009"/>
      <c r="J36" s="4009"/>
      <c r="K36" s="4009"/>
      <c r="L36" s="4009"/>
      <c r="M36" s="4011"/>
      <c r="N36" s="4009"/>
      <c r="O36" s="3984"/>
      <c r="P36" s="4009"/>
      <c r="Q36" s="4009"/>
      <c r="R36" s="4009"/>
      <c r="S36" s="4009"/>
      <c r="T36" s="4009"/>
      <c r="U36" s="4009"/>
      <c r="V36" s="4009"/>
      <c r="W36" s="4009"/>
      <c r="X36" s="4009"/>
      <c r="Y36" s="4009"/>
      <c r="Z36" s="4011"/>
      <c r="AA36" s="4012"/>
      <c r="AB36" s="3984"/>
      <c r="AC36" s="4009"/>
      <c r="AD36" s="4009"/>
      <c r="AE36" s="4009"/>
      <c r="AF36" s="4009"/>
      <c r="AG36" s="4012"/>
      <c r="AH36" s="4012"/>
      <c r="AI36" s="4012"/>
      <c r="AJ36" s="4012"/>
      <c r="AK36" s="4012"/>
      <c r="AL36" s="4012"/>
      <c r="AM36" s="4011"/>
      <c r="AN36" s="4012"/>
      <c r="AO36" s="3984"/>
      <c r="AP36" s="4009"/>
      <c r="AQ36" s="4009"/>
      <c r="AR36" s="4009"/>
      <c r="AS36" s="4009"/>
      <c r="AT36" s="4012"/>
      <c r="AU36" s="4012"/>
      <c r="AV36" s="4012"/>
      <c r="AW36" s="4012"/>
      <c r="AX36" s="4012"/>
      <c r="AY36" s="4012"/>
      <c r="AZ36" s="4011"/>
      <c r="BA36" s="4012"/>
      <c r="BB36" s="3984"/>
      <c r="BC36" s="4009"/>
      <c r="BD36" s="4009"/>
      <c r="BE36" s="4009"/>
      <c r="BF36" s="4009"/>
      <c r="BG36" s="4012"/>
      <c r="BH36" s="4012"/>
      <c r="BI36" s="4012"/>
      <c r="BJ36" s="4012"/>
      <c r="BK36" s="4012"/>
      <c r="BL36" s="4012"/>
      <c r="BM36" s="3983"/>
      <c r="BN36" s="3966"/>
      <c r="BO36" s="3984"/>
      <c r="BP36" s="4009"/>
      <c r="BQ36" s="4009"/>
      <c r="BR36" s="4009"/>
      <c r="BS36" s="4009"/>
      <c r="BT36" s="4012"/>
      <c r="BU36" s="4012"/>
      <c r="BV36" s="4012"/>
      <c r="BW36" s="4012"/>
      <c r="BX36" s="4012"/>
      <c r="BY36" s="4012"/>
      <c r="BZ36" s="3983"/>
      <c r="CA36" s="3966"/>
      <c r="CB36" s="3984"/>
      <c r="CC36" s="4009"/>
      <c r="CD36" s="4009"/>
      <c r="CE36" s="4009"/>
      <c r="CF36" s="4009"/>
      <c r="CG36" s="4012"/>
      <c r="CH36" s="4012"/>
      <c r="CI36" s="4012"/>
      <c r="CJ36" s="4012"/>
      <c r="CK36" s="4012"/>
      <c r="CL36" s="4012"/>
      <c r="CM36" s="3983"/>
      <c r="CN36" s="3966"/>
      <c r="CO36" s="3984"/>
      <c r="CP36" s="4009"/>
      <c r="CQ36" s="4009"/>
      <c r="CR36" s="4009"/>
      <c r="CS36" s="4009"/>
      <c r="CT36" s="4012"/>
      <c r="CU36" s="4012"/>
      <c r="CV36" s="4012"/>
      <c r="CW36" s="4012"/>
      <c r="CX36" s="4012"/>
      <c r="CY36" s="4012"/>
      <c r="CZ36" s="3983"/>
      <c r="DA36" s="3966"/>
    </row>
    <row r="37" spans="1:105" ht="15">
      <c r="A37" s="3966"/>
      <c r="B37" s="3984"/>
      <c r="C37" s="4014" t="s">
        <v>1957</v>
      </c>
      <c r="D37" s="4015"/>
      <c r="E37" s="4015"/>
      <c r="F37" s="4009"/>
      <c r="G37" s="4009"/>
      <c r="H37" s="4015" t="s">
        <v>1967</v>
      </c>
      <c r="I37" s="4015"/>
      <c r="J37" s="4009"/>
      <c r="K37" s="4009"/>
      <c r="L37" s="4015"/>
      <c r="M37" s="4018"/>
      <c r="N37" s="4015"/>
      <c r="O37" s="3984"/>
      <c r="P37" s="4014" t="str">
        <f>P10</f>
        <v>Motor Vehicle</v>
      </c>
      <c r="Q37" s="4015"/>
      <c r="R37" s="4015"/>
      <c r="S37" s="4009"/>
      <c r="T37" s="4009"/>
      <c r="U37" s="4015" t="s">
        <v>1967</v>
      </c>
      <c r="V37" s="4015"/>
      <c r="W37" s="4009"/>
      <c r="X37" s="4009"/>
      <c r="Y37" s="4015"/>
      <c r="Z37" s="4018"/>
      <c r="AA37" s="4019"/>
      <c r="AB37" s="3984"/>
      <c r="AC37" s="4014" t="str">
        <f>AC10</f>
        <v>Property</v>
      </c>
      <c r="AD37" s="4015"/>
      <c r="AE37" s="4015"/>
      <c r="AF37" s="4009"/>
      <c r="AG37" s="4012"/>
      <c r="AH37" s="4019" t="s">
        <v>1967</v>
      </c>
      <c r="AI37" s="4019"/>
      <c r="AJ37" s="4012"/>
      <c r="AK37" s="4012"/>
      <c r="AL37" s="4019"/>
      <c r="AM37" s="4018"/>
      <c r="AN37" s="4019"/>
      <c r="AO37" s="3984"/>
      <c r="AP37" s="4014" t="str">
        <f>AP10</f>
        <v xml:space="preserve">Liability </v>
      </c>
      <c r="AQ37" s="4015"/>
      <c r="AR37" s="4015"/>
      <c r="AS37" s="4009"/>
      <c r="AT37" s="4012"/>
      <c r="AU37" s="4019" t="s">
        <v>1967</v>
      </c>
      <c r="AV37" s="4019"/>
      <c r="AW37" s="4012"/>
      <c r="AX37" s="4012"/>
      <c r="AY37" s="4019"/>
      <c r="AZ37" s="4018"/>
      <c r="BA37" s="4019"/>
      <c r="BB37" s="3984"/>
      <c r="BC37" s="4014" t="str">
        <f>BC10</f>
        <v>Workers Compensation</v>
      </c>
      <c r="BD37" s="4015"/>
      <c r="BE37" s="4015"/>
      <c r="BF37" s="4009"/>
      <c r="BG37" s="4012"/>
      <c r="BH37" s="4019" t="s">
        <v>1967</v>
      </c>
      <c r="BI37" s="4019"/>
      <c r="BJ37" s="4012"/>
      <c r="BK37" s="4012"/>
      <c r="BL37" s="4019"/>
      <c r="BM37" s="3983"/>
      <c r="BN37" s="3966"/>
      <c r="BO37" s="3984"/>
      <c r="BP37" s="4014" t="str">
        <f>BP10</f>
        <v>Marine, Aviation and Transport</v>
      </c>
      <c r="BQ37" s="4015"/>
      <c r="BR37" s="4015"/>
      <c r="BS37" s="4009"/>
      <c r="BT37" s="4012"/>
      <c r="BU37" s="4019" t="s">
        <v>1967</v>
      </c>
      <c r="BV37" s="4019"/>
      <c r="BW37" s="4012"/>
      <c r="BX37" s="4012"/>
      <c r="BY37" s="4019"/>
      <c r="BZ37" s="3983"/>
      <c r="CA37" s="3966"/>
      <c r="CB37" s="3984"/>
      <c r="CC37" s="4014" t="str">
        <f>CC10</f>
        <v>Personal Accident</v>
      </c>
      <c r="CD37" s="4015"/>
      <c r="CE37" s="4015"/>
      <c r="CF37" s="4009"/>
      <c r="CG37" s="4012"/>
      <c r="CH37" s="4019" t="s">
        <v>1967</v>
      </c>
      <c r="CI37" s="4019"/>
      <c r="CJ37" s="4012"/>
      <c r="CK37" s="4012"/>
      <c r="CL37" s="4019"/>
      <c r="CM37" s="3983"/>
      <c r="CN37" s="3966"/>
      <c r="CO37" s="3984"/>
      <c r="CP37" s="4014" t="str">
        <f>CP10</f>
        <v>Pecuniary Loss</v>
      </c>
      <c r="CQ37" s="4015"/>
      <c r="CR37" s="4015"/>
      <c r="CS37" s="4009"/>
      <c r="CT37" s="4012"/>
      <c r="CU37" s="4019" t="s">
        <v>1967</v>
      </c>
      <c r="CV37" s="4019"/>
      <c r="CW37" s="4012"/>
      <c r="CX37" s="4012"/>
      <c r="CY37" s="4019"/>
      <c r="CZ37" s="3983"/>
      <c r="DA37" s="3966"/>
    </row>
    <row r="38" spans="1:105" ht="15">
      <c r="A38" s="3966"/>
      <c r="B38" s="3984"/>
      <c r="C38" s="4009" t="s">
        <v>1968</v>
      </c>
      <c r="D38" s="4009"/>
      <c r="E38" s="4009"/>
      <c r="F38" s="4009"/>
      <c r="G38" s="4009"/>
      <c r="H38" s="4009"/>
      <c r="I38" s="4009"/>
      <c r="J38" s="4009"/>
      <c r="K38" s="4009"/>
      <c r="L38" s="4009"/>
      <c r="M38" s="4011"/>
      <c r="N38" s="4009"/>
      <c r="O38" s="3984"/>
      <c r="P38" s="4009" t="s">
        <v>1968</v>
      </c>
      <c r="Q38" s="4009"/>
      <c r="R38" s="4009"/>
      <c r="S38" s="4009"/>
      <c r="T38" s="4009"/>
      <c r="U38" s="4009"/>
      <c r="V38" s="4009"/>
      <c r="W38" s="4009"/>
      <c r="X38" s="4009"/>
      <c r="Y38" s="4009"/>
      <c r="Z38" s="4011"/>
      <c r="AA38" s="4012"/>
      <c r="AB38" s="3984"/>
      <c r="AC38" s="4009" t="s">
        <v>1968</v>
      </c>
      <c r="AD38" s="4009"/>
      <c r="AE38" s="4009"/>
      <c r="AF38" s="4009"/>
      <c r="AG38" s="4012"/>
      <c r="AH38" s="4012"/>
      <c r="AI38" s="4012"/>
      <c r="AJ38" s="4012"/>
      <c r="AK38" s="4012"/>
      <c r="AL38" s="4012"/>
      <c r="AM38" s="4011"/>
      <c r="AN38" s="4012"/>
      <c r="AO38" s="3984"/>
      <c r="AP38" s="4009" t="s">
        <v>1968</v>
      </c>
      <c r="AQ38" s="4009"/>
      <c r="AR38" s="4009"/>
      <c r="AS38" s="4009"/>
      <c r="AT38" s="4012"/>
      <c r="AU38" s="4012"/>
      <c r="AV38" s="4012"/>
      <c r="AW38" s="4012"/>
      <c r="AX38" s="4012"/>
      <c r="AY38" s="4012"/>
      <c r="AZ38" s="4011"/>
      <c r="BA38" s="4012"/>
      <c r="BB38" s="3984"/>
      <c r="BC38" s="4009" t="s">
        <v>1968</v>
      </c>
      <c r="BD38" s="4009"/>
      <c r="BE38" s="4009"/>
      <c r="BF38" s="4009"/>
      <c r="BG38" s="4012"/>
      <c r="BH38" s="4012"/>
      <c r="BI38" s="4012"/>
      <c r="BJ38" s="4012"/>
      <c r="BK38" s="4012"/>
      <c r="BL38" s="4012"/>
      <c r="BM38" s="3983"/>
      <c r="BN38" s="3966"/>
      <c r="BO38" s="3984"/>
      <c r="BP38" s="4009" t="s">
        <v>1968</v>
      </c>
      <c r="BQ38" s="4009"/>
      <c r="BR38" s="4009"/>
      <c r="BS38" s="4009"/>
      <c r="BT38" s="4012"/>
      <c r="BU38" s="4012"/>
      <c r="BV38" s="4012"/>
      <c r="BW38" s="4012"/>
      <c r="BX38" s="4012"/>
      <c r="BY38" s="4012"/>
      <c r="BZ38" s="3983"/>
      <c r="CA38" s="3966"/>
      <c r="CB38" s="3984"/>
      <c r="CC38" s="4009" t="s">
        <v>1968</v>
      </c>
      <c r="CD38" s="4009"/>
      <c r="CE38" s="4009"/>
      <c r="CF38" s="4009"/>
      <c r="CG38" s="4012"/>
      <c r="CH38" s="4012"/>
      <c r="CI38" s="4012"/>
      <c r="CJ38" s="4012"/>
      <c r="CK38" s="4012"/>
      <c r="CL38" s="4012"/>
      <c r="CM38" s="3983"/>
      <c r="CN38" s="3966"/>
      <c r="CO38" s="3984"/>
      <c r="CP38" s="4009" t="s">
        <v>1968</v>
      </c>
      <c r="CQ38" s="4009"/>
      <c r="CR38" s="4009"/>
      <c r="CS38" s="4009"/>
      <c r="CT38" s="4012"/>
      <c r="CU38" s="4012"/>
      <c r="CV38" s="4012"/>
      <c r="CW38" s="4012"/>
      <c r="CX38" s="4012"/>
      <c r="CY38" s="4012"/>
      <c r="CZ38" s="3983"/>
      <c r="DA38" s="3966"/>
    </row>
    <row r="39" spans="1:105" ht="89.25" customHeight="1">
      <c r="A39" s="3966"/>
      <c r="B39" s="3984"/>
      <c r="C39" s="4022"/>
      <c r="D39" s="4022"/>
      <c r="E39" s="4022"/>
      <c r="F39" s="4023" t="str">
        <f>CONCATENATE("Figures grouped by Accident Year ending  ",$F$3)</f>
        <v>Figures grouped by Accident Year ending  0-Jan</v>
      </c>
      <c r="G39" s="4027" t="str">
        <f>CONCATENATE("No of claims first reported in ",$C$8)</f>
        <v>No of claims first reported in 0</v>
      </c>
      <c r="H39" s="4024" t="str">
        <f>CONCATENATE("Net Claim Payments during ",$C$8)</f>
        <v>Net Claim Payments during 0</v>
      </c>
      <c r="I39" s="4024" t="str">
        <f>CONCATENATE("Cumulative Claim payments from accident year to end of financial year ",$C$8)</f>
        <v>Cumulative Claim payments from accident year to end of financial year 0</v>
      </c>
      <c r="J39" s="4024" t="str">
        <f>CONCATENATE("No of claims outstanding at end of financial year ",$C$8)</f>
        <v>No of claims outstanding at end of financial year 0</v>
      </c>
      <c r="K39" s="4024" t="str">
        <f>CONCATENATE("Net Case reserves on claims outstanding at end of financial year ",$C$8)</f>
        <v>Net Case reserves on claims outstanding at end of financial year 0</v>
      </c>
      <c r="L39" s="4024" t="str">
        <f>CONCATENATE("Net IBNR reserve at end of financial year ",$C$8)</f>
        <v>Net IBNR reserve at end of financial year 0</v>
      </c>
      <c r="M39" s="4025"/>
      <c r="N39" s="4026"/>
      <c r="O39" s="3984"/>
      <c r="P39" s="4022"/>
      <c r="Q39" s="4022"/>
      <c r="R39" s="4022"/>
      <c r="S39" s="4023" t="str">
        <f>CONCATENATE("Figures grouped by Accident Year ending  ",$F$3)</f>
        <v>Figures grouped by Accident Year ending  0-Jan</v>
      </c>
      <c r="T39" s="4027" t="str">
        <f>CONCATENATE("No of claims first reported in ",$C$8)</f>
        <v>No of claims first reported in 0</v>
      </c>
      <c r="U39" s="4024" t="str">
        <f>CONCATENATE("Net Claim Payments during ",$C$8)</f>
        <v>Net Claim Payments during 0</v>
      </c>
      <c r="V39" s="4024" t="str">
        <f>CONCATENATE("Cumulative Claim payments from accident year to end of financial year ",$C$8)</f>
        <v>Cumulative Claim payments from accident year to end of financial year 0</v>
      </c>
      <c r="W39" s="4024" t="str">
        <f>CONCATENATE("No of claims outstanding at end of financial year ",$C$8)</f>
        <v>No of claims outstanding at end of financial year 0</v>
      </c>
      <c r="X39" s="4024" t="str">
        <f>CONCATENATE("Net Case reserves on claims outstanding at end of financial year ",$C$8)</f>
        <v>Net Case reserves on claims outstanding at end of financial year 0</v>
      </c>
      <c r="Y39" s="4024" t="str">
        <f>CONCATENATE("Net IBNR reserve at end of financial year ",$C$8)</f>
        <v>Net IBNR reserve at end of financial year 0</v>
      </c>
      <c r="Z39" s="4025"/>
      <c r="AA39" s="4026"/>
      <c r="AB39" s="3984"/>
      <c r="AC39" s="4022"/>
      <c r="AD39" s="4022"/>
      <c r="AE39" s="4022"/>
      <c r="AF39" s="4023" t="str">
        <f>CONCATENATE("Figures grouped by Accident Year ending  ",$F$3)</f>
        <v>Figures grouped by Accident Year ending  0-Jan</v>
      </c>
      <c r="AG39" s="4027" t="str">
        <f>CONCATENATE("No of claims first reported in ",$C$8)</f>
        <v>No of claims first reported in 0</v>
      </c>
      <c r="AH39" s="4024" t="str">
        <f>CONCATENATE("Net Claim Payments during ",$C$8)</f>
        <v>Net Claim Payments during 0</v>
      </c>
      <c r="AI39" s="4024" t="str">
        <f>CONCATENATE("Cumulative Claim payments from accident year to end of financial year ",$C$8)</f>
        <v>Cumulative Claim payments from accident year to end of financial year 0</v>
      </c>
      <c r="AJ39" s="4024" t="str">
        <f>CONCATENATE("No of claims outstanding at end of financial year ",$C$8)</f>
        <v>No of claims outstanding at end of financial year 0</v>
      </c>
      <c r="AK39" s="4024" t="str">
        <f>CONCATENATE("Net Case reserves on claims outstanding at end of financial year ",$C$8)</f>
        <v>Net Case reserves on claims outstanding at end of financial year 0</v>
      </c>
      <c r="AL39" s="4024" t="str">
        <f>CONCATENATE("Net IBNR reserve at end of financial year ",$C$8)</f>
        <v>Net IBNR reserve at end of financial year 0</v>
      </c>
      <c r="AM39" s="4025"/>
      <c r="AN39" s="4026"/>
      <c r="AO39" s="3984"/>
      <c r="AP39" s="4022"/>
      <c r="AQ39" s="4022"/>
      <c r="AR39" s="4022"/>
      <c r="AS39" s="4023" t="str">
        <f>CONCATENATE("Figures grouped by Accident Year ending  ",$F$3)</f>
        <v>Figures grouped by Accident Year ending  0-Jan</v>
      </c>
      <c r="AT39" s="4027" t="str">
        <f>CONCATENATE("No of claims first reported in ",$C$8)</f>
        <v>No of claims first reported in 0</v>
      </c>
      <c r="AU39" s="4024" t="str">
        <f>CONCATENATE("Net Claim Payments during ",$C$8)</f>
        <v>Net Claim Payments during 0</v>
      </c>
      <c r="AV39" s="4024" t="str">
        <f>CONCATENATE("Cumulative Claim payments from accident year to end of financial year ",$C$8)</f>
        <v>Cumulative Claim payments from accident year to end of financial year 0</v>
      </c>
      <c r="AW39" s="4024" t="str">
        <f>CONCATENATE("No of claims outstanding at end of financial year ",$C$8)</f>
        <v>No of claims outstanding at end of financial year 0</v>
      </c>
      <c r="AX39" s="4024" t="str">
        <f>CONCATENATE("Net Case reserves on claims outstanding at end of financial year ",$C$8)</f>
        <v>Net Case reserves on claims outstanding at end of financial year 0</v>
      </c>
      <c r="AY39" s="4024" t="str">
        <f>CONCATENATE("Net IBNR reserve at end of financial year ",$C$8)</f>
        <v>Net IBNR reserve at end of financial year 0</v>
      </c>
      <c r="AZ39" s="4025"/>
      <c r="BA39" s="4026"/>
      <c r="BB39" s="3984"/>
      <c r="BC39" s="4022"/>
      <c r="BD39" s="4022"/>
      <c r="BE39" s="4022"/>
      <c r="BF39" s="4023" t="str">
        <f>CONCATENATE("Figures grouped by Accident Year ending  ",$F$3)</f>
        <v>Figures grouped by Accident Year ending  0-Jan</v>
      </c>
      <c r="BG39" s="4027" t="str">
        <f>CONCATENATE("No of claims first reported in ",$C$8)</f>
        <v>No of claims first reported in 0</v>
      </c>
      <c r="BH39" s="4024" t="str">
        <f>CONCATENATE("Net Claim Payments during ",$C$8)</f>
        <v>Net Claim Payments during 0</v>
      </c>
      <c r="BI39" s="4024" t="str">
        <f>CONCATENATE("Cumulative Claim payments from accident year to end of financial year ",$C$8)</f>
        <v>Cumulative Claim payments from accident year to end of financial year 0</v>
      </c>
      <c r="BJ39" s="4024" t="str">
        <f>CONCATENATE("No of claims outstanding at end of financial year ",$C$8)</f>
        <v>No of claims outstanding at end of financial year 0</v>
      </c>
      <c r="BK39" s="4024" t="str">
        <f>CONCATENATE("Net Case reserves on claims outstanding at end of financial year ",$C$8)</f>
        <v>Net Case reserves on claims outstanding at end of financial year 0</v>
      </c>
      <c r="BL39" s="4024" t="str">
        <f>CONCATENATE("Net IBNR reserve at end of financial year ",$C$8)</f>
        <v>Net IBNR reserve at end of financial year 0</v>
      </c>
      <c r="BM39" s="3983"/>
      <c r="BN39" s="3966"/>
      <c r="BO39" s="3984"/>
      <c r="BP39" s="4022"/>
      <c r="BQ39" s="4022"/>
      <c r="BR39" s="4022"/>
      <c r="BS39" s="4023" t="str">
        <f>CONCATENATE("Figures grouped by Accident Year ending  ",$F$3)</f>
        <v>Figures grouped by Accident Year ending  0-Jan</v>
      </c>
      <c r="BT39" s="4027" t="str">
        <f>CONCATENATE("No of claims first reported in ",$C$8)</f>
        <v>No of claims first reported in 0</v>
      </c>
      <c r="BU39" s="4024" t="str">
        <f>CONCATENATE("Net Claim Payments during ",$C$8)</f>
        <v>Net Claim Payments during 0</v>
      </c>
      <c r="BV39" s="4024" t="str">
        <f>CONCATENATE("Cumulative Claim payments from accident year to end of financial year ",$C$8)</f>
        <v>Cumulative Claim payments from accident year to end of financial year 0</v>
      </c>
      <c r="BW39" s="4024" t="str">
        <f>CONCATENATE("No of claims outstanding at end of financial year ",$C$8)</f>
        <v>No of claims outstanding at end of financial year 0</v>
      </c>
      <c r="BX39" s="4024" t="str">
        <f>CONCATENATE("Net Case reserves on claims outstanding at end of financial year ",$C$8)</f>
        <v>Net Case reserves on claims outstanding at end of financial year 0</v>
      </c>
      <c r="BY39" s="4024" t="str">
        <f>CONCATENATE("Net IBNR reserve at end of financial year ",$C$8)</f>
        <v>Net IBNR reserve at end of financial year 0</v>
      </c>
      <c r="BZ39" s="3983"/>
      <c r="CA39" s="3966"/>
      <c r="CB39" s="3984"/>
      <c r="CC39" s="4022"/>
      <c r="CD39" s="4022"/>
      <c r="CE39" s="4022"/>
      <c r="CF39" s="4023" t="str">
        <f>CONCATENATE("Figures grouped by Accident Year ending  ",$F$3)</f>
        <v>Figures grouped by Accident Year ending  0-Jan</v>
      </c>
      <c r="CG39" s="4027" t="str">
        <f>CONCATENATE("No of claims first reported in ",$C$8)</f>
        <v>No of claims first reported in 0</v>
      </c>
      <c r="CH39" s="4024" t="str">
        <f>CONCATENATE("Net Claim Payments during ",$C$8)</f>
        <v>Net Claim Payments during 0</v>
      </c>
      <c r="CI39" s="4024" t="str">
        <f>CONCATENATE("Cumulative Claim payments from accident year to end of financial year ",$C$8)</f>
        <v>Cumulative Claim payments from accident year to end of financial year 0</v>
      </c>
      <c r="CJ39" s="4024" t="str">
        <f>CONCATENATE("No of claims outstanding at end of financial year ",$C$8)</f>
        <v>No of claims outstanding at end of financial year 0</v>
      </c>
      <c r="CK39" s="4024" t="str">
        <f>CONCATENATE("Net Case reserves on claims outstanding at end of financial year ",$C$8)</f>
        <v>Net Case reserves on claims outstanding at end of financial year 0</v>
      </c>
      <c r="CL39" s="4024" t="str">
        <f>CONCATENATE("Net IBNR reserve at end of financial year ",$C$8)</f>
        <v>Net IBNR reserve at end of financial year 0</v>
      </c>
      <c r="CM39" s="3983"/>
      <c r="CN39" s="3966"/>
      <c r="CO39" s="3984"/>
      <c r="CP39" s="4022"/>
      <c r="CQ39" s="4022"/>
      <c r="CR39" s="4022"/>
      <c r="CS39" s="4023" t="str">
        <f>CONCATENATE("Figures grouped by Accident Year ending  ",$F$3)</f>
        <v>Figures grouped by Accident Year ending  0-Jan</v>
      </c>
      <c r="CT39" s="4027" t="str">
        <f>CONCATENATE("No of claims first reported in ",$C$8)</f>
        <v>No of claims first reported in 0</v>
      </c>
      <c r="CU39" s="4024" t="str">
        <f>CONCATENATE("Net Claim Payments during ",$C$8)</f>
        <v>Net Claim Payments during 0</v>
      </c>
      <c r="CV39" s="4024" t="str">
        <f>CONCATENATE("Cumulative Claim payments from accident year to end of financial year ",$C$8)</f>
        <v>Cumulative Claim payments from accident year to end of financial year 0</v>
      </c>
      <c r="CW39" s="4024" t="str">
        <f>CONCATENATE("No of claims outstanding at end of financial year ",$C$8)</f>
        <v>No of claims outstanding at end of financial year 0</v>
      </c>
      <c r="CX39" s="4024" t="str">
        <f>CONCATENATE("Net Case reserves on claims outstanding at end of financial year ",$C$8)</f>
        <v>Net Case reserves on claims outstanding at end of financial year 0</v>
      </c>
      <c r="CY39" s="4024" t="str">
        <f>CONCATENATE("Net IBNR reserve at end of financial year ",$C$8)</f>
        <v>Net IBNR reserve at end of financial year 0</v>
      </c>
      <c r="CZ39" s="3983"/>
      <c r="DA39" s="3966"/>
    </row>
    <row r="40" spans="1:105" ht="15">
      <c r="A40" s="3966"/>
      <c r="B40" s="3984"/>
      <c r="C40" s="4009"/>
      <c r="D40" s="4009"/>
      <c r="E40" s="4009"/>
      <c r="F40" s="4033">
        <v>1</v>
      </c>
      <c r="G40" s="4030" t="s">
        <v>1961</v>
      </c>
      <c r="H40" s="4030" t="s">
        <v>1962</v>
      </c>
      <c r="I40" s="4030" t="s">
        <v>1963</v>
      </c>
      <c r="J40" s="4030" t="s">
        <v>1964</v>
      </c>
      <c r="K40" s="4030" t="s">
        <v>1965</v>
      </c>
      <c r="L40" s="4030" t="s">
        <v>1966</v>
      </c>
      <c r="M40" s="4031"/>
      <c r="N40" s="4032"/>
      <c r="O40" s="3984"/>
      <c r="P40" s="4009"/>
      <c r="Q40" s="4009"/>
      <c r="R40" s="4009"/>
      <c r="S40" s="4033">
        <v>1</v>
      </c>
      <c r="T40" s="4030" t="s">
        <v>1961</v>
      </c>
      <c r="U40" s="4030" t="s">
        <v>1962</v>
      </c>
      <c r="V40" s="4030" t="s">
        <v>1963</v>
      </c>
      <c r="W40" s="4030" t="s">
        <v>1964</v>
      </c>
      <c r="X40" s="4030" t="s">
        <v>1965</v>
      </c>
      <c r="Y40" s="4030" t="s">
        <v>1966</v>
      </c>
      <c r="Z40" s="4031"/>
      <c r="AA40" s="4034"/>
      <c r="AB40" s="3984"/>
      <c r="AC40" s="4009"/>
      <c r="AD40" s="4009"/>
      <c r="AE40" s="4009"/>
      <c r="AF40" s="4033">
        <v>1</v>
      </c>
      <c r="AG40" s="4030" t="s">
        <v>1961</v>
      </c>
      <c r="AH40" s="4030" t="s">
        <v>1962</v>
      </c>
      <c r="AI40" s="4030" t="s">
        <v>1963</v>
      </c>
      <c r="AJ40" s="4030" t="s">
        <v>1964</v>
      </c>
      <c r="AK40" s="4030" t="s">
        <v>1965</v>
      </c>
      <c r="AL40" s="4030" t="s">
        <v>1966</v>
      </c>
      <c r="AM40" s="4031"/>
      <c r="AN40" s="4034"/>
      <c r="AO40" s="3984"/>
      <c r="AP40" s="4009"/>
      <c r="AQ40" s="4009"/>
      <c r="AR40" s="4009"/>
      <c r="AS40" s="4033">
        <v>1</v>
      </c>
      <c r="AT40" s="4030" t="s">
        <v>1961</v>
      </c>
      <c r="AU40" s="4030" t="s">
        <v>1962</v>
      </c>
      <c r="AV40" s="4030" t="s">
        <v>1963</v>
      </c>
      <c r="AW40" s="4030" t="s">
        <v>1964</v>
      </c>
      <c r="AX40" s="4030" t="s">
        <v>1965</v>
      </c>
      <c r="AY40" s="4030" t="s">
        <v>1966</v>
      </c>
      <c r="AZ40" s="4031"/>
      <c r="BA40" s="4034"/>
      <c r="BB40" s="3984"/>
      <c r="BC40" s="4009"/>
      <c r="BD40" s="4009"/>
      <c r="BE40" s="4009"/>
      <c r="BF40" s="4033">
        <v>1</v>
      </c>
      <c r="BG40" s="4030" t="s">
        <v>1961</v>
      </c>
      <c r="BH40" s="4030" t="s">
        <v>1962</v>
      </c>
      <c r="BI40" s="4030" t="s">
        <v>1963</v>
      </c>
      <c r="BJ40" s="4030" t="s">
        <v>1964</v>
      </c>
      <c r="BK40" s="4030" t="s">
        <v>1965</v>
      </c>
      <c r="BL40" s="4030" t="s">
        <v>1966</v>
      </c>
      <c r="BM40" s="3983"/>
      <c r="BN40" s="3966"/>
      <c r="BO40" s="3984"/>
      <c r="BP40" s="4009"/>
      <c r="BQ40" s="4009"/>
      <c r="BR40" s="4009"/>
      <c r="BS40" s="4033">
        <v>1</v>
      </c>
      <c r="BT40" s="4030" t="s">
        <v>1961</v>
      </c>
      <c r="BU40" s="4030" t="s">
        <v>1962</v>
      </c>
      <c r="BV40" s="4030" t="s">
        <v>1963</v>
      </c>
      <c r="BW40" s="4030" t="s">
        <v>1964</v>
      </c>
      <c r="BX40" s="4030" t="s">
        <v>1965</v>
      </c>
      <c r="BY40" s="4030" t="s">
        <v>1966</v>
      </c>
      <c r="BZ40" s="3983"/>
      <c r="CA40" s="3966"/>
      <c r="CB40" s="3984"/>
      <c r="CC40" s="4009"/>
      <c r="CD40" s="4009"/>
      <c r="CE40" s="4009"/>
      <c r="CF40" s="4033">
        <v>1</v>
      </c>
      <c r="CG40" s="4030" t="s">
        <v>1961</v>
      </c>
      <c r="CH40" s="4030" t="s">
        <v>1962</v>
      </c>
      <c r="CI40" s="4030" t="s">
        <v>1963</v>
      </c>
      <c r="CJ40" s="4030" t="s">
        <v>1964</v>
      </c>
      <c r="CK40" s="4030" t="s">
        <v>1965</v>
      </c>
      <c r="CL40" s="4030" t="s">
        <v>1966</v>
      </c>
      <c r="CM40" s="3983"/>
      <c r="CN40" s="3966"/>
      <c r="CO40" s="3984"/>
      <c r="CP40" s="4009"/>
      <c r="CQ40" s="4009"/>
      <c r="CR40" s="4009"/>
      <c r="CS40" s="4033">
        <v>1</v>
      </c>
      <c r="CT40" s="4030" t="s">
        <v>1961</v>
      </c>
      <c r="CU40" s="4030" t="s">
        <v>1962</v>
      </c>
      <c r="CV40" s="4030" t="s">
        <v>1963</v>
      </c>
      <c r="CW40" s="4030" t="s">
        <v>1964</v>
      </c>
      <c r="CX40" s="4030" t="s">
        <v>1965</v>
      </c>
      <c r="CY40" s="4030" t="s">
        <v>1966</v>
      </c>
      <c r="CZ40" s="3983"/>
      <c r="DA40" s="3966"/>
    </row>
    <row r="41" spans="1:105" ht="15">
      <c r="A41" s="3966"/>
      <c r="B41" s="3984"/>
      <c r="C41" s="4009"/>
      <c r="D41" s="4009"/>
      <c r="E41" s="4009"/>
      <c r="F41" s="4036"/>
      <c r="G41" s="4037" t="s">
        <v>692</v>
      </c>
      <c r="H41" s="4037" t="s">
        <v>319</v>
      </c>
      <c r="I41" s="4037" t="s">
        <v>319</v>
      </c>
      <c r="J41" s="4037" t="s">
        <v>692</v>
      </c>
      <c r="K41" s="4037" t="s">
        <v>319</v>
      </c>
      <c r="L41" s="4037" t="s">
        <v>319</v>
      </c>
      <c r="M41" s="4038"/>
      <c r="N41" s="4039"/>
      <c r="O41" s="3984"/>
      <c r="P41" s="4009"/>
      <c r="Q41" s="4009"/>
      <c r="R41" s="4009"/>
      <c r="S41" s="4036"/>
      <c r="T41" s="4037" t="s">
        <v>692</v>
      </c>
      <c r="U41" s="4037" t="s">
        <v>319</v>
      </c>
      <c r="V41" s="4037" t="s">
        <v>319</v>
      </c>
      <c r="W41" s="4037" t="s">
        <v>692</v>
      </c>
      <c r="X41" s="4037" t="s">
        <v>319</v>
      </c>
      <c r="Y41" s="4037" t="s">
        <v>319</v>
      </c>
      <c r="Z41" s="4038"/>
      <c r="AA41" s="4039"/>
      <c r="AB41" s="3984"/>
      <c r="AC41" s="4009"/>
      <c r="AD41" s="4009"/>
      <c r="AE41" s="4009"/>
      <c r="AF41" s="4036"/>
      <c r="AG41" s="4037" t="s">
        <v>692</v>
      </c>
      <c r="AH41" s="4037" t="s">
        <v>319</v>
      </c>
      <c r="AI41" s="4037" t="s">
        <v>319</v>
      </c>
      <c r="AJ41" s="4037" t="s">
        <v>692</v>
      </c>
      <c r="AK41" s="4037" t="s">
        <v>319</v>
      </c>
      <c r="AL41" s="4037" t="s">
        <v>319</v>
      </c>
      <c r="AM41" s="4038"/>
      <c r="AN41" s="4039"/>
      <c r="AO41" s="3984"/>
      <c r="AP41" s="4009"/>
      <c r="AQ41" s="4009"/>
      <c r="AR41" s="4009"/>
      <c r="AS41" s="4036"/>
      <c r="AT41" s="4037" t="s">
        <v>692</v>
      </c>
      <c r="AU41" s="4037" t="s">
        <v>319</v>
      </c>
      <c r="AV41" s="4037" t="s">
        <v>319</v>
      </c>
      <c r="AW41" s="4037" t="s">
        <v>692</v>
      </c>
      <c r="AX41" s="4037" t="s">
        <v>319</v>
      </c>
      <c r="AY41" s="4037" t="s">
        <v>319</v>
      </c>
      <c r="AZ41" s="4038"/>
      <c r="BA41" s="4039"/>
      <c r="BB41" s="3984"/>
      <c r="BC41" s="4009"/>
      <c r="BD41" s="4009"/>
      <c r="BE41" s="4009"/>
      <c r="BF41" s="4036"/>
      <c r="BG41" s="4037" t="s">
        <v>692</v>
      </c>
      <c r="BH41" s="4037" t="s">
        <v>319</v>
      </c>
      <c r="BI41" s="4037" t="s">
        <v>319</v>
      </c>
      <c r="BJ41" s="4037" t="s">
        <v>692</v>
      </c>
      <c r="BK41" s="4037" t="s">
        <v>319</v>
      </c>
      <c r="BL41" s="4037" t="s">
        <v>319</v>
      </c>
      <c r="BM41" s="3983"/>
      <c r="BN41" s="3966"/>
      <c r="BO41" s="3984"/>
      <c r="BP41" s="4009"/>
      <c r="BQ41" s="4009"/>
      <c r="BR41" s="4009"/>
      <c r="BS41" s="4036"/>
      <c r="BT41" s="4037" t="s">
        <v>692</v>
      </c>
      <c r="BU41" s="4037" t="s">
        <v>319</v>
      </c>
      <c r="BV41" s="4037" t="s">
        <v>319</v>
      </c>
      <c r="BW41" s="4037" t="s">
        <v>692</v>
      </c>
      <c r="BX41" s="4037" t="s">
        <v>319</v>
      </c>
      <c r="BY41" s="4037" t="s">
        <v>319</v>
      </c>
      <c r="BZ41" s="3983"/>
      <c r="CA41" s="3966"/>
      <c r="CB41" s="3984"/>
      <c r="CC41" s="4009"/>
      <c r="CD41" s="4009"/>
      <c r="CE41" s="4009"/>
      <c r="CF41" s="4036"/>
      <c r="CG41" s="4037" t="s">
        <v>692</v>
      </c>
      <c r="CH41" s="4037" t="s">
        <v>319</v>
      </c>
      <c r="CI41" s="4037" t="s">
        <v>319</v>
      </c>
      <c r="CJ41" s="4037" t="s">
        <v>692</v>
      </c>
      <c r="CK41" s="4037" t="s">
        <v>319</v>
      </c>
      <c r="CL41" s="4037" t="s">
        <v>319</v>
      </c>
      <c r="CM41" s="3983"/>
      <c r="CN41" s="3966"/>
      <c r="CO41" s="3984"/>
      <c r="CP41" s="4009"/>
      <c r="CQ41" s="4009"/>
      <c r="CR41" s="4009"/>
      <c r="CS41" s="4036"/>
      <c r="CT41" s="4037" t="s">
        <v>692</v>
      </c>
      <c r="CU41" s="4037" t="s">
        <v>319</v>
      </c>
      <c r="CV41" s="4037" t="s">
        <v>319</v>
      </c>
      <c r="CW41" s="4037" t="s">
        <v>692</v>
      </c>
      <c r="CX41" s="4037" t="s">
        <v>319</v>
      </c>
      <c r="CY41" s="4037" t="s">
        <v>319</v>
      </c>
      <c r="CZ41" s="3983"/>
      <c r="DA41" s="3966"/>
    </row>
    <row r="42" spans="1:105" ht="15">
      <c r="A42" s="3966"/>
      <c r="B42" s="3984"/>
      <c r="C42" s="4009"/>
      <c r="D42" s="4009"/>
      <c r="E42" s="4009"/>
      <c r="F42" s="4009"/>
      <c r="G42" s="4048"/>
      <c r="H42" s="4048"/>
      <c r="I42" s="4048"/>
      <c r="J42" s="4048"/>
      <c r="K42" s="4048"/>
      <c r="L42" s="4048"/>
      <c r="M42" s="4041"/>
      <c r="N42" s="4042"/>
      <c r="O42" s="3984"/>
      <c r="P42" s="4009"/>
      <c r="Q42" s="4009"/>
      <c r="R42" s="4009"/>
      <c r="S42" s="4009"/>
      <c r="T42" s="4062">
        <f>T58</f>
        <v>0</v>
      </c>
      <c r="U42" s="4062">
        <f>U58</f>
        <v>0</v>
      </c>
      <c r="V42" s="4062"/>
      <c r="W42" s="4062">
        <f>W58</f>
        <v>0</v>
      </c>
      <c r="X42" s="4062">
        <f>X58</f>
        <v>0</v>
      </c>
      <c r="Y42" s="4062">
        <f>Y58</f>
        <v>0</v>
      </c>
      <c r="Z42" s="4043"/>
      <c r="AA42" s="4044"/>
      <c r="AB42" s="3984"/>
      <c r="AC42" s="4009"/>
      <c r="AD42" s="4009"/>
      <c r="AE42" s="4009"/>
      <c r="AF42" s="4009"/>
      <c r="AG42" s="4062">
        <f>AG58</f>
        <v>0</v>
      </c>
      <c r="AH42" s="4062">
        <f>AH58</f>
        <v>0</v>
      </c>
      <c r="AI42" s="4062"/>
      <c r="AJ42" s="4062">
        <f>AJ58</f>
        <v>0</v>
      </c>
      <c r="AK42" s="4062">
        <f>AK58</f>
        <v>0</v>
      </c>
      <c r="AL42" s="4062">
        <f>AL58</f>
        <v>0</v>
      </c>
      <c r="AM42" s="4043"/>
      <c r="AN42" s="4044"/>
      <c r="AO42" s="3984"/>
      <c r="AP42" s="4009"/>
      <c r="AQ42" s="4009"/>
      <c r="AR42" s="4009"/>
      <c r="AS42" s="4009"/>
      <c r="AT42" s="4062">
        <f>AT58</f>
        <v>0</v>
      </c>
      <c r="AU42" s="4062">
        <f>AU58</f>
        <v>0</v>
      </c>
      <c r="AV42" s="4062"/>
      <c r="AW42" s="4062">
        <f>AW58</f>
        <v>0</v>
      </c>
      <c r="AX42" s="4062">
        <f>AX58</f>
        <v>0</v>
      </c>
      <c r="AY42" s="4062">
        <f>AY58</f>
        <v>0</v>
      </c>
      <c r="AZ42" s="4043"/>
      <c r="BA42" s="4044"/>
      <c r="BB42" s="3984"/>
      <c r="BC42" s="4009"/>
      <c r="BD42" s="4009"/>
      <c r="BE42" s="4009"/>
      <c r="BF42" s="4009"/>
      <c r="BG42" s="4062">
        <f>BG58</f>
        <v>0</v>
      </c>
      <c r="BH42" s="4062">
        <f>BH58</f>
        <v>0</v>
      </c>
      <c r="BI42" s="4062"/>
      <c r="BJ42" s="4062">
        <f>BJ58</f>
        <v>0</v>
      </c>
      <c r="BK42" s="4062">
        <f>BK58</f>
        <v>0</v>
      </c>
      <c r="BL42" s="4062">
        <f>BL58</f>
        <v>0</v>
      </c>
      <c r="BM42" s="3983"/>
      <c r="BN42" s="3966"/>
      <c r="BO42" s="3984"/>
      <c r="BP42" s="4009"/>
      <c r="BQ42" s="4009"/>
      <c r="BR42" s="4009"/>
      <c r="BS42" s="4009"/>
      <c r="BT42" s="4062">
        <f>BT58</f>
        <v>0</v>
      </c>
      <c r="BU42" s="4062">
        <f>BU58</f>
        <v>0</v>
      </c>
      <c r="BV42" s="4062"/>
      <c r="BW42" s="4062">
        <f>BW58</f>
        <v>0</v>
      </c>
      <c r="BX42" s="4062">
        <f>BX58</f>
        <v>0</v>
      </c>
      <c r="BY42" s="4062">
        <f>BY58</f>
        <v>0</v>
      </c>
      <c r="BZ42" s="3983"/>
      <c r="CA42" s="3966"/>
      <c r="CB42" s="3984"/>
      <c r="CC42" s="4009"/>
      <c r="CD42" s="4009"/>
      <c r="CE42" s="4009"/>
      <c r="CF42" s="4009"/>
      <c r="CG42" s="4062">
        <f>CG58</f>
        <v>0</v>
      </c>
      <c r="CH42" s="4062">
        <f>CH58</f>
        <v>0</v>
      </c>
      <c r="CI42" s="4062"/>
      <c r="CJ42" s="4062">
        <f>CJ58</f>
        <v>0</v>
      </c>
      <c r="CK42" s="4062">
        <f>CK58</f>
        <v>0</v>
      </c>
      <c r="CL42" s="4062">
        <f>CL58</f>
        <v>0</v>
      </c>
      <c r="CM42" s="3983"/>
      <c r="CN42" s="3966"/>
      <c r="CO42" s="3984"/>
      <c r="CP42" s="4009"/>
      <c r="CQ42" s="4009"/>
      <c r="CR42" s="4009"/>
      <c r="CS42" s="4009"/>
      <c r="CT42" s="4062">
        <f>CT58</f>
        <v>0</v>
      </c>
      <c r="CU42" s="4062">
        <f>CU58</f>
        <v>0</v>
      </c>
      <c r="CV42" s="4062"/>
      <c r="CW42" s="4062">
        <f>CW58</f>
        <v>0</v>
      </c>
      <c r="CX42" s="4062">
        <f>CX58</f>
        <v>0</v>
      </c>
      <c r="CY42" s="4062">
        <f>CY58</f>
        <v>0</v>
      </c>
      <c r="CZ42" s="3983"/>
      <c r="DA42" s="3966"/>
    </row>
    <row r="43" spans="1:105" ht="15">
      <c r="A43" s="3966"/>
      <c r="B43" s="3984"/>
      <c r="C43" s="4010"/>
      <c r="D43" s="4010"/>
      <c r="E43" s="4010"/>
      <c r="F43" s="4010"/>
      <c r="G43" s="4045"/>
      <c r="H43" s="4045"/>
      <c r="I43" s="4045"/>
      <c r="J43" s="4045"/>
      <c r="K43" s="4045"/>
      <c r="L43" s="4045"/>
      <c r="M43" s="4041"/>
      <c r="N43" s="4042"/>
      <c r="O43" s="3984"/>
      <c r="P43" s="4010"/>
      <c r="Q43" s="4010"/>
      <c r="R43" s="4010"/>
      <c r="S43" s="4010"/>
      <c r="T43" s="4046"/>
      <c r="U43" s="4046"/>
      <c r="V43" s="4046"/>
      <c r="W43" s="4046"/>
      <c r="X43" s="4046"/>
      <c r="Y43" s="4046"/>
      <c r="Z43" s="4041"/>
      <c r="AA43" s="4047"/>
      <c r="AB43" s="3984"/>
      <c r="AC43" s="4010"/>
      <c r="AD43" s="4010"/>
      <c r="AE43" s="4010"/>
      <c r="AF43" s="4010"/>
      <c r="AG43" s="4045"/>
      <c r="AH43" s="4045"/>
      <c r="AI43" s="4061"/>
      <c r="AJ43" s="4045"/>
      <c r="AK43" s="4045"/>
      <c r="AL43" s="4045"/>
      <c r="AM43" s="4041"/>
      <c r="AN43" s="4047"/>
      <c r="AO43" s="3984"/>
      <c r="AP43" s="4010"/>
      <c r="AQ43" s="4010"/>
      <c r="AR43" s="4010"/>
      <c r="AS43" s="4010"/>
      <c r="AT43" s="4045"/>
      <c r="AU43" s="4045"/>
      <c r="AV43" s="4045"/>
      <c r="AW43" s="4045"/>
      <c r="AX43" s="4045"/>
      <c r="AY43" s="4045"/>
      <c r="AZ43" s="4041"/>
      <c r="BA43" s="4047"/>
      <c r="BB43" s="3984"/>
      <c r="BC43" s="4010"/>
      <c r="BD43" s="4010"/>
      <c r="BE43" s="4010"/>
      <c r="BF43" s="4010"/>
      <c r="BG43" s="4045"/>
      <c r="BH43" s="4045"/>
      <c r="BI43" s="4045"/>
      <c r="BJ43" s="4045"/>
      <c r="BK43" s="4045"/>
      <c r="BL43" s="4045"/>
      <c r="BM43" s="3983"/>
      <c r="BN43" s="3966"/>
      <c r="BO43" s="3984"/>
      <c r="BP43" s="4010"/>
      <c r="BQ43" s="4010"/>
      <c r="BR43" s="4010"/>
      <c r="BS43" s="4010"/>
      <c r="BT43" s="4045"/>
      <c r="BU43" s="4045"/>
      <c r="BV43" s="4045"/>
      <c r="BW43" s="4045"/>
      <c r="BX43" s="4045"/>
      <c r="BY43" s="4045"/>
      <c r="BZ43" s="3983"/>
      <c r="CA43" s="3966"/>
      <c r="CB43" s="3984"/>
      <c r="CC43" s="4010"/>
      <c r="CD43" s="4010"/>
      <c r="CE43" s="4010"/>
      <c r="CF43" s="4010"/>
      <c r="CG43" s="4045"/>
      <c r="CH43" s="4045"/>
      <c r="CI43" s="4049"/>
      <c r="CJ43" s="4045"/>
      <c r="CK43" s="4045"/>
      <c r="CL43" s="4045"/>
      <c r="CM43" s="3983"/>
      <c r="CN43" s="3966"/>
      <c r="CO43" s="3984"/>
      <c r="CP43" s="4010"/>
      <c r="CQ43" s="4010"/>
      <c r="CR43" s="4010"/>
      <c r="CS43" s="4010"/>
      <c r="CT43" s="4045"/>
      <c r="CU43" s="4045"/>
      <c r="CV43" s="4049"/>
      <c r="CW43" s="4045"/>
      <c r="CX43" s="4045"/>
      <c r="CY43" s="4045"/>
      <c r="CZ43" s="3983"/>
      <c r="DA43" s="3966"/>
    </row>
    <row r="44" spans="1:105" ht="15">
      <c r="A44" s="3966"/>
      <c r="B44" s="3984"/>
      <c r="C44" s="4009"/>
      <c r="D44" s="4009"/>
      <c r="E44" s="4009"/>
      <c r="F44" s="4009"/>
      <c r="G44" s="4049"/>
      <c r="H44" s="4049"/>
      <c r="I44" s="4049"/>
      <c r="J44" s="4049"/>
      <c r="K44" s="4049"/>
      <c r="L44" s="4049"/>
      <c r="M44" s="4041"/>
      <c r="N44" s="4042"/>
      <c r="O44" s="3984"/>
      <c r="P44" s="4009"/>
      <c r="Q44" s="4009"/>
      <c r="R44" s="4009"/>
      <c r="S44" s="4009"/>
      <c r="T44" s="4048"/>
      <c r="U44" s="4048"/>
      <c r="V44" s="4048"/>
      <c r="W44" s="4048"/>
      <c r="X44" s="4048"/>
      <c r="Y44" s="4048"/>
      <c r="Z44" s="4041"/>
      <c r="AA44" s="4047"/>
      <c r="AB44" s="3984"/>
      <c r="AC44" s="4009"/>
      <c r="AD44" s="4009"/>
      <c r="AE44" s="4009"/>
      <c r="AF44" s="4009"/>
      <c r="AG44" s="4049"/>
      <c r="AH44" s="4049"/>
      <c r="AI44" s="4049"/>
      <c r="AJ44" s="4049"/>
      <c r="AK44" s="4049"/>
      <c r="AL44" s="4049"/>
      <c r="AM44" s="4041"/>
      <c r="AN44" s="4047"/>
      <c r="AO44" s="3984"/>
      <c r="AP44" s="4009"/>
      <c r="AQ44" s="4009"/>
      <c r="AR44" s="4009"/>
      <c r="AS44" s="4009"/>
      <c r="AT44" s="4049"/>
      <c r="AU44" s="4049"/>
      <c r="AV44" s="4049"/>
      <c r="AW44" s="4049"/>
      <c r="AX44" s="4049"/>
      <c r="AY44" s="4049"/>
      <c r="AZ44" s="4041"/>
      <c r="BA44" s="4047"/>
      <c r="BB44" s="3984"/>
      <c r="BC44" s="4009"/>
      <c r="BD44" s="4009"/>
      <c r="BE44" s="4009"/>
      <c r="BF44" s="4009"/>
      <c r="BG44" s="4049"/>
      <c r="BH44" s="4049"/>
      <c r="BI44" s="4049"/>
      <c r="BJ44" s="4049"/>
      <c r="BK44" s="4049"/>
      <c r="BL44" s="4049"/>
      <c r="BM44" s="3983"/>
      <c r="BN44" s="3966"/>
      <c r="BO44" s="3984"/>
      <c r="BP44" s="4009"/>
      <c r="BQ44" s="4009"/>
      <c r="BR44" s="4009"/>
      <c r="BS44" s="4009"/>
      <c r="BT44" s="4049"/>
      <c r="BU44" s="4049"/>
      <c r="BV44" s="4049"/>
      <c r="BW44" s="4049"/>
      <c r="BX44" s="4049"/>
      <c r="BY44" s="4049"/>
      <c r="BZ44" s="3983"/>
      <c r="CA44" s="3966"/>
      <c r="CB44" s="3984"/>
      <c r="CC44" s="4009"/>
      <c r="CD44" s="4009"/>
      <c r="CE44" s="4009"/>
      <c r="CF44" s="4009"/>
      <c r="CG44" s="4049"/>
      <c r="CH44" s="4049"/>
      <c r="CI44" s="4049"/>
      <c r="CJ44" s="4049"/>
      <c r="CK44" s="4049"/>
      <c r="CL44" s="4049"/>
      <c r="CM44" s="3983"/>
      <c r="CN44" s="3966"/>
      <c r="CO44" s="3984"/>
      <c r="CP44" s="4009"/>
      <c r="CQ44" s="4009"/>
      <c r="CR44" s="4009"/>
      <c r="CS44" s="4009"/>
      <c r="CT44" s="4049"/>
      <c r="CU44" s="4049"/>
      <c r="CV44" s="4049"/>
      <c r="CW44" s="4049"/>
      <c r="CX44" s="4049"/>
      <c r="CY44" s="4049"/>
      <c r="CZ44" s="3983"/>
      <c r="DA44" s="3966"/>
    </row>
    <row r="45" spans="1:105" ht="15">
      <c r="A45" s="3966"/>
      <c r="B45" s="3984"/>
      <c r="C45" s="4009"/>
      <c r="D45" s="4009"/>
      <c r="E45" s="4009"/>
      <c r="F45" s="4050"/>
      <c r="G45" s="4049"/>
      <c r="H45" s="4049"/>
      <c r="I45" s="4049"/>
      <c r="J45" s="4049"/>
      <c r="K45" s="4049"/>
      <c r="L45" s="4049"/>
      <c r="M45" s="4041"/>
      <c r="N45" s="4042"/>
      <c r="O45" s="3984"/>
      <c r="P45" s="4009"/>
      <c r="Q45" s="4009"/>
      <c r="R45" s="4009"/>
      <c r="S45" s="4050"/>
      <c r="T45" s="4048"/>
      <c r="U45" s="4048"/>
      <c r="V45" s="4048"/>
      <c r="W45" s="4048"/>
      <c r="X45" s="4048"/>
      <c r="Y45" s="4048"/>
      <c r="Z45" s="4041"/>
      <c r="AA45" s="4047"/>
      <c r="AB45" s="3984"/>
      <c r="AC45" s="4009"/>
      <c r="AD45" s="4009"/>
      <c r="AE45" s="4009"/>
      <c r="AF45" s="4050"/>
      <c r="AG45" s="4049"/>
      <c r="AH45" s="4049"/>
      <c r="AI45" s="4049"/>
      <c r="AJ45" s="4049"/>
      <c r="AK45" s="4049"/>
      <c r="AL45" s="4049"/>
      <c r="AM45" s="4041"/>
      <c r="AN45" s="4047"/>
      <c r="AO45" s="3984"/>
      <c r="AP45" s="4009"/>
      <c r="AQ45" s="4009"/>
      <c r="AR45" s="4009"/>
      <c r="AS45" s="4050"/>
      <c r="AT45" s="4049"/>
      <c r="AU45" s="4049"/>
      <c r="AV45" s="4049"/>
      <c r="AW45" s="4049"/>
      <c r="AX45" s="4049"/>
      <c r="AY45" s="4049"/>
      <c r="AZ45" s="4041"/>
      <c r="BA45" s="4047"/>
      <c r="BB45" s="3984"/>
      <c r="BC45" s="4009"/>
      <c r="BD45" s="4009"/>
      <c r="BE45" s="4009"/>
      <c r="BF45" s="4050"/>
      <c r="BG45" s="4049"/>
      <c r="BH45" s="4049"/>
      <c r="BI45" s="4049"/>
      <c r="BJ45" s="4049"/>
      <c r="BK45" s="4049"/>
      <c r="BL45" s="4049"/>
      <c r="BM45" s="3983"/>
      <c r="BN45" s="3966"/>
      <c r="BO45" s="3984"/>
      <c r="BP45" s="4009"/>
      <c r="BQ45" s="4009"/>
      <c r="BR45" s="4009"/>
      <c r="BS45" s="4050"/>
      <c r="BT45" s="4049"/>
      <c r="BU45" s="4049"/>
      <c r="BV45" s="4049"/>
      <c r="BW45" s="4049"/>
      <c r="BX45" s="4049"/>
      <c r="BY45" s="4049"/>
      <c r="BZ45" s="3983"/>
      <c r="CA45" s="3966"/>
      <c r="CB45" s="3984"/>
      <c r="CC45" s="4009"/>
      <c r="CD45" s="4009"/>
      <c r="CE45" s="4009"/>
      <c r="CF45" s="4050"/>
      <c r="CG45" s="4049"/>
      <c r="CH45" s="4049"/>
      <c r="CI45" s="4049"/>
      <c r="CJ45" s="4049"/>
      <c r="CK45" s="4049"/>
      <c r="CL45" s="4049"/>
      <c r="CM45" s="3983"/>
      <c r="CN45" s="3966"/>
      <c r="CO45" s="3984"/>
      <c r="CP45" s="4009"/>
      <c r="CQ45" s="4009"/>
      <c r="CR45" s="4009"/>
      <c r="CS45" s="4050"/>
      <c r="CT45" s="4049"/>
      <c r="CU45" s="4049"/>
      <c r="CV45" s="4049"/>
      <c r="CW45" s="4049"/>
      <c r="CX45" s="4049"/>
      <c r="CY45" s="4049"/>
      <c r="CZ45" s="3983"/>
      <c r="DA45" s="3966"/>
    </row>
    <row r="46" spans="1:105" ht="15">
      <c r="A46" s="3966"/>
      <c r="B46" s="3984"/>
      <c r="C46" s="4009"/>
      <c r="D46" s="4009"/>
      <c r="E46" s="4009"/>
      <c r="F46" s="4051">
        <f>$C$8</f>
        <v>0</v>
      </c>
      <c r="G46" s="4052">
        <f t="shared" ref="G46:L57" si="9">+T46+AG46+AT46+BG46+BT46+CG46+CT46</f>
        <v>0</v>
      </c>
      <c r="H46" s="4052">
        <f t="shared" si="9"/>
        <v>0</v>
      </c>
      <c r="I46" s="4052">
        <f t="shared" si="9"/>
        <v>0</v>
      </c>
      <c r="J46" s="4052">
        <f t="shared" si="9"/>
        <v>0</v>
      </c>
      <c r="K46" s="4052">
        <f t="shared" si="9"/>
        <v>0</v>
      </c>
      <c r="L46" s="4052">
        <f t="shared" si="9"/>
        <v>0</v>
      </c>
      <c r="M46" s="4041"/>
      <c r="N46" s="4042"/>
      <c r="O46" s="3984"/>
      <c r="P46" s="4009"/>
      <c r="Q46" s="4009"/>
      <c r="R46" s="4009"/>
      <c r="S46" s="4051">
        <f>$C$8</f>
        <v>0</v>
      </c>
      <c r="T46" s="4063">
        <f>T19</f>
        <v>0</v>
      </c>
      <c r="U46" s="4053">
        <f>'50.33'!C57</f>
        <v>0</v>
      </c>
      <c r="V46" s="4053">
        <f>'50.33'!D57</f>
        <v>0</v>
      </c>
      <c r="W46" s="4063">
        <f>W19</f>
        <v>0</v>
      </c>
      <c r="X46" s="4053">
        <f>'50.33'!F57</f>
        <v>0</v>
      </c>
      <c r="Y46" s="4053">
        <f>'50.33'!G57</f>
        <v>0</v>
      </c>
      <c r="Z46" s="4043"/>
      <c r="AA46" s="4044"/>
      <c r="AB46" s="3984"/>
      <c r="AC46" s="4009"/>
      <c r="AD46" s="4009"/>
      <c r="AE46" s="4009"/>
      <c r="AF46" s="4051">
        <f>$C$8</f>
        <v>0</v>
      </c>
      <c r="AG46" s="4063">
        <f>AG19</f>
        <v>0</v>
      </c>
      <c r="AH46" s="4053">
        <f>'50.36'!C37</f>
        <v>0</v>
      </c>
      <c r="AI46" s="4053">
        <f>'50.36'!D37</f>
        <v>0</v>
      </c>
      <c r="AJ46" s="4063">
        <f>AJ19</f>
        <v>0</v>
      </c>
      <c r="AK46" s="4053">
        <f>'50.36'!F37</f>
        <v>0</v>
      </c>
      <c r="AL46" s="4053">
        <f>'50.36'!G37</f>
        <v>0</v>
      </c>
      <c r="AM46" s="4043"/>
      <c r="AN46" s="4044"/>
      <c r="AO46" s="3984"/>
      <c r="AP46" s="4009"/>
      <c r="AQ46" s="4009"/>
      <c r="AR46" s="4009"/>
      <c r="AS46" s="4051">
        <f>$C$8</f>
        <v>0</v>
      </c>
      <c r="AT46" s="4063">
        <f>AT19</f>
        <v>0</v>
      </c>
      <c r="AU46" s="4053">
        <f>'50.31'!C37</f>
        <v>0</v>
      </c>
      <c r="AV46" s="4053">
        <f>'50.31'!D37</f>
        <v>0</v>
      </c>
      <c r="AW46" s="4063">
        <f>AW19</f>
        <v>0</v>
      </c>
      <c r="AX46" s="4053">
        <f>'50.31'!F37</f>
        <v>0</v>
      </c>
      <c r="AY46" s="4053">
        <f>'50.31'!G37</f>
        <v>0</v>
      </c>
      <c r="AZ46" s="4043"/>
      <c r="BA46" s="4044"/>
      <c r="BB46" s="3984"/>
      <c r="BC46" s="4009"/>
      <c r="BD46" s="4009"/>
      <c r="BE46" s="4009"/>
      <c r="BF46" s="4051">
        <f>$C$8</f>
        <v>0</v>
      </c>
      <c r="BG46" s="4063">
        <f>BG19</f>
        <v>0</v>
      </c>
      <c r="BH46" s="4053">
        <f>'50.37'!C37</f>
        <v>0</v>
      </c>
      <c r="BI46" s="4053">
        <f>'50.37'!D37</f>
        <v>0</v>
      </c>
      <c r="BJ46" s="4063">
        <f>BJ19</f>
        <v>0</v>
      </c>
      <c r="BK46" s="4053">
        <f>'50.37'!F37</f>
        <v>0</v>
      </c>
      <c r="BL46" s="4053">
        <f>'50.37'!G37</f>
        <v>0</v>
      </c>
      <c r="BM46" s="3983"/>
      <c r="BN46" s="3966"/>
      <c r="BO46" s="3984"/>
      <c r="BP46" s="4009"/>
      <c r="BQ46" s="4009"/>
      <c r="BR46" s="4009"/>
      <c r="BS46" s="4051">
        <f>$C$8</f>
        <v>0</v>
      </c>
      <c r="BT46" s="4063">
        <f>BT19</f>
        <v>0</v>
      </c>
      <c r="BU46" s="4053">
        <f>'50.32'!C37</f>
        <v>0</v>
      </c>
      <c r="BV46" s="4053">
        <f>'50.32'!D37</f>
        <v>0</v>
      </c>
      <c r="BW46" s="4063">
        <f>BW19</f>
        <v>0</v>
      </c>
      <c r="BX46" s="4053">
        <f>'50.32'!F37</f>
        <v>0</v>
      </c>
      <c r="BY46" s="4053">
        <f>'50.32'!G37</f>
        <v>0</v>
      </c>
      <c r="BZ46" s="3983"/>
      <c r="CA46" s="3966"/>
      <c r="CB46" s="3984"/>
      <c r="CC46" s="4009"/>
      <c r="CD46" s="4009"/>
      <c r="CE46" s="4009"/>
      <c r="CF46" s="4051">
        <f>$C$8</f>
        <v>0</v>
      </c>
      <c r="CG46" s="4063">
        <f>CG19</f>
        <v>0</v>
      </c>
      <c r="CH46" s="4053">
        <f>'50.35'!C37</f>
        <v>0</v>
      </c>
      <c r="CI46" s="4053">
        <f>'50.35'!D37</f>
        <v>0</v>
      </c>
      <c r="CJ46" s="4063">
        <f>CJ19</f>
        <v>0</v>
      </c>
      <c r="CK46" s="4053">
        <f>'50.35'!F37</f>
        <v>0</v>
      </c>
      <c r="CL46" s="4053">
        <f>'50.35'!G37</f>
        <v>0</v>
      </c>
      <c r="CM46" s="3983"/>
      <c r="CN46" s="3966"/>
      <c r="CO46" s="3984"/>
      <c r="CP46" s="4009"/>
      <c r="CQ46" s="4009"/>
      <c r="CR46" s="4009"/>
      <c r="CS46" s="4051">
        <f>$C$8</f>
        <v>0</v>
      </c>
      <c r="CT46" s="4063">
        <f>CT19</f>
        <v>0</v>
      </c>
      <c r="CU46" s="4053">
        <f>'50.34'!C37</f>
        <v>0</v>
      </c>
      <c r="CV46" s="4053">
        <f>'50.34'!D37</f>
        <v>0</v>
      </c>
      <c r="CW46" s="4063">
        <f>CW19</f>
        <v>0</v>
      </c>
      <c r="CX46" s="4053">
        <f>'50.34'!F37</f>
        <v>0</v>
      </c>
      <c r="CY46" s="4053">
        <f>'50.34'!G37</f>
        <v>0</v>
      </c>
      <c r="CZ46" s="3983"/>
      <c r="DA46" s="3966"/>
    </row>
    <row r="47" spans="1:105" ht="15">
      <c r="A47" s="3966"/>
      <c r="B47" s="3984"/>
      <c r="C47" s="4009"/>
      <c r="D47" s="4009"/>
      <c r="E47" s="4009"/>
      <c r="F47" s="4051">
        <f t="shared" ref="F47:F55" si="10">F46-1</f>
        <v>-1</v>
      </c>
      <c r="G47" s="4052">
        <f t="shared" si="9"/>
        <v>0</v>
      </c>
      <c r="H47" s="4052">
        <f t="shared" si="9"/>
        <v>0</v>
      </c>
      <c r="I47" s="4052">
        <f t="shared" si="9"/>
        <v>0</v>
      </c>
      <c r="J47" s="4052">
        <f t="shared" si="9"/>
        <v>0</v>
      </c>
      <c r="K47" s="4052">
        <f t="shared" si="9"/>
        <v>0</v>
      </c>
      <c r="L47" s="4052">
        <f t="shared" si="9"/>
        <v>0</v>
      </c>
      <c r="M47" s="4041"/>
      <c r="N47" s="4042"/>
      <c r="O47" s="3984"/>
      <c r="P47" s="4009"/>
      <c r="Q47" s="4009"/>
      <c r="R47" s="4009"/>
      <c r="S47" s="4051">
        <f t="shared" ref="S47:S55" si="11">S46-1</f>
        <v>-1</v>
      </c>
      <c r="T47" s="4063">
        <f t="shared" ref="T47:T57" si="12">T20</f>
        <v>0</v>
      </c>
      <c r="U47" s="4053">
        <f>'50.33'!C58</f>
        <v>0</v>
      </c>
      <c r="V47" s="4053">
        <f>'50.33'!D58</f>
        <v>0</v>
      </c>
      <c r="W47" s="4063">
        <f t="shared" ref="W47:W57" si="13">W20</f>
        <v>0</v>
      </c>
      <c r="X47" s="4053">
        <f>'50.33'!F58</f>
        <v>0</v>
      </c>
      <c r="Y47" s="4053">
        <f>'50.33'!G58</f>
        <v>0</v>
      </c>
      <c r="Z47" s="4043"/>
      <c r="AA47" s="4044"/>
      <c r="AB47" s="3984"/>
      <c r="AC47" s="4009"/>
      <c r="AD47" s="4009"/>
      <c r="AE47" s="4009"/>
      <c r="AF47" s="4051">
        <f t="shared" ref="AF47:AF55" si="14">AF46-1</f>
        <v>-1</v>
      </c>
      <c r="AG47" s="4063">
        <f t="shared" ref="AG47:AG57" si="15">AG20</f>
        <v>0</v>
      </c>
      <c r="AH47" s="4053">
        <f>'50.36'!C38</f>
        <v>0</v>
      </c>
      <c r="AI47" s="4053">
        <f>'50.36'!D38</f>
        <v>0</v>
      </c>
      <c r="AJ47" s="4063">
        <f t="shared" ref="AJ47:AJ57" si="16">AJ20</f>
        <v>0</v>
      </c>
      <c r="AK47" s="4053">
        <f>'50.36'!F38</f>
        <v>0</v>
      </c>
      <c r="AL47" s="4053">
        <f>'50.36'!G38</f>
        <v>0</v>
      </c>
      <c r="AM47" s="4043"/>
      <c r="AN47" s="4044"/>
      <c r="AO47" s="3984"/>
      <c r="AP47" s="4009"/>
      <c r="AQ47" s="4009"/>
      <c r="AR47" s="4009"/>
      <c r="AS47" s="4051">
        <f t="shared" ref="AS47:AS55" si="17">AS46-1</f>
        <v>-1</v>
      </c>
      <c r="AT47" s="4063">
        <f t="shared" ref="AT47:AT57" si="18">AT20</f>
        <v>0</v>
      </c>
      <c r="AU47" s="4053">
        <f>'50.31'!C38</f>
        <v>0</v>
      </c>
      <c r="AV47" s="4053">
        <f>'50.31'!D38</f>
        <v>0</v>
      </c>
      <c r="AW47" s="4063">
        <f t="shared" ref="AW47:AW57" si="19">AW20</f>
        <v>0</v>
      </c>
      <c r="AX47" s="4053">
        <f>'50.31'!F38</f>
        <v>0</v>
      </c>
      <c r="AY47" s="4053">
        <f>'50.31'!G38</f>
        <v>0</v>
      </c>
      <c r="AZ47" s="4043"/>
      <c r="BA47" s="4044"/>
      <c r="BB47" s="3984"/>
      <c r="BC47" s="4009"/>
      <c r="BD47" s="4009"/>
      <c r="BE47" s="4009"/>
      <c r="BF47" s="4051">
        <f t="shared" ref="BF47:BF55" si="20">BF46-1</f>
        <v>-1</v>
      </c>
      <c r="BG47" s="4063">
        <f t="shared" ref="BG47:BG57" si="21">BG20</f>
        <v>0</v>
      </c>
      <c r="BH47" s="4053">
        <f>'50.37'!C38</f>
        <v>0</v>
      </c>
      <c r="BI47" s="4053">
        <f>'50.37'!D38</f>
        <v>0</v>
      </c>
      <c r="BJ47" s="4063">
        <f t="shared" ref="BJ47:BJ57" si="22">BJ20</f>
        <v>0</v>
      </c>
      <c r="BK47" s="4053">
        <f>'50.37'!F38</f>
        <v>0</v>
      </c>
      <c r="BL47" s="4053">
        <f>'50.37'!G38</f>
        <v>0</v>
      </c>
      <c r="BM47" s="3983"/>
      <c r="BN47" s="3966"/>
      <c r="BO47" s="3984"/>
      <c r="BP47" s="4009"/>
      <c r="BQ47" s="4009"/>
      <c r="BR47" s="4009"/>
      <c r="BS47" s="4051">
        <f t="shared" ref="BS47:BS55" si="23">BS46-1</f>
        <v>-1</v>
      </c>
      <c r="BT47" s="4063">
        <f t="shared" ref="BT47:BT57" si="24">BT20</f>
        <v>0</v>
      </c>
      <c r="BU47" s="4053">
        <f>'50.32'!C38</f>
        <v>0</v>
      </c>
      <c r="BV47" s="4053">
        <f>'50.32'!D38</f>
        <v>0</v>
      </c>
      <c r="BW47" s="4063">
        <f t="shared" ref="BW47:BW57" si="25">BW20</f>
        <v>0</v>
      </c>
      <c r="BX47" s="4053">
        <f>'50.32'!F38</f>
        <v>0</v>
      </c>
      <c r="BY47" s="4053">
        <f>'50.32'!G38</f>
        <v>0</v>
      </c>
      <c r="BZ47" s="3983"/>
      <c r="CA47" s="3966"/>
      <c r="CB47" s="3984"/>
      <c r="CC47" s="4009"/>
      <c r="CD47" s="4009"/>
      <c r="CE47" s="4009"/>
      <c r="CF47" s="4051">
        <f t="shared" ref="CF47:CF55" si="26">CF46-1</f>
        <v>-1</v>
      </c>
      <c r="CG47" s="4063">
        <f t="shared" ref="CG47:CG57" si="27">CG20</f>
        <v>0</v>
      </c>
      <c r="CH47" s="4053">
        <f>'50.35'!C38</f>
        <v>0</v>
      </c>
      <c r="CI47" s="4053">
        <f>'50.35'!D38</f>
        <v>0</v>
      </c>
      <c r="CJ47" s="4063">
        <f t="shared" ref="CJ47:CJ57" si="28">CJ20</f>
        <v>0</v>
      </c>
      <c r="CK47" s="4053">
        <f>'50.35'!F38</f>
        <v>0</v>
      </c>
      <c r="CL47" s="4053">
        <f>'50.35'!G38</f>
        <v>0</v>
      </c>
      <c r="CM47" s="3983"/>
      <c r="CN47" s="3966"/>
      <c r="CO47" s="3984"/>
      <c r="CP47" s="4009"/>
      <c r="CQ47" s="4009"/>
      <c r="CR47" s="4009"/>
      <c r="CS47" s="4051">
        <f t="shared" ref="CS47:CS55" si="29">CS46-1</f>
        <v>-1</v>
      </c>
      <c r="CT47" s="4063">
        <f t="shared" ref="CT47:CT57" si="30">CT20</f>
        <v>0</v>
      </c>
      <c r="CU47" s="4053">
        <f>'50.34'!C38</f>
        <v>0</v>
      </c>
      <c r="CV47" s="4053">
        <f>'50.34'!D38</f>
        <v>0</v>
      </c>
      <c r="CW47" s="4063">
        <f t="shared" ref="CW47:CW57" si="31">CW20</f>
        <v>0</v>
      </c>
      <c r="CX47" s="4053">
        <f>'50.34'!F38</f>
        <v>0</v>
      </c>
      <c r="CY47" s="4053">
        <f>'50.34'!G38</f>
        <v>0</v>
      </c>
      <c r="CZ47" s="3983"/>
      <c r="DA47" s="3966"/>
    </row>
    <row r="48" spans="1:105" ht="15">
      <c r="A48" s="3966"/>
      <c r="B48" s="3984"/>
      <c r="C48" s="4009"/>
      <c r="D48" s="4009"/>
      <c r="E48" s="4009"/>
      <c r="F48" s="4051">
        <f t="shared" si="10"/>
        <v>-2</v>
      </c>
      <c r="G48" s="4052">
        <f t="shared" si="9"/>
        <v>0</v>
      </c>
      <c r="H48" s="4052">
        <f t="shared" si="9"/>
        <v>0</v>
      </c>
      <c r="I48" s="4052">
        <f t="shared" si="9"/>
        <v>0</v>
      </c>
      <c r="J48" s="4052">
        <f t="shared" si="9"/>
        <v>0</v>
      </c>
      <c r="K48" s="4052">
        <f t="shared" si="9"/>
        <v>0</v>
      </c>
      <c r="L48" s="4052">
        <f t="shared" si="9"/>
        <v>0</v>
      </c>
      <c r="M48" s="4041"/>
      <c r="N48" s="4042"/>
      <c r="O48" s="3984"/>
      <c r="P48" s="4009"/>
      <c r="Q48" s="4009"/>
      <c r="R48" s="4009"/>
      <c r="S48" s="4051">
        <f t="shared" si="11"/>
        <v>-2</v>
      </c>
      <c r="T48" s="4063">
        <f t="shared" si="12"/>
        <v>0</v>
      </c>
      <c r="U48" s="4053">
        <f>'50.33'!C59</f>
        <v>0</v>
      </c>
      <c r="V48" s="4053">
        <f>'50.33'!D59</f>
        <v>0</v>
      </c>
      <c r="W48" s="4063">
        <f t="shared" si="13"/>
        <v>0</v>
      </c>
      <c r="X48" s="4053">
        <f>'50.33'!F59</f>
        <v>0</v>
      </c>
      <c r="Y48" s="4053">
        <f>'50.33'!G59</f>
        <v>0</v>
      </c>
      <c r="Z48" s="4043"/>
      <c r="AA48" s="4044"/>
      <c r="AB48" s="3984"/>
      <c r="AC48" s="4009"/>
      <c r="AD48" s="4009"/>
      <c r="AE48" s="4009"/>
      <c r="AF48" s="4051">
        <f t="shared" si="14"/>
        <v>-2</v>
      </c>
      <c r="AG48" s="4063">
        <f t="shared" si="15"/>
        <v>0</v>
      </c>
      <c r="AH48" s="4053">
        <f>'50.36'!C39</f>
        <v>0</v>
      </c>
      <c r="AI48" s="4053">
        <f>'50.36'!D39</f>
        <v>0</v>
      </c>
      <c r="AJ48" s="4063">
        <f t="shared" si="16"/>
        <v>0</v>
      </c>
      <c r="AK48" s="4053">
        <f>'50.36'!F39</f>
        <v>0</v>
      </c>
      <c r="AL48" s="4053">
        <f>'50.36'!G39</f>
        <v>0</v>
      </c>
      <c r="AM48" s="4043"/>
      <c r="AN48" s="4044"/>
      <c r="AO48" s="3984"/>
      <c r="AP48" s="4009"/>
      <c r="AQ48" s="4009"/>
      <c r="AR48" s="4009"/>
      <c r="AS48" s="4051">
        <f t="shared" si="17"/>
        <v>-2</v>
      </c>
      <c r="AT48" s="4063">
        <f t="shared" si="18"/>
        <v>0</v>
      </c>
      <c r="AU48" s="4053">
        <f>'50.31'!C39</f>
        <v>0</v>
      </c>
      <c r="AV48" s="4053">
        <f>'50.31'!D39</f>
        <v>0</v>
      </c>
      <c r="AW48" s="4063">
        <f t="shared" si="19"/>
        <v>0</v>
      </c>
      <c r="AX48" s="4053">
        <f>'50.31'!F39</f>
        <v>0</v>
      </c>
      <c r="AY48" s="4053">
        <f>'50.31'!G39</f>
        <v>0</v>
      </c>
      <c r="AZ48" s="4043"/>
      <c r="BA48" s="4044"/>
      <c r="BB48" s="3984"/>
      <c r="BC48" s="4009"/>
      <c r="BD48" s="4009"/>
      <c r="BE48" s="4009"/>
      <c r="BF48" s="4051">
        <f t="shared" si="20"/>
        <v>-2</v>
      </c>
      <c r="BG48" s="4063">
        <f t="shared" si="21"/>
        <v>0</v>
      </c>
      <c r="BH48" s="4053">
        <f>'50.37'!C39</f>
        <v>0</v>
      </c>
      <c r="BI48" s="4053">
        <f>'50.37'!D39</f>
        <v>0</v>
      </c>
      <c r="BJ48" s="4063">
        <f t="shared" si="22"/>
        <v>0</v>
      </c>
      <c r="BK48" s="4053">
        <f>'50.37'!F39</f>
        <v>0</v>
      </c>
      <c r="BL48" s="4053">
        <f>'50.37'!G39</f>
        <v>0</v>
      </c>
      <c r="BM48" s="3983"/>
      <c r="BN48" s="3966"/>
      <c r="BO48" s="3984"/>
      <c r="BP48" s="4009"/>
      <c r="BQ48" s="4009"/>
      <c r="BR48" s="4009"/>
      <c r="BS48" s="4051">
        <f t="shared" si="23"/>
        <v>-2</v>
      </c>
      <c r="BT48" s="4063">
        <f t="shared" si="24"/>
        <v>0</v>
      </c>
      <c r="BU48" s="4053">
        <f>'50.32'!C39</f>
        <v>0</v>
      </c>
      <c r="BV48" s="4053">
        <f>'50.32'!D39</f>
        <v>0</v>
      </c>
      <c r="BW48" s="4063">
        <f t="shared" si="25"/>
        <v>0</v>
      </c>
      <c r="BX48" s="4053">
        <f>'50.32'!F39</f>
        <v>0</v>
      </c>
      <c r="BY48" s="4053">
        <f>'50.32'!G39</f>
        <v>0</v>
      </c>
      <c r="BZ48" s="3983"/>
      <c r="CA48" s="3966"/>
      <c r="CB48" s="3984"/>
      <c r="CC48" s="4009"/>
      <c r="CD48" s="4009"/>
      <c r="CE48" s="4009"/>
      <c r="CF48" s="4051">
        <f t="shared" si="26"/>
        <v>-2</v>
      </c>
      <c r="CG48" s="4063">
        <f t="shared" si="27"/>
        <v>0</v>
      </c>
      <c r="CH48" s="4053">
        <f>'50.35'!C39</f>
        <v>0</v>
      </c>
      <c r="CI48" s="4053">
        <f>'50.35'!D39</f>
        <v>0</v>
      </c>
      <c r="CJ48" s="4063">
        <f t="shared" si="28"/>
        <v>0</v>
      </c>
      <c r="CK48" s="4053">
        <f>'50.35'!F39</f>
        <v>0</v>
      </c>
      <c r="CL48" s="4053">
        <f>'50.35'!G39</f>
        <v>0</v>
      </c>
      <c r="CM48" s="3983"/>
      <c r="CN48" s="3966"/>
      <c r="CO48" s="3984"/>
      <c r="CP48" s="4009"/>
      <c r="CQ48" s="4009"/>
      <c r="CR48" s="4009"/>
      <c r="CS48" s="4051">
        <f t="shared" si="29"/>
        <v>-2</v>
      </c>
      <c r="CT48" s="4063">
        <f t="shared" si="30"/>
        <v>0</v>
      </c>
      <c r="CU48" s="4053">
        <f>'50.34'!C39</f>
        <v>0</v>
      </c>
      <c r="CV48" s="4053">
        <f>'50.34'!D39</f>
        <v>0</v>
      </c>
      <c r="CW48" s="4063">
        <f t="shared" si="31"/>
        <v>0</v>
      </c>
      <c r="CX48" s="4053">
        <f>'50.34'!F39</f>
        <v>0</v>
      </c>
      <c r="CY48" s="4053">
        <f>'50.34'!G39</f>
        <v>0</v>
      </c>
      <c r="CZ48" s="3983"/>
      <c r="DA48" s="3966"/>
    </row>
    <row r="49" spans="1:105" ht="15">
      <c r="A49" s="3966"/>
      <c r="B49" s="3984"/>
      <c r="C49" s="4009"/>
      <c r="D49" s="4009"/>
      <c r="E49" s="4009"/>
      <c r="F49" s="4051">
        <f t="shared" si="10"/>
        <v>-3</v>
      </c>
      <c r="G49" s="4052">
        <f t="shared" si="9"/>
        <v>0</v>
      </c>
      <c r="H49" s="4052">
        <f t="shared" si="9"/>
        <v>0</v>
      </c>
      <c r="I49" s="4052">
        <f t="shared" si="9"/>
        <v>0</v>
      </c>
      <c r="J49" s="4052">
        <f t="shared" si="9"/>
        <v>0</v>
      </c>
      <c r="K49" s="4052">
        <f t="shared" si="9"/>
        <v>0</v>
      </c>
      <c r="L49" s="4052">
        <f t="shared" si="9"/>
        <v>0</v>
      </c>
      <c r="M49" s="4041"/>
      <c r="N49" s="4042"/>
      <c r="O49" s="3984"/>
      <c r="P49" s="4009"/>
      <c r="Q49" s="4009"/>
      <c r="R49" s="4009"/>
      <c r="S49" s="4051">
        <f t="shared" si="11"/>
        <v>-3</v>
      </c>
      <c r="T49" s="4063">
        <f t="shared" si="12"/>
        <v>0</v>
      </c>
      <c r="U49" s="4053">
        <f>'50.33'!C60</f>
        <v>0</v>
      </c>
      <c r="V49" s="4053">
        <f>'50.33'!D60</f>
        <v>0</v>
      </c>
      <c r="W49" s="4063">
        <f t="shared" si="13"/>
        <v>0</v>
      </c>
      <c r="X49" s="4053">
        <f>'50.33'!F60</f>
        <v>0</v>
      </c>
      <c r="Y49" s="4053">
        <f>'50.33'!G60</f>
        <v>0</v>
      </c>
      <c r="Z49" s="4043"/>
      <c r="AA49" s="4044"/>
      <c r="AB49" s="3984"/>
      <c r="AC49" s="4009"/>
      <c r="AD49" s="4009"/>
      <c r="AE49" s="4009"/>
      <c r="AF49" s="4051">
        <f t="shared" si="14"/>
        <v>-3</v>
      </c>
      <c r="AG49" s="4063">
        <f t="shared" si="15"/>
        <v>0</v>
      </c>
      <c r="AH49" s="4053">
        <f>'50.36'!C40</f>
        <v>0</v>
      </c>
      <c r="AI49" s="4053">
        <f>'50.36'!D40</f>
        <v>0</v>
      </c>
      <c r="AJ49" s="4063">
        <f t="shared" si="16"/>
        <v>0</v>
      </c>
      <c r="AK49" s="4053">
        <f>'50.36'!F40</f>
        <v>0</v>
      </c>
      <c r="AL49" s="4053">
        <f>'50.36'!G40</f>
        <v>0</v>
      </c>
      <c r="AM49" s="4043"/>
      <c r="AN49" s="4044"/>
      <c r="AO49" s="3984"/>
      <c r="AP49" s="4009"/>
      <c r="AQ49" s="4009"/>
      <c r="AR49" s="4009"/>
      <c r="AS49" s="4051">
        <f t="shared" si="17"/>
        <v>-3</v>
      </c>
      <c r="AT49" s="4063">
        <f t="shared" si="18"/>
        <v>0</v>
      </c>
      <c r="AU49" s="4053">
        <f>'50.31'!C40</f>
        <v>0</v>
      </c>
      <c r="AV49" s="4053">
        <f>'50.31'!D40</f>
        <v>0</v>
      </c>
      <c r="AW49" s="4063">
        <f t="shared" si="19"/>
        <v>0</v>
      </c>
      <c r="AX49" s="4053">
        <f>'50.31'!F40</f>
        <v>0</v>
      </c>
      <c r="AY49" s="4053">
        <f>'50.31'!G40</f>
        <v>0</v>
      </c>
      <c r="AZ49" s="4043"/>
      <c r="BA49" s="4044"/>
      <c r="BB49" s="3984"/>
      <c r="BC49" s="4009"/>
      <c r="BD49" s="4009"/>
      <c r="BE49" s="4009"/>
      <c r="BF49" s="4051">
        <f t="shared" si="20"/>
        <v>-3</v>
      </c>
      <c r="BG49" s="4063">
        <f t="shared" si="21"/>
        <v>0</v>
      </c>
      <c r="BH49" s="4053">
        <f>'50.37'!C40</f>
        <v>0</v>
      </c>
      <c r="BI49" s="4053">
        <f>'50.37'!D40</f>
        <v>0</v>
      </c>
      <c r="BJ49" s="4063">
        <f t="shared" si="22"/>
        <v>0</v>
      </c>
      <c r="BK49" s="4053">
        <f>'50.37'!F40</f>
        <v>0</v>
      </c>
      <c r="BL49" s="4053">
        <f>'50.37'!G40</f>
        <v>0</v>
      </c>
      <c r="BM49" s="3983"/>
      <c r="BN49" s="3966"/>
      <c r="BO49" s="3984"/>
      <c r="BP49" s="4009"/>
      <c r="BQ49" s="4009"/>
      <c r="BR49" s="4009"/>
      <c r="BS49" s="4051">
        <f t="shared" si="23"/>
        <v>-3</v>
      </c>
      <c r="BT49" s="4063">
        <f t="shared" si="24"/>
        <v>0</v>
      </c>
      <c r="BU49" s="4053">
        <f>'50.32'!C40</f>
        <v>0</v>
      </c>
      <c r="BV49" s="4053">
        <f>'50.32'!D40</f>
        <v>0</v>
      </c>
      <c r="BW49" s="4063">
        <f t="shared" si="25"/>
        <v>0</v>
      </c>
      <c r="BX49" s="4053">
        <f>'50.32'!F40</f>
        <v>0</v>
      </c>
      <c r="BY49" s="4053">
        <f>'50.32'!G40</f>
        <v>0</v>
      </c>
      <c r="BZ49" s="3983"/>
      <c r="CA49" s="3966"/>
      <c r="CB49" s="3984"/>
      <c r="CC49" s="4009"/>
      <c r="CD49" s="4009"/>
      <c r="CE49" s="4009"/>
      <c r="CF49" s="4051">
        <f t="shared" si="26"/>
        <v>-3</v>
      </c>
      <c r="CG49" s="4063">
        <f t="shared" si="27"/>
        <v>0</v>
      </c>
      <c r="CH49" s="4053">
        <f>'50.35'!C40</f>
        <v>0</v>
      </c>
      <c r="CI49" s="4053">
        <f>'50.35'!D40</f>
        <v>0</v>
      </c>
      <c r="CJ49" s="4063">
        <f t="shared" si="28"/>
        <v>0</v>
      </c>
      <c r="CK49" s="4053">
        <f>'50.35'!F40</f>
        <v>0</v>
      </c>
      <c r="CL49" s="4053">
        <f>'50.35'!G40</f>
        <v>0</v>
      </c>
      <c r="CM49" s="3983"/>
      <c r="CN49" s="3966"/>
      <c r="CO49" s="3984"/>
      <c r="CP49" s="4009"/>
      <c r="CQ49" s="4009"/>
      <c r="CR49" s="4009"/>
      <c r="CS49" s="4051">
        <f t="shared" si="29"/>
        <v>-3</v>
      </c>
      <c r="CT49" s="4063">
        <f t="shared" si="30"/>
        <v>0</v>
      </c>
      <c r="CU49" s="4053">
        <f>'50.34'!C40</f>
        <v>0</v>
      </c>
      <c r="CV49" s="4053">
        <f>'50.34'!D40</f>
        <v>0</v>
      </c>
      <c r="CW49" s="4063">
        <f t="shared" si="31"/>
        <v>0</v>
      </c>
      <c r="CX49" s="4053">
        <f>'50.34'!F40</f>
        <v>0</v>
      </c>
      <c r="CY49" s="4053">
        <f>'50.34'!G40</f>
        <v>0</v>
      </c>
      <c r="CZ49" s="3983"/>
      <c r="DA49" s="3966"/>
    </row>
    <row r="50" spans="1:105" ht="15">
      <c r="A50" s="3966"/>
      <c r="B50" s="3984"/>
      <c r="C50" s="4009"/>
      <c r="D50" s="4009"/>
      <c r="E50" s="4009"/>
      <c r="F50" s="4051">
        <f t="shared" si="10"/>
        <v>-4</v>
      </c>
      <c r="G50" s="4052">
        <f t="shared" si="9"/>
        <v>0</v>
      </c>
      <c r="H50" s="4052">
        <f t="shared" si="9"/>
        <v>0</v>
      </c>
      <c r="I50" s="4052">
        <f t="shared" si="9"/>
        <v>0</v>
      </c>
      <c r="J50" s="4052">
        <f t="shared" si="9"/>
        <v>0</v>
      </c>
      <c r="K50" s="4052">
        <f t="shared" si="9"/>
        <v>0</v>
      </c>
      <c r="L50" s="4052">
        <f t="shared" si="9"/>
        <v>0</v>
      </c>
      <c r="M50" s="4041"/>
      <c r="N50" s="4042"/>
      <c r="O50" s="3984"/>
      <c r="P50" s="4009"/>
      <c r="Q50" s="4009"/>
      <c r="R50" s="4009"/>
      <c r="S50" s="4051">
        <f t="shared" si="11"/>
        <v>-4</v>
      </c>
      <c r="T50" s="4063">
        <f t="shared" si="12"/>
        <v>0</v>
      </c>
      <c r="U50" s="4053">
        <f>'50.33'!C61</f>
        <v>0</v>
      </c>
      <c r="V50" s="4053">
        <f>'50.33'!D61</f>
        <v>0</v>
      </c>
      <c r="W50" s="4063">
        <f t="shared" si="13"/>
        <v>0</v>
      </c>
      <c r="X50" s="4053">
        <f>'50.33'!F61</f>
        <v>0</v>
      </c>
      <c r="Y50" s="4053">
        <f>'50.33'!G61</f>
        <v>0</v>
      </c>
      <c r="Z50" s="4043"/>
      <c r="AA50" s="4044"/>
      <c r="AB50" s="3984"/>
      <c r="AC50" s="4009"/>
      <c r="AD50" s="4009"/>
      <c r="AE50" s="4009"/>
      <c r="AF50" s="4051">
        <f t="shared" si="14"/>
        <v>-4</v>
      </c>
      <c r="AG50" s="4063">
        <f t="shared" si="15"/>
        <v>0</v>
      </c>
      <c r="AH50" s="4053">
        <f>'50.36'!C41</f>
        <v>0</v>
      </c>
      <c r="AI50" s="4053">
        <f>'50.36'!D41</f>
        <v>0</v>
      </c>
      <c r="AJ50" s="4063">
        <f t="shared" si="16"/>
        <v>0</v>
      </c>
      <c r="AK50" s="4053">
        <f>'50.36'!F41</f>
        <v>0</v>
      </c>
      <c r="AL50" s="4053">
        <f>'50.36'!G41</f>
        <v>0</v>
      </c>
      <c r="AM50" s="4043"/>
      <c r="AN50" s="4044"/>
      <c r="AO50" s="3984"/>
      <c r="AP50" s="4009"/>
      <c r="AQ50" s="4009"/>
      <c r="AR50" s="4009"/>
      <c r="AS50" s="4051">
        <f t="shared" si="17"/>
        <v>-4</v>
      </c>
      <c r="AT50" s="4063">
        <f t="shared" si="18"/>
        <v>0</v>
      </c>
      <c r="AU50" s="4053">
        <f>'50.31'!C41</f>
        <v>0</v>
      </c>
      <c r="AV50" s="4053">
        <f>'50.31'!D41</f>
        <v>0</v>
      </c>
      <c r="AW50" s="4063">
        <f t="shared" si="19"/>
        <v>0</v>
      </c>
      <c r="AX50" s="4053">
        <f>'50.31'!F41</f>
        <v>0</v>
      </c>
      <c r="AY50" s="4053">
        <f>'50.31'!G41</f>
        <v>0</v>
      </c>
      <c r="AZ50" s="4043"/>
      <c r="BA50" s="4044"/>
      <c r="BB50" s="3984"/>
      <c r="BC50" s="4009"/>
      <c r="BD50" s="4009"/>
      <c r="BE50" s="4009"/>
      <c r="BF50" s="4051">
        <f t="shared" si="20"/>
        <v>-4</v>
      </c>
      <c r="BG50" s="4063">
        <f t="shared" si="21"/>
        <v>0</v>
      </c>
      <c r="BH50" s="4053">
        <f>'50.37'!C41</f>
        <v>0</v>
      </c>
      <c r="BI50" s="4053">
        <f>'50.37'!D41</f>
        <v>0</v>
      </c>
      <c r="BJ50" s="4063">
        <f t="shared" si="22"/>
        <v>0</v>
      </c>
      <c r="BK50" s="4053">
        <f>'50.37'!F41</f>
        <v>0</v>
      </c>
      <c r="BL50" s="4053">
        <f>'50.37'!G41</f>
        <v>0</v>
      </c>
      <c r="BM50" s="3983"/>
      <c r="BN50" s="3966"/>
      <c r="BO50" s="3984"/>
      <c r="BP50" s="4009"/>
      <c r="BQ50" s="4009"/>
      <c r="BR50" s="4009"/>
      <c r="BS50" s="4051">
        <f t="shared" si="23"/>
        <v>-4</v>
      </c>
      <c r="BT50" s="4063">
        <f t="shared" si="24"/>
        <v>0</v>
      </c>
      <c r="BU50" s="4053">
        <f>'50.32'!C41</f>
        <v>0</v>
      </c>
      <c r="BV50" s="4053">
        <f>'50.32'!D41</f>
        <v>0</v>
      </c>
      <c r="BW50" s="4063">
        <f t="shared" si="25"/>
        <v>0</v>
      </c>
      <c r="BX50" s="4053">
        <f>'50.32'!F41</f>
        <v>0</v>
      </c>
      <c r="BY50" s="4053">
        <f>'50.32'!G41</f>
        <v>0</v>
      </c>
      <c r="BZ50" s="3983"/>
      <c r="CA50" s="3966"/>
      <c r="CB50" s="3984"/>
      <c r="CC50" s="4009"/>
      <c r="CD50" s="4009"/>
      <c r="CE50" s="4009"/>
      <c r="CF50" s="4051">
        <f t="shared" si="26"/>
        <v>-4</v>
      </c>
      <c r="CG50" s="4063">
        <f t="shared" si="27"/>
        <v>0</v>
      </c>
      <c r="CH50" s="4053">
        <f>'50.35'!C41</f>
        <v>0</v>
      </c>
      <c r="CI50" s="4053">
        <f>'50.35'!D41</f>
        <v>0</v>
      </c>
      <c r="CJ50" s="4063">
        <f t="shared" si="28"/>
        <v>0</v>
      </c>
      <c r="CK50" s="4053">
        <f>'50.35'!F41</f>
        <v>0</v>
      </c>
      <c r="CL50" s="4053">
        <f>'50.35'!G41</f>
        <v>0</v>
      </c>
      <c r="CM50" s="3983"/>
      <c r="CN50" s="3966"/>
      <c r="CO50" s="3984"/>
      <c r="CP50" s="4009"/>
      <c r="CQ50" s="4009"/>
      <c r="CR50" s="4009"/>
      <c r="CS50" s="4051">
        <f t="shared" si="29"/>
        <v>-4</v>
      </c>
      <c r="CT50" s="4063">
        <f t="shared" si="30"/>
        <v>0</v>
      </c>
      <c r="CU50" s="4053">
        <f>'50.34'!C41</f>
        <v>0</v>
      </c>
      <c r="CV50" s="4053">
        <f>'50.34'!D41</f>
        <v>0</v>
      </c>
      <c r="CW50" s="4063">
        <f t="shared" si="31"/>
        <v>0</v>
      </c>
      <c r="CX50" s="4053">
        <f>'50.34'!F41</f>
        <v>0</v>
      </c>
      <c r="CY50" s="4053">
        <f>'50.34'!G41</f>
        <v>0</v>
      </c>
      <c r="CZ50" s="3983"/>
      <c r="DA50" s="3966"/>
    </row>
    <row r="51" spans="1:105" ht="15">
      <c r="A51" s="3966"/>
      <c r="B51" s="3984"/>
      <c r="C51" s="4009"/>
      <c r="D51" s="4009"/>
      <c r="E51" s="4009"/>
      <c r="F51" s="4051">
        <f t="shared" si="10"/>
        <v>-5</v>
      </c>
      <c r="G51" s="4052">
        <f t="shared" si="9"/>
        <v>0</v>
      </c>
      <c r="H51" s="4052">
        <f t="shared" si="9"/>
        <v>0</v>
      </c>
      <c r="I51" s="4052">
        <f t="shared" si="9"/>
        <v>0</v>
      </c>
      <c r="J51" s="4052">
        <f t="shared" si="9"/>
        <v>0</v>
      </c>
      <c r="K51" s="4052">
        <f t="shared" si="9"/>
        <v>0</v>
      </c>
      <c r="L51" s="4052">
        <f t="shared" si="9"/>
        <v>0</v>
      </c>
      <c r="M51" s="4041"/>
      <c r="N51" s="4042"/>
      <c r="O51" s="3984"/>
      <c r="P51" s="4009"/>
      <c r="Q51" s="4009"/>
      <c r="R51" s="4009"/>
      <c r="S51" s="4051">
        <f t="shared" si="11"/>
        <v>-5</v>
      </c>
      <c r="T51" s="4063">
        <f t="shared" si="12"/>
        <v>0</v>
      </c>
      <c r="U51" s="4053">
        <f>'50.33'!C62</f>
        <v>0</v>
      </c>
      <c r="V51" s="4053">
        <f>'50.33'!D62</f>
        <v>0</v>
      </c>
      <c r="W51" s="4063">
        <f t="shared" si="13"/>
        <v>0</v>
      </c>
      <c r="X51" s="4053">
        <f>'50.33'!F62</f>
        <v>0</v>
      </c>
      <c r="Y51" s="4053">
        <f>'50.33'!G62</f>
        <v>0</v>
      </c>
      <c r="Z51" s="4043"/>
      <c r="AA51" s="4044"/>
      <c r="AB51" s="3984"/>
      <c r="AC51" s="4009"/>
      <c r="AD51" s="4009"/>
      <c r="AE51" s="4009"/>
      <c r="AF51" s="4051">
        <f t="shared" si="14"/>
        <v>-5</v>
      </c>
      <c r="AG51" s="4063">
        <f t="shared" si="15"/>
        <v>0</v>
      </c>
      <c r="AH51" s="4053">
        <f>'50.36'!C42</f>
        <v>0</v>
      </c>
      <c r="AI51" s="4053">
        <f>'50.36'!D42</f>
        <v>0</v>
      </c>
      <c r="AJ51" s="4063">
        <f t="shared" si="16"/>
        <v>0</v>
      </c>
      <c r="AK51" s="4053">
        <f>'50.36'!F42</f>
        <v>0</v>
      </c>
      <c r="AL51" s="4053">
        <f>'50.36'!G42</f>
        <v>0</v>
      </c>
      <c r="AM51" s="4043"/>
      <c r="AN51" s="4044"/>
      <c r="AO51" s="3984"/>
      <c r="AP51" s="4009"/>
      <c r="AQ51" s="4009"/>
      <c r="AR51" s="4009"/>
      <c r="AS51" s="4051">
        <f t="shared" si="17"/>
        <v>-5</v>
      </c>
      <c r="AT51" s="4063">
        <f t="shared" si="18"/>
        <v>0</v>
      </c>
      <c r="AU51" s="4053">
        <f>'50.31'!C42</f>
        <v>0</v>
      </c>
      <c r="AV51" s="4053">
        <f>'50.31'!D42</f>
        <v>0</v>
      </c>
      <c r="AW51" s="4063">
        <f t="shared" si="19"/>
        <v>0</v>
      </c>
      <c r="AX51" s="4053">
        <f>'50.31'!F42</f>
        <v>0</v>
      </c>
      <c r="AY51" s="4053">
        <f>'50.31'!G42</f>
        <v>0</v>
      </c>
      <c r="AZ51" s="4043"/>
      <c r="BA51" s="4044"/>
      <c r="BB51" s="3984"/>
      <c r="BC51" s="4009"/>
      <c r="BD51" s="4009"/>
      <c r="BE51" s="4009"/>
      <c r="BF51" s="4051">
        <f t="shared" si="20"/>
        <v>-5</v>
      </c>
      <c r="BG51" s="4063">
        <f t="shared" si="21"/>
        <v>0</v>
      </c>
      <c r="BH51" s="4053">
        <f>'50.37'!C42</f>
        <v>0</v>
      </c>
      <c r="BI51" s="4053">
        <f>'50.37'!D42</f>
        <v>0</v>
      </c>
      <c r="BJ51" s="4063">
        <f t="shared" si="22"/>
        <v>0</v>
      </c>
      <c r="BK51" s="4053">
        <f>'50.37'!F42</f>
        <v>0</v>
      </c>
      <c r="BL51" s="4053">
        <f>'50.37'!G42</f>
        <v>0</v>
      </c>
      <c r="BM51" s="3983"/>
      <c r="BN51" s="3966"/>
      <c r="BO51" s="3984"/>
      <c r="BP51" s="4009"/>
      <c r="BQ51" s="4009"/>
      <c r="BR51" s="4009"/>
      <c r="BS51" s="4051">
        <f t="shared" si="23"/>
        <v>-5</v>
      </c>
      <c r="BT51" s="4063">
        <f t="shared" si="24"/>
        <v>0</v>
      </c>
      <c r="BU51" s="4053">
        <f>'50.32'!C42</f>
        <v>0</v>
      </c>
      <c r="BV51" s="4053">
        <f>'50.32'!D42</f>
        <v>0</v>
      </c>
      <c r="BW51" s="4063">
        <f t="shared" si="25"/>
        <v>0</v>
      </c>
      <c r="BX51" s="4053">
        <f>'50.32'!F42</f>
        <v>0</v>
      </c>
      <c r="BY51" s="4053">
        <f>'50.32'!G42</f>
        <v>0</v>
      </c>
      <c r="BZ51" s="3983"/>
      <c r="CA51" s="3966"/>
      <c r="CB51" s="3984"/>
      <c r="CC51" s="4009"/>
      <c r="CD51" s="4009"/>
      <c r="CE51" s="4009"/>
      <c r="CF51" s="4051">
        <f t="shared" si="26"/>
        <v>-5</v>
      </c>
      <c r="CG51" s="4063">
        <f t="shared" si="27"/>
        <v>0</v>
      </c>
      <c r="CH51" s="4053">
        <f>'50.35'!C42</f>
        <v>0</v>
      </c>
      <c r="CI51" s="4053">
        <f>'50.35'!D42</f>
        <v>0</v>
      </c>
      <c r="CJ51" s="4063">
        <f t="shared" si="28"/>
        <v>0</v>
      </c>
      <c r="CK51" s="4053">
        <f>'50.35'!F42</f>
        <v>0</v>
      </c>
      <c r="CL51" s="4053">
        <f>'50.35'!G42</f>
        <v>0</v>
      </c>
      <c r="CM51" s="3983"/>
      <c r="CN51" s="3966"/>
      <c r="CO51" s="3984"/>
      <c r="CP51" s="4009"/>
      <c r="CQ51" s="4009"/>
      <c r="CR51" s="4009"/>
      <c r="CS51" s="4051">
        <f t="shared" si="29"/>
        <v>-5</v>
      </c>
      <c r="CT51" s="4063">
        <f t="shared" si="30"/>
        <v>0</v>
      </c>
      <c r="CU51" s="4053">
        <f>'50.34'!C42</f>
        <v>0</v>
      </c>
      <c r="CV51" s="4053">
        <f>'50.34'!D42</f>
        <v>0</v>
      </c>
      <c r="CW51" s="4063">
        <f t="shared" si="31"/>
        <v>0</v>
      </c>
      <c r="CX51" s="4053">
        <f>'50.34'!F42</f>
        <v>0</v>
      </c>
      <c r="CY51" s="4053">
        <f>'50.34'!G42</f>
        <v>0</v>
      </c>
      <c r="CZ51" s="3983"/>
      <c r="DA51" s="3966"/>
    </row>
    <row r="52" spans="1:105" ht="15">
      <c r="A52" s="3966"/>
      <c r="B52" s="3984"/>
      <c r="C52" s="4009"/>
      <c r="D52" s="4009"/>
      <c r="E52" s="4009"/>
      <c r="F52" s="4051">
        <f t="shared" si="10"/>
        <v>-6</v>
      </c>
      <c r="G52" s="4052">
        <f t="shared" si="9"/>
        <v>0</v>
      </c>
      <c r="H52" s="4052">
        <f t="shared" si="9"/>
        <v>0</v>
      </c>
      <c r="I52" s="4052">
        <f t="shared" si="9"/>
        <v>0</v>
      </c>
      <c r="J52" s="4052">
        <f t="shared" si="9"/>
        <v>0</v>
      </c>
      <c r="K52" s="4052">
        <f t="shared" si="9"/>
        <v>0</v>
      </c>
      <c r="L52" s="4052">
        <f t="shared" si="9"/>
        <v>0</v>
      </c>
      <c r="M52" s="4041"/>
      <c r="N52" s="4042"/>
      <c r="O52" s="3984"/>
      <c r="P52" s="4009"/>
      <c r="Q52" s="4009"/>
      <c r="R52" s="4009"/>
      <c r="S52" s="4051">
        <f t="shared" si="11"/>
        <v>-6</v>
      </c>
      <c r="T52" s="4063">
        <f t="shared" si="12"/>
        <v>0</v>
      </c>
      <c r="U52" s="4053">
        <f>'50.33'!C63</f>
        <v>0</v>
      </c>
      <c r="V52" s="4053">
        <f>'50.33'!D63</f>
        <v>0</v>
      </c>
      <c r="W52" s="4063">
        <f t="shared" si="13"/>
        <v>0</v>
      </c>
      <c r="X52" s="4053">
        <f>'50.33'!F63</f>
        <v>0</v>
      </c>
      <c r="Y52" s="4053">
        <f>'50.33'!G63</f>
        <v>0</v>
      </c>
      <c r="Z52" s="4043"/>
      <c r="AA52" s="4044"/>
      <c r="AB52" s="3984"/>
      <c r="AC52" s="4009"/>
      <c r="AD52" s="4009"/>
      <c r="AE52" s="4009"/>
      <c r="AF52" s="4051">
        <f t="shared" si="14"/>
        <v>-6</v>
      </c>
      <c r="AG52" s="4063">
        <f t="shared" si="15"/>
        <v>0</v>
      </c>
      <c r="AH52" s="4053">
        <f>'50.36'!C43</f>
        <v>0</v>
      </c>
      <c r="AI52" s="4053">
        <f>'50.36'!D43</f>
        <v>0</v>
      </c>
      <c r="AJ52" s="4063">
        <f t="shared" si="16"/>
        <v>0</v>
      </c>
      <c r="AK52" s="4053">
        <f>'50.36'!F43</f>
        <v>0</v>
      </c>
      <c r="AL52" s="4053">
        <f>'50.36'!G43</f>
        <v>0</v>
      </c>
      <c r="AM52" s="4043"/>
      <c r="AN52" s="4044"/>
      <c r="AO52" s="3984"/>
      <c r="AP52" s="4009"/>
      <c r="AQ52" s="4009"/>
      <c r="AR52" s="4009"/>
      <c r="AS52" s="4051">
        <f t="shared" si="17"/>
        <v>-6</v>
      </c>
      <c r="AT52" s="4063">
        <f t="shared" si="18"/>
        <v>0</v>
      </c>
      <c r="AU52" s="4053">
        <f>'50.31'!C43</f>
        <v>0</v>
      </c>
      <c r="AV52" s="4053">
        <f>'50.31'!D43</f>
        <v>0</v>
      </c>
      <c r="AW52" s="4063">
        <f t="shared" si="19"/>
        <v>0</v>
      </c>
      <c r="AX52" s="4053">
        <f>'50.31'!F43</f>
        <v>0</v>
      </c>
      <c r="AY52" s="4053">
        <f>'50.31'!G43</f>
        <v>0</v>
      </c>
      <c r="AZ52" s="4043"/>
      <c r="BA52" s="4044"/>
      <c r="BB52" s="3984"/>
      <c r="BC52" s="4009"/>
      <c r="BD52" s="4009"/>
      <c r="BE52" s="4009"/>
      <c r="BF52" s="4051">
        <f t="shared" si="20"/>
        <v>-6</v>
      </c>
      <c r="BG52" s="4063">
        <f t="shared" si="21"/>
        <v>0</v>
      </c>
      <c r="BH52" s="4053">
        <f>'50.37'!C43</f>
        <v>0</v>
      </c>
      <c r="BI52" s="4053">
        <f>'50.37'!D43</f>
        <v>0</v>
      </c>
      <c r="BJ52" s="4063">
        <f t="shared" si="22"/>
        <v>0</v>
      </c>
      <c r="BK52" s="4053">
        <f>'50.37'!F43</f>
        <v>0</v>
      </c>
      <c r="BL52" s="4053">
        <f>'50.37'!G43</f>
        <v>0</v>
      </c>
      <c r="BM52" s="3983"/>
      <c r="BN52" s="3966"/>
      <c r="BO52" s="3984"/>
      <c r="BP52" s="4009"/>
      <c r="BQ52" s="4009"/>
      <c r="BR52" s="4009"/>
      <c r="BS52" s="4051">
        <f t="shared" si="23"/>
        <v>-6</v>
      </c>
      <c r="BT52" s="4063">
        <f t="shared" si="24"/>
        <v>0</v>
      </c>
      <c r="BU52" s="4053">
        <f>'50.32'!C43</f>
        <v>0</v>
      </c>
      <c r="BV52" s="4053">
        <f>'50.32'!D43</f>
        <v>0</v>
      </c>
      <c r="BW52" s="4063">
        <f t="shared" si="25"/>
        <v>0</v>
      </c>
      <c r="BX52" s="4053">
        <f>'50.32'!F43</f>
        <v>0</v>
      </c>
      <c r="BY52" s="4053">
        <f>'50.32'!G43</f>
        <v>0</v>
      </c>
      <c r="BZ52" s="3983"/>
      <c r="CA52" s="3966"/>
      <c r="CB52" s="3984"/>
      <c r="CC52" s="4009"/>
      <c r="CD52" s="4009"/>
      <c r="CE52" s="4009"/>
      <c r="CF52" s="4051">
        <f t="shared" si="26"/>
        <v>-6</v>
      </c>
      <c r="CG52" s="4063">
        <f t="shared" si="27"/>
        <v>0</v>
      </c>
      <c r="CH52" s="4053">
        <f>'50.35'!C43</f>
        <v>0</v>
      </c>
      <c r="CI52" s="4053">
        <f>'50.35'!D43</f>
        <v>0</v>
      </c>
      <c r="CJ52" s="4063">
        <f t="shared" si="28"/>
        <v>0</v>
      </c>
      <c r="CK52" s="4053">
        <f>'50.35'!F43</f>
        <v>0</v>
      </c>
      <c r="CL52" s="4053">
        <f>'50.35'!G43</f>
        <v>0</v>
      </c>
      <c r="CM52" s="3983"/>
      <c r="CN52" s="3966"/>
      <c r="CO52" s="3984"/>
      <c r="CP52" s="4009"/>
      <c r="CQ52" s="4009"/>
      <c r="CR52" s="4009"/>
      <c r="CS52" s="4051">
        <f t="shared" si="29"/>
        <v>-6</v>
      </c>
      <c r="CT52" s="4063">
        <f t="shared" si="30"/>
        <v>0</v>
      </c>
      <c r="CU52" s="4053">
        <f>'50.34'!C43</f>
        <v>0</v>
      </c>
      <c r="CV52" s="4053">
        <f>'50.34'!D43</f>
        <v>0</v>
      </c>
      <c r="CW52" s="4063">
        <f t="shared" si="31"/>
        <v>0</v>
      </c>
      <c r="CX52" s="4053">
        <f>'50.34'!F43</f>
        <v>0</v>
      </c>
      <c r="CY52" s="4053">
        <f>'50.34'!G43</f>
        <v>0</v>
      </c>
      <c r="CZ52" s="3983"/>
      <c r="DA52" s="3966"/>
    </row>
    <row r="53" spans="1:105" ht="15">
      <c r="A53" s="3966"/>
      <c r="B53" s="3984"/>
      <c r="C53" s="4009"/>
      <c r="D53" s="4009"/>
      <c r="E53" s="4009"/>
      <c r="F53" s="4051">
        <f t="shared" si="10"/>
        <v>-7</v>
      </c>
      <c r="G53" s="4052">
        <f t="shared" si="9"/>
        <v>0</v>
      </c>
      <c r="H53" s="4052">
        <f t="shared" si="9"/>
        <v>0</v>
      </c>
      <c r="I53" s="4052">
        <f t="shared" si="9"/>
        <v>0</v>
      </c>
      <c r="J53" s="4052">
        <f t="shared" si="9"/>
        <v>0</v>
      </c>
      <c r="K53" s="4052">
        <f t="shared" si="9"/>
        <v>0</v>
      </c>
      <c r="L53" s="4052">
        <f t="shared" si="9"/>
        <v>0</v>
      </c>
      <c r="M53" s="4041"/>
      <c r="N53" s="4042"/>
      <c r="O53" s="3984"/>
      <c r="P53" s="4009"/>
      <c r="Q53" s="4009"/>
      <c r="R53" s="4009"/>
      <c r="S53" s="4051">
        <f t="shared" si="11"/>
        <v>-7</v>
      </c>
      <c r="T53" s="4063">
        <f t="shared" si="12"/>
        <v>0</v>
      </c>
      <c r="U53" s="4053">
        <f>'50.33'!C64</f>
        <v>0</v>
      </c>
      <c r="V53" s="4053">
        <f>'50.33'!D64</f>
        <v>0</v>
      </c>
      <c r="W53" s="4063">
        <f t="shared" si="13"/>
        <v>0</v>
      </c>
      <c r="X53" s="4053">
        <f>'50.33'!F64</f>
        <v>0</v>
      </c>
      <c r="Y53" s="4053">
        <f>'50.33'!G64</f>
        <v>0</v>
      </c>
      <c r="Z53" s="4043"/>
      <c r="AA53" s="4044"/>
      <c r="AB53" s="3984"/>
      <c r="AC53" s="4009"/>
      <c r="AD53" s="4009"/>
      <c r="AE53" s="4009"/>
      <c r="AF53" s="4051">
        <f t="shared" si="14"/>
        <v>-7</v>
      </c>
      <c r="AG53" s="4063">
        <f t="shared" si="15"/>
        <v>0</v>
      </c>
      <c r="AH53" s="4053">
        <f>'50.36'!C44</f>
        <v>0</v>
      </c>
      <c r="AI53" s="4053">
        <f>'50.36'!D44</f>
        <v>0</v>
      </c>
      <c r="AJ53" s="4063">
        <f t="shared" si="16"/>
        <v>0</v>
      </c>
      <c r="AK53" s="4053">
        <f>'50.36'!F44</f>
        <v>0</v>
      </c>
      <c r="AL53" s="4053">
        <f>'50.36'!G44</f>
        <v>0</v>
      </c>
      <c r="AM53" s="4043"/>
      <c r="AN53" s="4044"/>
      <c r="AO53" s="3984"/>
      <c r="AP53" s="4009"/>
      <c r="AQ53" s="4009"/>
      <c r="AR53" s="4009"/>
      <c r="AS53" s="4051">
        <f t="shared" si="17"/>
        <v>-7</v>
      </c>
      <c r="AT53" s="4063">
        <f t="shared" si="18"/>
        <v>0</v>
      </c>
      <c r="AU53" s="4053">
        <f>'50.31'!C44</f>
        <v>0</v>
      </c>
      <c r="AV53" s="4053">
        <f>'50.31'!D44</f>
        <v>0</v>
      </c>
      <c r="AW53" s="4063">
        <f t="shared" si="19"/>
        <v>0</v>
      </c>
      <c r="AX53" s="4053">
        <f>'50.31'!F44</f>
        <v>0</v>
      </c>
      <c r="AY53" s="4053">
        <f>'50.31'!G44</f>
        <v>0</v>
      </c>
      <c r="AZ53" s="4043"/>
      <c r="BA53" s="4044"/>
      <c r="BB53" s="3984"/>
      <c r="BC53" s="4009"/>
      <c r="BD53" s="4009"/>
      <c r="BE53" s="4009"/>
      <c r="BF53" s="4051">
        <f t="shared" si="20"/>
        <v>-7</v>
      </c>
      <c r="BG53" s="4063">
        <f t="shared" si="21"/>
        <v>0</v>
      </c>
      <c r="BH53" s="4053">
        <f>'50.37'!C44</f>
        <v>0</v>
      </c>
      <c r="BI53" s="4053">
        <f>'50.37'!D44</f>
        <v>0</v>
      </c>
      <c r="BJ53" s="4063">
        <f t="shared" si="22"/>
        <v>0</v>
      </c>
      <c r="BK53" s="4053">
        <f>'50.37'!F44</f>
        <v>0</v>
      </c>
      <c r="BL53" s="4053">
        <f>'50.37'!G44</f>
        <v>0</v>
      </c>
      <c r="BM53" s="3983"/>
      <c r="BN53" s="3966"/>
      <c r="BO53" s="3984"/>
      <c r="BP53" s="4009"/>
      <c r="BQ53" s="4009"/>
      <c r="BR53" s="4009"/>
      <c r="BS53" s="4051">
        <f t="shared" si="23"/>
        <v>-7</v>
      </c>
      <c r="BT53" s="4063">
        <f t="shared" si="24"/>
        <v>0</v>
      </c>
      <c r="BU53" s="4053">
        <f>'50.32'!C44</f>
        <v>0</v>
      </c>
      <c r="BV53" s="4053">
        <f>'50.32'!D44</f>
        <v>0</v>
      </c>
      <c r="BW53" s="4063">
        <f t="shared" si="25"/>
        <v>0</v>
      </c>
      <c r="BX53" s="4053">
        <f>'50.32'!F44</f>
        <v>0</v>
      </c>
      <c r="BY53" s="4053">
        <f>'50.32'!G44</f>
        <v>0</v>
      </c>
      <c r="BZ53" s="3983"/>
      <c r="CA53" s="3966"/>
      <c r="CB53" s="3984"/>
      <c r="CC53" s="4009"/>
      <c r="CD53" s="4009"/>
      <c r="CE53" s="4009"/>
      <c r="CF53" s="4051">
        <f t="shared" si="26"/>
        <v>-7</v>
      </c>
      <c r="CG53" s="4063">
        <f t="shared" si="27"/>
        <v>0</v>
      </c>
      <c r="CH53" s="4053">
        <f>'50.35'!C44</f>
        <v>0</v>
      </c>
      <c r="CI53" s="4053">
        <f>'50.35'!D44</f>
        <v>0</v>
      </c>
      <c r="CJ53" s="4063">
        <f t="shared" si="28"/>
        <v>0</v>
      </c>
      <c r="CK53" s="4053">
        <f>'50.35'!F44</f>
        <v>0</v>
      </c>
      <c r="CL53" s="4053">
        <f>'50.35'!G44</f>
        <v>0</v>
      </c>
      <c r="CM53" s="3983"/>
      <c r="CN53" s="3966"/>
      <c r="CO53" s="3984"/>
      <c r="CP53" s="4009"/>
      <c r="CQ53" s="4009"/>
      <c r="CR53" s="4009"/>
      <c r="CS53" s="4051">
        <f t="shared" si="29"/>
        <v>-7</v>
      </c>
      <c r="CT53" s="4063">
        <f t="shared" si="30"/>
        <v>0</v>
      </c>
      <c r="CU53" s="4053">
        <f>'50.34'!C44</f>
        <v>0</v>
      </c>
      <c r="CV53" s="4053">
        <f>'50.34'!D44</f>
        <v>0</v>
      </c>
      <c r="CW53" s="4063">
        <f t="shared" si="31"/>
        <v>0</v>
      </c>
      <c r="CX53" s="4053">
        <f>'50.34'!F44</f>
        <v>0</v>
      </c>
      <c r="CY53" s="4053">
        <f>'50.34'!G44</f>
        <v>0</v>
      </c>
      <c r="CZ53" s="3983"/>
      <c r="DA53" s="3966"/>
    </row>
    <row r="54" spans="1:105" ht="15">
      <c r="A54" s="3966"/>
      <c r="B54" s="3984"/>
      <c r="C54" s="4009"/>
      <c r="D54" s="4009"/>
      <c r="E54" s="4009"/>
      <c r="F54" s="4051">
        <f t="shared" si="10"/>
        <v>-8</v>
      </c>
      <c r="G54" s="4052">
        <f t="shared" si="9"/>
        <v>0</v>
      </c>
      <c r="H54" s="4052">
        <f t="shared" si="9"/>
        <v>0</v>
      </c>
      <c r="I54" s="4052">
        <f t="shared" si="9"/>
        <v>0</v>
      </c>
      <c r="J54" s="4052">
        <f t="shared" si="9"/>
        <v>0</v>
      </c>
      <c r="K54" s="4052">
        <f t="shared" si="9"/>
        <v>0</v>
      </c>
      <c r="L54" s="4052">
        <f t="shared" si="9"/>
        <v>0</v>
      </c>
      <c r="M54" s="4041"/>
      <c r="N54" s="4042"/>
      <c r="O54" s="3984"/>
      <c r="P54" s="4009"/>
      <c r="Q54" s="4009"/>
      <c r="R54" s="4009"/>
      <c r="S54" s="4051">
        <f t="shared" si="11"/>
        <v>-8</v>
      </c>
      <c r="T54" s="4063">
        <f t="shared" si="12"/>
        <v>0</v>
      </c>
      <c r="U54" s="4053">
        <f>'50.33'!C65</f>
        <v>0</v>
      </c>
      <c r="V54" s="4053">
        <f>'50.33'!D65</f>
        <v>0</v>
      </c>
      <c r="W54" s="4063">
        <f t="shared" si="13"/>
        <v>0</v>
      </c>
      <c r="X54" s="4053">
        <f>'50.33'!F65</f>
        <v>0</v>
      </c>
      <c r="Y54" s="4053">
        <f>'50.33'!G65</f>
        <v>0</v>
      </c>
      <c r="Z54" s="4043"/>
      <c r="AA54" s="4044"/>
      <c r="AB54" s="3984"/>
      <c r="AC54" s="4009"/>
      <c r="AD54" s="4009"/>
      <c r="AE54" s="4009"/>
      <c r="AF54" s="4051">
        <f t="shared" si="14"/>
        <v>-8</v>
      </c>
      <c r="AG54" s="4063">
        <f t="shared" si="15"/>
        <v>0</v>
      </c>
      <c r="AH54" s="4053">
        <f>'50.36'!C45</f>
        <v>0</v>
      </c>
      <c r="AI54" s="4053">
        <f>'50.36'!D45</f>
        <v>0</v>
      </c>
      <c r="AJ54" s="4063">
        <f t="shared" si="16"/>
        <v>0</v>
      </c>
      <c r="AK54" s="4053">
        <f>'50.36'!F45</f>
        <v>0</v>
      </c>
      <c r="AL54" s="4053">
        <f>'50.36'!G45</f>
        <v>0</v>
      </c>
      <c r="AM54" s="4043"/>
      <c r="AN54" s="4044"/>
      <c r="AO54" s="3984"/>
      <c r="AP54" s="4009"/>
      <c r="AQ54" s="4009"/>
      <c r="AR54" s="4009"/>
      <c r="AS54" s="4051">
        <f t="shared" si="17"/>
        <v>-8</v>
      </c>
      <c r="AT54" s="4063">
        <f t="shared" si="18"/>
        <v>0</v>
      </c>
      <c r="AU54" s="4053">
        <f>'50.31'!C45</f>
        <v>0</v>
      </c>
      <c r="AV54" s="4053">
        <f>'50.31'!D45</f>
        <v>0</v>
      </c>
      <c r="AW54" s="4063">
        <f t="shared" si="19"/>
        <v>0</v>
      </c>
      <c r="AX54" s="4053">
        <f>'50.31'!F45</f>
        <v>0</v>
      </c>
      <c r="AY54" s="4053">
        <f>'50.31'!G45</f>
        <v>0</v>
      </c>
      <c r="AZ54" s="4043"/>
      <c r="BA54" s="4044"/>
      <c r="BB54" s="3984"/>
      <c r="BC54" s="4009"/>
      <c r="BD54" s="4009"/>
      <c r="BE54" s="4009"/>
      <c r="BF54" s="4051">
        <f t="shared" si="20"/>
        <v>-8</v>
      </c>
      <c r="BG54" s="4063">
        <f t="shared" si="21"/>
        <v>0</v>
      </c>
      <c r="BH54" s="4053">
        <f>'50.37'!C45</f>
        <v>0</v>
      </c>
      <c r="BI54" s="4053">
        <f>'50.37'!D45</f>
        <v>0</v>
      </c>
      <c r="BJ54" s="4063">
        <f t="shared" si="22"/>
        <v>0</v>
      </c>
      <c r="BK54" s="4053">
        <f>'50.37'!F45</f>
        <v>0</v>
      </c>
      <c r="BL54" s="4053">
        <f>'50.37'!G45</f>
        <v>0</v>
      </c>
      <c r="BM54" s="3983"/>
      <c r="BN54" s="3966"/>
      <c r="BO54" s="3984"/>
      <c r="BP54" s="4009"/>
      <c r="BQ54" s="4009"/>
      <c r="BR54" s="4009"/>
      <c r="BS54" s="4051">
        <f t="shared" si="23"/>
        <v>-8</v>
      </c>
      <c r="BT54" s="4063">
        <f t="shared" si="24"/>
        <v>0</v>
      </c>
      <c r="BU54" s="4053">
        <f>'50.32'!C45</f>
        <v>0</v>
      </c>
      <c r="BV54" s="4053">
        <f>'50.32'!D45</f>
        <v>0</v>
      </c>
      <c r="BW54" s="4063">
        <f t="shared" si="25"/>
        <v>0</v>
      </c>
      <c r="BX54" s="4053">
        <f>'50.32'!F45</f>
        <v>0</v>
      </c>
      <c r="BY54" s="4053">
        <f>'50.32'!G45</f>
        <v>0</v>
      </c>
      <c r="BZ54" s="3983"/>
      <c r="CA54" s="3966"/>
      <c r="CB54" s="3984"/>
      <c r="CC54" s="4009"/>
      <c r="CD54" s="4009"/>
      <c r="CE54" s="4009"/>
      <c r="CF54" s="4051">
        <f t="shared" si="26"/>
        <v>-8</v>
      </c>
      <c r="CG54" s="4063">
        <f t="shared" si="27"/>
        <v>0</v>
      </c>
      <c r="CH54" s="4053">
        <f>'50.35'!C45</f>
        <v>0</v>
      </c>
      <c r="CI54" s="4053">
        <f>'50.35'!D45</f>
        <v>0</v>
      </c>
      <c r="CJ54" s="4063">
        <f t="shared" si="28"/>
        <v>0</v>
      </c>
      <c r="CK54" s="4053">
        <f>'50.35'!F45</f>
        <v>0</v>
      </c>
      <c r="CL54" s="4053">
        <f>'50.35'!G45</f>
        <v>0</v>
      </c>
      <c r="CM54" s="3983"/>
      <c r="CN54" s="3966"/>
      <c r="CO54" s="3984"/>
      <c r="CP54" s="4009"/>
      <c r="CQ54" s="4009"/>
      <c r="CR54" s="4009"/>
      <c r="CS54" s="4051">
        <f t="shared" si="29"/>
        <v>-8</v>
      </c>
      <c r="CT54" s="4063">
        <f t="shared" si="30"/>
        <v>0</v>
      </c>
      <c r="CU54" s="4053">
        <f>'50.34'!C45</f>
        <v>0</v>
      </c>
      <c r="CV54" s="4053">
        <f>'50.34'!D45</f>
        <v>0</v>
      </c>
      <c r="CW54" s="4063">
        <f t="shared" si="31"/>
        <v>0</v>
      </c>
      <c r="CX54" s="4053">
        <f>'50.34'!F45</f>
        <v>0</v>
      </c>
      <c r="CY54" s="4053">
        <f>'50.34'!G45</f>
        <v>0</v>
      </c>
      <c r="CZ54" s="3983"/>
      <c r="DA54" s="3966"/>
    </row>
    <row r="55" spans="1:105" ht="15">
      <c r="A55" s="3966"/>
      <c r="B55" s="3984"/>
      <c r="C55" s="4009"/>
      <c r="D55" s="4009"/>
      <c r="E55" s="4009"/>
      <c r="F55" s="4051">
        <f t="shared" si="10"/>
        <v>-9</v>
      </c>
      <c r="G55" s="4052">
        <f t="shared" si="9"/>
        <v>0</v>
      </c>
      <c r="H55" s="4052">
        <f t="shared" si="9"/>
        <v>0</v>
      </c>
      <c r="I55" s="4052">
        <f t="shared" si="9"/>
        <v>0</v>
      </c>
      <c r="J55" s="4052">
        <f t="shared" si="9"/>
        <v>0</v>
      </c>
      <c r="K55" s="4052">
        <f t="shared" si="9"/>
        <v>0</v>
      </c>
      <c r="L55" s="4052">
        <f t="shared" si="9"/>
        <v>0</v>
      </c>
      <c r="M55" s="4041"/>
      <c r="N55" s="4042"/>
      <c r="O55" s="3984"/>
      <c r="P55" s="4009"/>
      <c r="Q55" s="4009"/>
      <c r="R55" s="4009"/>
      <c r="S55" s="4051">
        <f t="shared" si="11"/>
        <v>-9</v>
      </c>
      <c r="T55" s="4063">
        <f t="shared" si="12"/>
        <v>0</v>
      </c>
      <c r="U55" s="4053">
        <f>'50.33'!C66</f>
        <v>0</v>
      </c>
      <c r="V55" s="4053">
        <f>'50.33'!D66</f>
        <v>0</v>
      </c>
      <c r="W55" s="4063">
        <f t="shared" si="13"/>
        <v>0</v>
      </c>
      <c r="X55" s="4053">
        <f>'50.33'!F66</f>
        <v>0</v>
      </c>
      <c r="Y55" s="4053">
        <f>'50.33'!G66</f>
        <v>0</v>
      </c>
      <c r="Z55" s="4043"/>
      <c r="AA55" s="4044"/>
      <c r="AB55" s="3984"/>
      <c r="AC55" s="4009"/>
      <c r="AD55" s="4009"/>
      <c r="AE55" s="4009"/>
      <c r="AF55" s="4051">
        <f t="shared" si="14"/>
        <v>-9</v>
      </c>
      <c r="AG55" s="4063">
        <f t="shared" si="15"/>
        <v>0</v>
      </c>
      <c r="AH55" s="4053">
        <f>'50.36'!C46</f>
        <v>0</v>
      </c>
      <c r="AI55" s="4053">
        <f>'50.36'!D46</f>
        <v>0</v>
      </c>
      <c r="AJ55" s="4063">
        <f t="shared" si="16"/>
        <v>0</v>
      </c>
      <c r="AK55" s="4053">
        <f>'50.36'!F46</f>
        <v>0</v>
      </c>
      <c r="AL55" s="4053">
        <f>'50.36'!G46</f>
        <v>0</v>
      </c>
      <c r="AM55" s="4043"/>
      <c r="AN55" s="4044"/>
      <c r="AO55" s="3984"/>
      <c r="AP55" s="4009"/>
      <c r="AQ55" s="4009"/>
      <c r="AR55" s="4009"/>
      <c r="AS55" s="4051">
        <f t="shared" si="17"/>
        <v>-9</v>
      </c>
      <c r="AT55" s="4063">
        <f t="shared" si="18"/>
        <v>0</v>
      </c>
      <c r="AU55" s="4053">
        <f>'50.31'!C46</f>
        <v>0</v>
      </c>
      <c r="AV55" s="4053">
        <f>'50.31'!D46</f>
        <v>0</v>
      </c>
      <c r="AW55" s="4063">
        <f t="shared" si="19"/>
        <v>0</v>
      </c>
      <c r="AX55" s="4053">
        <f>'50.31'!F46</f>
        <v>0</v>
      </c>
      <c r="AY55" s="4053">
        <f>'50.31'!G46</f>
        <v>0</v>
      </c>
      <c r="AZ55" s="4043"/>
      <c r="BA55" s="4044"/>
      <c r="BB55" s="3984"/>
      <c r="BC55" s="4009"/>
      <c r="BD55" s="4009"/>
      <c r="BE55" s="4009"/>
      <c r="BF55" s="4051">
        <f t="shared" si="20"/>
        <v>-9</v>
      </c>
      <c r="BG55" s="4063">
        <f t="shared" si="21"/>
        <v>0</v>
      </c>
      <c r="BH55" s="4053">
        <f>'50.37'!C46</f>
        <v>0</v>
      </c>
      <c r="BI55" s="4053">
        <f>'50.37'!D46</f>
        <v>0</v>
      </c>
      <c r="BJ55" s="4063">
        <f t="shared" si="22"/>
        <v>0</v>
      </c>
      <c r="BK55" s="4053">
        <f>'50.37'!F46</f>
        <v>0</v>
      </c>
      <c r="BL55" s="4053">
        <f>'50.37'!G46</f>
        <v>0</v>
      </c>
      <c r="BM55" s="3983"/>
      <c r="BN55" s="3966"/>
      <c r="BO55" s="3984"/>
      <c r="BP55" s="4009"/>
      <c r="BQ55" s="4009"/>
      <c r="BR55" s="4009"/>
      <c r="BS55" s="4051">
        <f t="shared" si="23"/>
        <v>-9</v>
      </c>
      <c r="BT55" s="4063">
        <f t="shared" si="24"/>
        <v>0</v>
      </c>
      <c r="BU55" s="4053">
        <f>'50.32'!C46</f>
        <v>0</v>
      </c>
      <c r="BV55" s="4053">
        <f>'50.32'!D46</f>
        <v>0</v>
      </c>
      <c r="BW55" s="4063">
        <f t="shared" si="25"/>
        <v>0</v>
      </c>
      <c r="BX55" s="4053">
        <f>'50.32'!F46</f>
        <v>0</v>
      </c>
      <c r="BY55" s="4053">
        <f>'50.32'!G46</f>
        <v>0</v>
      </c>
      <c r="BZ55" s="3983"/>
      <c r="CA55" s="3966"/>
      <c r="CB55" s="3984"/>
      <c r="CC55" s="4009"/>
      <c r="CD55" s="4009"/>
      <c r="CE55" s="4009"/>
      <c r="CF55" s="4051">
        <f t="shared" si="26"/>
        <v>-9</v>
      </c>
      <c r="CG55" s="4063">
        <f t="shared" si="27"/>
        <v>0</v>
      </c>
      <c r="CH55" s="4053">
        <f>'50.35'!C46</f>
        <v>0</v>
      </c>
      <c r="CI55" s="4053">
        <f>'50.35'!D46</f>
        <v>0</v>
      </c>
      <c r="CJ55" s="4063">
        <f t="shared" si="28"/>
        <v>0</v>
      </c>
      <c r="CK55" s="4053">
        <f>'50.35'!F46</f>
        <v>0</v>
      </c>
      <c r="CL55" s="4053">
        <f>'50.35'!G46</f>
        <v>0</v>
      </c>
      <c r="CM55" s="3983"/>
      <c r="CN55" s="3966"/>
      <c r="CO55" s="3984"/>
      <c r="CP55" s="4009"/>
      <c r="CQ55" s="4009"/>
      <c r="CR55" s="4009"/>
      <c r="CS55" s="4051">
        <f t="shared" si="29"/>
        <v>-9</v>
      </c>
      <c r="CT55" s="4063">
        <f t="shared" si="30"/>
        <v>0</v>
      </c>
      <c r="CU55" s="4053">
        <f>'50.34'!C46</f>
        <v>0</v>
      </c>
      <c r="CV55" s="4053">
        <f>'50.34'!D46</f>
        <v>0</v>
      </c>
      <c r="CW55" s="4063">
        <f t="shared" si="31"/>
        <v>0</v>
      </c>
      <c r="CX55" s="4053">
        <f>'50.34'!F46</f>
        <v>0</v>
      </c>
      <c r="CY55" s="4053">
        <f>'50.34'!G46</f>
        <v>0</v>
      </c>
      <c r="CZ55" s="3983"/>
      <c r="DA55" s="3966"/>
    </row>
    <row r="56" spans="1:105" ht="15">
      <c r="A56" s="3966"/>
      <c r="B56" s="3984"/>
      <c r="C56" s="4009"/>
      <c r="D56" s="4009"/>
      <c r="E56" s="4009"/>
      <c r="F56" s="4029" t="str">
        <f>CONCATENATE(F55-1," &amp; prior")</f>
        <v>-10 &amp; prior</v>
      </c>
      <c r="G56" s="4052">
        <f t="shared" si="9"/>
        <v>0</v>
      </c>
      <c r="H56" s="4052">
        <f t="shared" si="9"/>
        <v>0</v>
      </c>
      <c r="I56" s="4052">
        <f t="shared" si="9"/>
        <v>0</v>
      </c>
      <c r="J56" s="4052">
        <f t="shared" si="9"/>
        <v>0</v>
      </c>
      <c r="K56" s="4052">
        <f t="shared" si="9"/>
        <v>0</v>
      </c>
      <c r="L56" s="4052">
        <f t="shared" si="9"/>
        <v>0</v>
      </c>
      <c r="M56" s="4041"/>
      <c r="N56" s="4042"/>
      <c r="O56" s="3984"/>
      <c r="P56" s="4009"/>
      <c r="Q56" s="4009"/>
      <c r="R56" s="4009"/>
      <c r="S56" s="4029" t="str">
        <f>CONCATENATE(S55-1," &amp; prior")</f>
        <v>-10 &amp; prior</v>
      </c>
      <c r="T56" s="4063">
        <f t="shared" si="12"/>
        <v>0</v>
      </c>
      <c r="U56" s="4053">
        <f>'50.33'!C67</f>
        <v>0</v>
      </c>
      <c r="V56" s="4053">
        <f>'50.33'!D67</f>
        <v>0</v>
      </c>
      <c r="W56" s="4063">
        <f t="shared" si="13"/>
        <v>0</v>
      </c>
      <c r="X56" s="4053">
        <f>'50.33'!F67</f>
        <v>0</v>
      </c>
      <c r="Y56" s="4053">
        <f>'50.33'!G67</f>
        <v>0</v>
      </c>
      <c r="Z56" s="4043"/>
      <c r="AA56" s="4044"/>
      <c r="AB56" s="3984"/>
      <c r="AC56" s="4009"/>
      <c r="AD56" s="4009"/>
      <c r="AE56" s="4009"/>
      <c r="AF56" s="4029" t="str">
        <f>CONCATENATE(AF55-1," &amp; prior")</f>
        <v>-10 &amp; prior</v>
      </c>
      <c r="AG56" s="4063">
        <f t="shared" si="15"/>
        <v>0</v>
      </c>
      <c r="AH56" s="4053">
        <f>'50.36'!C47</f>
        <v>0</v>
      </c>
      <c r="AI56" s="4053">
        <f>'50.36'!D47</f>
        <v>0</v>
      </c>
      <c r="AJ56" s="4063">
        <f t="shared" si="16"/>
        <v>0</v>
      </c>
      <c r="AK56" s="4053">
        <f>'50.36'!F47</f>
        <v>0</v>
      </c>
      <c r="AL56" s="4053">
        <f>'50.36'!G47</f>
        <v>0</v>
      </c>
      <c r="AM56" s="4043"/>
      <c r="AN56" s="4044"/>
      <c r="AO56" s="3984"/>
      <c r="AP56" s="4009"/>
      <c r="AQ56" s="4009"/>
      <c r="AR56" s="4009"/>
      <c r="AS56" s="4029" t="str">
        <f>CONCATENATE(AS55-1," &amp; prior")</f>
        <v>-10 &amp; prior</v>
      </c>
      <c r="AT56" s="4063">
        <f t="shared" si="18"/>
        <v>0</v>
      </c>
      <c r="AU56" s="4053">
        <f>'50.31'!C47</f>
        <v>0</v>
      </c>
      <c r="AV56" s="4053">
        <f>'50.31'!D47</f>
        <v>0</v>
      </c>
      <c r="AW56" s="4063">
        <f t="shared" si="19"/>
        <v>0</v>
      </c>
      <c r="AX56" s="4053">
        <f>'50.31'!F47</f>
        <v>0</v>
      </c>
      <c r="AY56" s="4053">
        <f>'50.31'!G47</f>
        <v>0</v>
      </c>
      <c r="AZ56" s="4043"/>
      <c r="BA56" s="4044"/>
      <c r="BB56" s="3984"/>
      <c r="BC56" s="4009"/>
      <c r="BD56" s="4009"/>
      <c r="BE56" s="4009"/>
      <c r="BF56" s="4029" t="str">
        <f>CONCATENATE(BF55-1," &amp; prior")</f>
        <v>-10 &amp; prior</v>
      </c>
      <c r="BG56" s="4063">
        <f t="shared" si="21"/>
        <v>0</v>
      </c>
      <c r="BH56" s="4053">
        <f>'50.37'!C47</f>
        <v>0</v>
      </c>
      <c r="BI56" s="4053">
        <f>'50.37'!D47</f>
        <v>0</v>
      </c>
      <c r="BJ56" s="4063">
        <f t="shared" si="22"/>
        <v>0</v>
      </c>
      <c r="BK56" s="4053">
        <f>'50.37'!F47</f>
        <v>0</v>
      </c>
      <c r="BL56" s="4053">
        <f>'50.37'!G47</f>
        <v>0</v>
      </c>
      <c r="BM56" s="3983"/>
      <c r="BN56" s="3966"/>
      <c r="BO56" s="3984"/>
      <c r="BP56" s="4009"/>
      <c r="BQ56" s="4009"/>
      <c r="BR56" s="4009"/>
      <c r="BS56" s="4029" t="str">
        <f>CONCATENATE(BS55-1," &amp; prior")</f>
        <v>-10 &amp; prior</v>
      </c>
      <c r="BT56" s="4063">
        <f t="shared" si="24"/>
        <v>0</v>
      </c>
      <c r="BU56" s="4053">
        <f>'50.32'!C47</f>
        <v>0</v>
      </c>
      <c r="BV56" s="4053">
        <f>'50.32'!D47</f>
        <v>0</v>
      </c>
      <c r="BW56" s="4063">
        <f t="shared" si="25"/>
        <v>0</v>
      </c>
      <c r="BX56" s="4053">
        <f>'50.32'!F47</f>
        <v>0</v>
      </c>
      <c r="BY56" s="4053">
        <f>'50.32'!G47</f>
        <v>0</v>
      </c>
      <c r="BZ56" s="3983"/>
      <c r="CA56" s="3966"/>
      <c r="CB56" s="3984"/>
      <c r="CC56" s="4009"/>
      <c r="CD56" s="4009"/>
      <c r="CE56" s="4009"/>
      <c r="CF56" s="4029" t="str">
        <f>CONCATENATE(CF55-1," &amp; prior")</f>
        <v>-10 &amp; prior</v>
      </c>
      <c r="CG56" s="4063">
        <f t="shared" si="27"/>
        <v>0</v>
      </c>
      <c r="CH56" s="4053">
        <f>'50.35'!C47</f>
        <v>0</v>
      </c>
      <c r="CI56" s="4053">
        <f>'50.35'!D47</f>
        <v>0</v>
      </c>
      <c r="CJ56" s="4063">
        <f t="shared" si="28"/>
        <v>0</v>
      </c>
      <c r="CK56" s="4053">
        <f>'50.35'!F47</f>
        <v>0</v>
      </c>
      <c r="CL56" s="4053">
        <f>'50.35'!G47</f>
        <v>0</v>
      </c>
      <c r="CM56" s="3983"/>
      <c r="CN56" s="3966"/>
      <c r="CO56" s="3984"/>
      <c r="CP56" s="4009"/>
      <c r="CQ56" s="4009"/>
      <c r="CR56" s="4009"/>
      <c r="CS56" s="4029" t="str">
        <f>CONCATENATE(CS55-1," &amp; prior")</f>
        <v>-10 &amp; prior</v>
      </c>
      <c r="CT56" s="4063">
        <f t="shared" si="30"/>
        <v>0</v>
      </c>
      <c r="CU56" s="4053">
        <f>'50.34'!C47</f>
        <v>0</v>
      </c>
      <c r="CV56" s="4053">
        <f>'50.34'!D47</f>
        <v>0</v>
      </c>
      <c r="CW56" s="4063">
        <f t="shared" si="31"/>
        <v>0</v>
      </c>
      <c r="CX56" s="4053">
        <f>'50.34'!F47</f>
        <v>0</v>
      </c>
      <c r="CY56" s="4053">
        <f>'50.34'!G47</f>
        <v>0</v>
      </c>
      <c r="CZ56" s="3983"/>
      <c r="DA56" s="3966"/>
    </row>
    <row r="57" spans="1:105" ht="15">
      <c r="A57" s="3966"/>
      <c r="B57" s="3984"/>
      <c r="C57" s="4009"/>
      <c r="D57" s="4009"/>
      <c r="E57" s="4009"/>
      <c r="F57" s="4029" t="s">
        <v>693</v>
      </c>
      <c r="G57" s="4052">
        <f t="shared" si="9"/>
        <v>0</v>
      </c>
      <c r="H57" s="4052">
        <f t="shared" si="9"/>
        <v>0</v>
      </c>
      <c r="I57" s="4052">
        <f t="shared" si="9"/>
        <v>0</v>
      </c>
      <c r="J57" s="4052">
        <f t="shared" si="9"/>
        <v>0</v>
      </c>
      <c r="K57" s="4052">
        <f t="shared" si="9"/>
        <v>0</v>
      </c>
      <c r="L57" s="4052">
        <f t="shared" si="9"/>
        <v>0</v>
      </c>
      <c r="M57" s="4041"/>
      <c r="N57" s="4042"/>
      <c r="O57" s="3984"/>
      <c r="P57" s="4009"/>
      <c r="Q57" s="4009"/>
      <c r="R57" s="4009"/>
      <c r="S57" s="4029" t="s">
        <v>693</v>
      </c>
      <c r="T57" s="4063">
        <f t="shared" si="12"/>
        <v>0</v>
      </c>
      <c r="U57" s="4053">
        <f>'50.33'!C68</f>
        <v>0</v>
      </c>
      <c r="V57" s="4053">
        <f>'50.33'!D68</f>
        <v>0</v>
      </c>
      <c r="W57" s="4063">
        <f t="shared" si="13"/>
        <v>0</v>
      </c>
      <c r="X57" s="4053">
        <f>'50.33'!F68</f>
        <v>0</v>
      </c>
      <c r="Y57" s="4053">
        <f>'50.33'!G68</f>
        <v>0</v>
      </c>
      <c r="Z57" s="4043"/>
      <c r="AA57" s="4044"/>
      <c r="AB57" s="3984"/>
      <c r="AC57" s="4009"/>
      <c r="AD57" s="4009"/>
      <c r="AE57" s="4009"/>
      <c r="AF57" s="4029" t="s">
        <v>693</v>
      </c>
      <c r="AG57" s="4063">
        <f t="shared" si="15"/>
        <v>0</v>
      </c>
      <c r="AH57" s="4053">
        <f>'50.36'!C48</f>
        <v>0</v>
      </c>
      <c r="AI57" s="4053">
        <f>'50.36'!D48</f>
        <v>0</v>
      </c>
      <c r="AJ57" s="4063">
        <f t="shared" si="16"/>
        <v>0</v>
      </c>
      <c r="AK57" s="4053">
        <f>'50.36'!F48</f>
        <v>0</v>
      </c>
      <c r="AL57" s="4053">
        <f>'50.36'!G48</f>
        <v>0</v>
      </c>
      <c r="AM57" s="4043"/>
      <c r="AN57" s="4044"/>
      <c r="AO57" s="3984"/>
      <c r="AP57" s="4009"/>
      <c r="AQ57" s="4009"/>
      <c r="AR57" s="4009"/>
      <c r="AS57" s="4029" t="s">
        <v>693</v>
      </c>
      <c r="AT57" s="4063">
        <f t="shared" si="18"/>
        <v>0</v>
      </c>
      <c r="AU57" s="4053">
        <f>'50.31'!C48</f>
        <v>0</v>
      </c>
      <c r="AV57" s="4053">
        <f>'50.31'!D48</f>
        <v>0</v>
      </c>
      <c r="AW57" s="4063">
        <f t="shared" si="19"/>
        <v>0</v>
      </c>
      <c r="AX57" s="4064">
        <f>'50.31'!F48</f>
        <v>0</v>
      </c>
      <c r="AY57" s="4064">
        <f>'50.31'!G48</f>
        <v>0</v>
      </c>
      <c r="AZ57" s="4043"/>
      <c r="BA57" s="4044"/>
      <c r="BB57" s="3984"/>
      <c r="BC57" s="4009"/>
      <c r="BD57" s="4009"/>
      <c r="BE57" s="4009"/>
      <c r="BF57" s="4029" t="s">
        <v>693</v>
      </c>
      <c r="BG57" s="4063">
        <f t="shared" si="21"/>
        <v>0</v>
      </c>
      <c r="BH57" s="4053">
        <f>'50.37'!C48</f>
        <v>0</v>
      </c>
      <c r="BI57" s="4053">
        <f>'50.37'!D48</f>
        <v>0</v>
      </c>
      <c r="BJ57" s="4063">
        <f t="shared" si="22"/>
        <v>0</v>
      </c>
      <c r="BK57" s="4064">
        <f>'50.37'!F48</f>
        <v>0</v>
      </c>
      <c r="BL57" s="4053">
        <f>'50.37'!G48</f>
        <v>0</v>
      </c>
      <c r="BM57" s="3983"/>
      <c r="BN57" s="3966"/>
      <c r="BO57" s="3984"/>
      <c r="BP57" s="4009"/>
      <c r="BQ57" s="4009"/>
      <c r="BR57" s="4009"/>
      <c r="BS57" s="4029" t="s">
        <v>693</v>
      </c>
      <c r="BT57" s="4063">
        <f t="shared" si="24"/>
        <v>0</v>
      </c>
      <c r="BU57" s="4053">
        <f>'50.32'!C48</f>
        <v>0</v>
      </c>
      <c r="BV57" s="4053">
        <f>'50.32'!D48</f>
        <v>0</v>
      </c>
      <c r="BW57" s="4063">
        <f t="shared" si="25"/>
        <v>0</v>
      </c>
      <c r="BX57" s="4053">
        <f>'50.32'!F48</f>
        <v>0</v>
      </c>
      <c r="BY57" s="4053">
        <f>'50.32'!G48</f>
        <v>0</v>
      </c>
      <c r="BZ57" s="3983"/>
      <c r="CA57" s="3966"/>
      <c r="CB57" s="3984"/>
      <c r="CC57" s="4009"/>
      <c r="CD57" s="4009"/>
      <c r="CE57" s="4009"/>
      <c r="CF57" s="4029" t="s">
        <v>693</v>
      </c>
      <c r="CG57" s="4063">
        <f t="shared" si="27"/>
        <v>0</v>
      </c>
      <c r="CH57" s="4053">
        <f>'50.35'!C48</f>
        <v>0</v>
      </c>
      <c r="CI57" s="4053">
        <f>'50.35'!D48</f>
        <v>0</v>
      </c>
      <c r="CJ57" s="4063">
        <f t="shared" si="28"/>
        <v>0</v>
      </c>
      <c r="CK57" s="4064">
        <f>'50.35'!F48</f>
        <v>0</v>
      </c>
      <c r="CL57" s="4064">
        <f>'50.35'!G48</f>
        <v>0</v>
      </c>
      <c r="CM57" s="3983"/>
      <c r="CN57" s="3966"/>
      <c r="CO57" s="3984"/>
      <c r="CP57" s="4009"/>
      <c r="CQ57" s="4009"/>
      <c r="CR57" s="4009"/>
      <c r="CS57" s="4029" t="s">
        <v>693</v>
      </c>
      <c r="CT57" s="4063">
        <f t="shared" si="30"/>
        <v>0</v>
      </c>
      <c r="CU57" s="4053">
        <f>'50.34'!C48</f>
        <v>0</v>
      </c>
      <c r="CV57" s="4053">
        <f>'50.34'!D48</f>
        <v>0</v>
      </c>
      <c r="CW57" s="4063">
        <f t="shared" si="31"/>
        <v>0</v>
      </c>
      <c r="CX57" s="4064">
        <f>'50.34'!F48</f>
        <v>0</v>
      </c>
      <c r="CY57" s="4064">
        <f>'50.34'!G48</f>
        <v>0</v>
      </c>
      <c r="CZ57" s="3983"/>
      <c r="DA57" s="3966"/>
    </row>
    <row r="58" spans="1:105" ht="14.25">
      <c r="A58" s="3998"/>
      <c r="B58" s="3980"/>
      <c r="C58" s="4015"/>
      <c r="D58" s="4015"/>
      <c r="E58" s="4015"/>
      <c r="F58" s="4054" t="s">
        <v>182</v>
      </c>
      <c r="G58" s="4055">
        <f>SUM(G46:G57)</f>
        <v>0</v>
      </c>
      <c r="H58" s="4055">
        <f>SUM(H46:H57)</f>
        <v>0</v>
      </c>
      <c r="I58" s="4056"/>
      <c r="J58" s="4055">
        <f>SUM(J46:J57)</f>
        <v>0</v>
      </c>
      <c r="K58" s="4055">
        <f>SUM(K46:K57)</f>
        <v>0</v>
      </c>
      <c r="L58" s="4055">
        <f>SUM(L46:L57)</f>
        <v>0</v>
      </c>
      <c r="M58" s="4057"/>
      <c r="N58" s="4058"/>
      <c r="O58" s="3980"/>
      <c r="P58" s="4015"/>
      <c r="Q58" s="4015"/>
      <c r="R58" s="4015"/>
      <c r="S58" s="4054" t="s">
        <v>182</v>
      </c>
      <c r="T58" s="4055">
        <f>SUM(T46:T57)</f>
        <v>0</v>
      </c>
      <c r="U58" s="4055">
        <f>SUM(U46:U57)</f>
        <v>0</v>
      </c>
      <c r="V58" s="4015"/>
      <c r="W58" s="4055">
        <f>SUM(W46:W57)</f>
        <v>0</v>
      </c>
      <c r="X58" s="4055">
        <f>SUM(X46:X57)</f>
        <v>0</v>
      </c>
      <c r="Y58" s="4055">
        <f>SUM(Y46:Y57)</f>
        <v>0</v>
      </c>
      <c r="Z58" s="4057"/>
      <c r="AA58" s="4058"/>
      <c r="AB58" s="3980"/>
      <c r="AC58" s="4015"/>
      <c r="AD58" s="4015"/>
      <c r="AE58" s="4015"/>
      <c r="AF58" s="4054" t="s">
        <v>182</v>
      </c>
      <c r="AG58" s="4055">
        <f>SUM(AG46:AG57)</f>
        <v>0</v>
      </c>
      <c r="AH58" s="4055">
        <f>SUM(AH46:AH57)</f>
        <v>0</v>
      </c>
      <c r="AI58" s="4019"/>
      <c r="AJ58" s="4055">
        <f>SUM(AJ46:AJ57)</f>
        <v>0</v>
      </c>
      <c r="AK58" s="4055">
        <f>SUM(AK46:AK57)</f>
        <v>0</v>
      </c>
      <c r="AL58" s="4055">
        <f>SUM(AL46:AL57)</f>
        <v>0</v>
      </c>
      <c r="AM58" s="4057"/>
      <c r="AN58" s="4058"/>
      <c r="AO58" s="3980"/>
      <c r="AP58" s="4015"/>
      <c r="AQ58" s="4015"/>
      <c r="AR58" s="4015"/>
      <c r="AS58" s="4054" t="s">
        <v>182</v>
      </c>
      <c r="AT58" s="4055">
        <f>SUM(AT46:AT57)</f>
        <v>0</v>
      </c>
      <c r="AU58" s="4055">
        <f>SUM(AU46:AU57)</f>
        <v>0</v>
      </c>
      <c r="AV58" s="4019"/>
      <c r="AW58" s="4055">
        <f>SUM(AW46:AW57)</f>
        <v>0</v>
      </c>
      <c r="AX58" s="4055">
        <f>SUM(AX46:AX57)</f>
        <v>0</v>
      </c>
      <c r="AY58" s="4055">
        <f>SUM(AY46:AY57)</f>
        <v>0</v>
      </c>
      <c r="AZ58" s="4057"/>
      <c r="BA58" s="4058"/>
      <c r="BB58" s="3980"/>
      <c r="BC58" s="4015"/>
      <c r="BD58" s="4015"/>
      <c r="BE58" s="4015"/>
      <c r="BF58" s="4054" t="s">
        <v>182</v>
      </c>
      <c r="BG58" s="4055">
        <f>SUM(BG46:BG57)</f>
        <v>0</v>
      </c>
      <c r="BH58" s="4055">
        <f>SUM(BH46:BH57)</f>
        <v>0</v>
      </c>
      <c r="BI58" s="4019"/>
      <c r="BJ58" s="4055">
        <f>SUM(BJ46:BJ57)</f>
        <v>0</v>
      </c>
      <c r="BK58" s="4055">
        <f>SUM(BK46:BK57)</f>
        <v>0</v>
      </c>
      <c r="BL58" s="4055">
        <f>SUM(BL46:BL57)</f>
        <v>0</v>
      </c>
      <c r="BM58" s="4060"/>
      <c r="BN58" s="3998"/>
      <c r="BO58" s="3980"/>
      <c r="BP58" s="4015"/>
      <c r="BQ58" s="4015"/>
      <c r="BR58" s="4015"/>
      <c r="BS58" s="4054" t="s">
        <v>182</v>
      </c>
      <c r="BT58" s="4055">
        <f>SUM(BT46:BT57)</f>
        <v>0</v>
      </c>
      <c r="BU58" s="4055">
        <f>SUM(BU46:BU57)</f>
        <v>0</v>
      </c>
      <c r="BV58" s="4019"/>
      <c r="BW58" s="4055">
        <f>SUM(BW46:BW57)</f>
        <v>0</v>
      </c>
      <c r="BX58" s="4055">
        <f>SUM(BX46:BX57)</f>
        <v>0</v>
      </c>
      <c r="BY58" s="4055">
        <f>SUM(BY46:BY57)</f>
        <v>0</v>
      </c>
      <c r="BZ58" s="4060"/>
      <c r="CA58" s="3998"/>
      <c r="CB58" s="3980"/>
      <c r="CC58" s="4015"/>
      <c r="CD58" s="4015"/>
      <c r="CE58" s="4015"/>
      <c r="CF58" s="4054" t="s">
        <v>182</v>
      </c>
      <c r="CG58" s="4055">
        <f>SUM(CG46:CG57)</f>
        <v>0</v>
      </c>
      <c r="CH58" s="4055">
        <f>SUM(CH46:CH57)</f>
        <v>0</v>
      </c>
      <c r="CI58" s="4019"/>
      <c r="CJ58" s="4055">
        <f>SUM(CJ46:CJ57)</f>
        <v>0</v>
      </c>
      <c r="CK58" s="4055">
        <f>SUM(CK46:CK57)</f>
        <v>0</v>
      </c>
      <c r="CL58" s="4055">
        <f>SUM(CL46:CL57)</f>
        <v>0</v>
      </c>
      <c r="CM58" s="4060"/>
      <c r="CN58" s="3998"/>
      <c r="CO58" s="3980"/>
      <c r="CP58" s="4015"/>
      <c r="CQ58" s="4015"/>
      <c r="CR58" s="4015"/>
      <c r="CS58" s="4054" t="s">
        <v>182</v>
      </c>
      <c r="CT58" s="4055">
        <f>SUM(CT46:CT57)</f>
        <v>0</v>
      </c>
      <c r="CU58" s="4055">
        <f>SUM(CU46:CU57)</f>
        <v>0</v>
      </c>
      <c r="CV58" s="4019"/>
      <c r="CW58" s="4055">
        <f>SUM(CW46:CW57)</f>
        <v>0</v>
      </c>
      <c r="CX58" s="4055">
        <f>SUM(CX46:CX57)</f>
        <v>0</v>
      </c>
      <c r="CY58" s="4055">
        <f>SUM(CY46:CY57)</f>
        <v>0</v>
      </c>
      <c r="CZ58" s="4060"/>
      <c r="DA58" s="3998"/>
    </row>
    <row r="59" spans="1:105" ht="15">
      <c r="A59" s="3973"/>
      <c r="B59" s="4028"/>
      <c r="C59" s="4009"/>
      <c r="D59" s="4009"/>
      <c r="E59" s="4009"/>
      <c r="F59" s="4009"/>
      <c r="G59" s="4042"/>
      <c r="H59" s="4042"/>
      <c r="I59" s="4042"/>
      <c r="J59" s="4042"/>
      <c r="K59" s="4042"/>
      <c r="L59" s="4042"/>
      <c r="M59" s="4041"/>
      <c r="N59" s="4042"/>
      <c r="O59" s="4028"/>
      <c r="P59" s="4009"/>
      <c r="Q59" s="4009"/>
      <c r="R59" s="4009"/>
      <c r="S59" s="4009"/>
      <c r="T59" s="4048"/>
      <c r="U59" s="4048"/>
      <c r="V59" s="4048"/>
      <c r="W59" s="4048"/>
      <c r="X59" s="4048"/>
      <c r="Y59" s="4048"/>
      <c r="Z59" s="4041"/>
      <c r="AA59" s="4047"/>
      <c r="AB59" s="4028"/>
      <c r="AC59" s="4009"/>
      <c r="AD59" s="4009"/>
      <c r="AE59" s="4009"/>
      <c r="AF59" s="4009"/>
      <c r="AG59" s="4049"/>
      <c r="AH59" s="4049"/>
      <c r="AI59" s="4049"/>
      <c r="AJ59" s="4049"/>
      <c r="AK59" s="4049"/>
      <c r="AL59" s="4049"/>
      <c r="AM59" s="4041"/>
      <c r="AN59" s="4047"/>
      <c r="AO59" s="4028"/>
      <c r="AP59" s="4009"/>
      <c r="AQ59" s="4009"/>
      <c r="AR59" s="4009"/>
      <c r="AS59" s="4009"/>
      <c r="AT59" s="4049"/>
      <c r="AU59" s="4049"/>
      <c r="AV59" s="4049"/>
      <c r="AW59" s="4049"/>
      <c r="AX59" s="4049"/>
      <c r="AY59" s="4049"/>
      <c r="AZ59" s="4041"/>
      <c r="BA59" s="4047"/>
      <c r="BB59" s="4028"/>
      <c r="BC59" s="4009"/>
      <c r="BD59" s="4009"/>
      <c r="BE59" s="4009"/>
      <c r="BF59" s="4009"/>
      <c r="BG59" s="4049"/>
      <c r="BH59" s="4049"/>
      <c r="BI59" s="4049"/>
      <c r="BJ59" s="4049"/>
      <c r="BK59" s="4049"/>
      <c r="BL59" s="4049"/>
      <c r="BM59" s="4035"/>
      <c r="BN59" s="3973"/>
      <c r="BO59" s="4028"/>
      <c r="BP59" s="4009"/>
      <c r="BQ59" s="4009"/>
      <c r="BR59" s="4009"/>
      <c r="BS59" s="4009"/>
      <c r="BT59" s="4049"/>
      <c r="BU59" s="4049"/>
      <c r="BV59" s="4049"/>
      <c r="BW59" s="4049"/>
      <c r="BX59" s="4049"/>
      <c r="BY59" s="4049"/>
      <c r="BZ59" s="4035"/>
      <c r="CA59" s="3973"/>
      <c r="CB59" s="4028"/>
      <c r="CC59" s="4009"/>
      <c r="CD59" s="4009"/>
      <c r="CE59" s="4009"/>
      <c r="CF59" s="4009"/>
      <c r="CG59" s="4049"/>
      <c r="CH59" s="4049"/>
      <c r="CI59" s="4049"/>
      <c r="CJ59" s="4049"/>
      <c r="CK59" s="4049"/>
      <c r="CL59" s="4049"/>
      <c r="CM59" s="4035"/>
      <c r="CN59" s="3973"/>
      <c r="CO59" s="4028"/>
      <c r="CP59" s="4009"/>
      <c r="CQ59" s="4009"/>
      <c r="CR59" s="4009"/>
      <c r="CS59" s="4009"/>
      <c r="CT59" s="4049"/>
      <c r="CU59" s="4049"/>
      <c r="CV59" s="4049"/>
      <c r="CW59" s="4049"/>
      <c r="CX59" s="4049"/>
      <c r="CY59" s="4049"/>
      <c r="CZ59" s="4035"/>
      <c r="DA59" s="3973"/>
    </row>
    <row r="60" spans="1:105" ht="15">
      <c r="A60" s="3973"/>
      <c r="B60" s="4028"/>
      <c r="C60" s="4009"/>
      <c r="D60" s="4009"/>
      <c r="E60" s="4009"/>
      <c r="F60" s="4009"/>
      <c r="G60" s="4042"/>
      <c r="H60" s="4042"/>
      <c r="I60" s="4042"/>
      <c r="J60" s="4042"/>
      <c r="K60" s="4042"/>
      <c r="L60" s="4042"/>
      <c r="M60" s="4041"/>
      <c r="N60" s="4042"/>
      <c r="O60" s="4028"/>
      <c r="P60" s="4009"/>
      <c r="Q60" s="4009"/>
      <c r="R60" s="4009"/>
      <c r="S60" s="4009"/>
      <c r="T60" s="4048"/>
      <c r="U60" s="4048"/>
      <c r="V60" s="4009"/>
      <c r="W60" s="4048"/>
      <c r="X60" s="4048"/>
      <c r="Y60" s="4048"/>
      <c r="Z60" s="4041"/>
      <c r="AA60" s="4042"/>
      <c r="AB60" s="4028"/>
      <c r="AC60" s="4009"/>
      <c r="AD60" s="4009"/>
      <c r="AE60" s="4009"/>
      <c r="AF60" s="4009"/>
      <c r="AG60" s="4048"/>
      <c r="AH60" s="4048"/>
      <c r="AI60" s="4009"/>
      <c r="AJ60" s="4048"/>
      <c r="AK60" s="4048"/>
      <c r="AL60" s="4048"/>
      <c r="AM60" s="4041"/>
      <c r="AN60" s="4042"/>
      <c r="AO60" s="4028"/>
      <c r="AP60" s="4009"/>
      <c r="AQ60" s="4009"/>
      <c r="AR60" s="4009"/>
      <c r="AS60" s="4009"/>
      <c r="AT60" s="4048"/>
      <c r="AU60" s="4048"/>
      <c r="AV60" s="4048"/>
      <c r="AW60" s="4048"/>
      <c r="AX60" s="4048"/>
      <c r="AY60" s="4048"/>
      <c r="AZ60" s="4041"/>
      <c r="BA60" s="4042"/>
      <c r="BB60" s="4028"/>
      <c r="BC60" s="4009"/>
      <c r="BD60" s="4009"/>
      <c r="BE60" s="4009"/>
      <c r="BF60" s="4009"/>
      <c r="BG60" s="4048"/>
      <c r="BH60" s="4048"/>
      <c r="BI60" s="4009"/>
      <c r="BJ60" s="4048"/>
      <c r="BK60" s="4048"/>
      <c r="BL60" s="4048"/>
      <c r="BM60" s="4035"/>
      <c r="BN60" s="3973"/>
      <c r="BO60" s="4028"/>
      <c r="BP60" s="4009"/>
      <c r="BQ60" s="4009"/>
      <c r="BR60" s="4009"/>
      <c r="BS60" s="4009"/>
      <c r="BT60" s="4048"/>
      <c r="BU60" s="4048"/>
      <c r="BV60" s="4009"/>
      <c r="BW60" s="4048"/>
      <c r="BX60" s="4048"/>
      <c r="BY60" s="4048"/>
      <c r="BZ60" s="4035"/>
      <c r="CA60" s="3973"/>
      <c r="CB60" s="4028"/>
      <c r="CC60" s="4009"/>
      <c r="CD60" s="4009"/>
      <c r="CE60" s="4009"/>
      <c r="CF60" s="4009"/>
      <c r="CG60" s="4048"/>
      <c r="CH60" s="4048"/>
      <c r="CI60" s="4048"/>
      <c r="CJ60" s="4048"/>
      <c r="CK60" s="4048"/>
      <c r="CL60" s="4048"/>
      <c r="CM60" s="4035"/>
      <c r="CN60" s="3973"/>
      <c r="CO60" s="4028"/>
      <c r="CP60" s="4009"/>
      <c r="CQ60" s="4009"/>
      <c r="CR60" s="4009"/>
      <c r="CS60" s="4009"/>
      <c r="CT60" s="4048"/>
      <c r="CU60" s="4048"/>
      <c r="CV60" s="4009"/>
      <c r="CW60" s="4048"/>
      <c r="CX60" s="4048"/>
      <c r="CY60" s="4048"/>
      <c r="CZ60" s="4035"/>
      <c r="DA60" s="3973"/>
    </row>
    <row r="61" spans="1:105" ht="15">
      <c r="A61" s="3966"/>
      <c r="B61" s="3999"/>
      <c r="C61" s="4065"/>
      <c r="D61" s="4065"/>
      <c r="E61" s="4065"/>
      <c r="F61" s="4065"/>
      <c r="G61" s="4065"/>
      <c r="H61" s="4065"/>
      <c r="I61" s="4065"/>
      <c r="J61" s="4065"/>
      <c r="K61" s="4065"/>
      <c r="L61" s="4065"/>
      <c r="M61" s="4066"/>
      <c r="N61" s="4009"/>
      <c r="O61" s="3984"/>
      <c r="P61" s="4010"/>
      <c r="Q61" s="4010"/>
      <c r="R61" s="4010"/>
      <c r="S61" s="4010"/>
      <c r="T61" s="4010"/>
      <c r="U61" s="4010"/>
      <c r="V61" s="4010"/>
      <c r="W61" s="4010"/>
      <c r="X61" s="4010"/>
      <c r="Y61" s="4010"/>
      <c r="Z61" s="4035"/>
      <c r="AA61" s="3973"/>
      <c r="AB61" s="3999"/>
      <c r="AC61" s="4065"/>
      <c r="AD61" s="4065"/>
      <c r="AE61" s="4065"/>
      <c r="AF61" s="4065"/>
      <c r="AG61" s="4065"/>
      <c r="AH61" s="4065"/>
      <c r="AI61" s="4065"/>
      <c r="AJ61" s="4065"/>
      <c r="AK61" s="4065"/>
      <c r="AL61" s="4065"/>
      <c r="AM61" s="4067"/>
      <c r="AN61" s="3973"/>
      <c r="AO61" s="3999"/>
      <c r="AP61" s="4065"/>
      <c r="AQ61" s="4065"/>
      <c r="AR61" s="4065"/>
      <c r="AS61" s="4065"/>
      <c r="AT61" s="4065"/>
      <c r="AU61" s="4065"/>
      <c r="AV61" s="4065"/>
      <c r="AW61" s="4065"/>
      <c r="AX61" s="4065"/>
      <c r="AY61" s="4065"/>
      <c r="AZ61" s="4067"/>
      <c r="BA61" s="3973"/>
      <c r="BB61" s="3999"/>
      <c r="BC61" s="4065"/>
      <c r="BD61" s="4065"/>
      <c r="BE61" s="4065"/>
      <c r="BF61" s="4065"/>
      <c r="BG61" s="4065"/>
      <c r="BH61" s="4065"/>
      <c r="BI61" s="4065"/>
      <c r="BJ61" s="4065"/>
      <c r="BK61" s="4065"/>
      <c r="BL61" s="4065"/>
      <c r="BM61" s="4068"/>
      <c r="BN61" s="3966"/>
      <c r="BO61" s="3999"/>
      <c r="BP61" s="4065"/>
      <c r="BQ61" s="4065"/>
      <c r="BR61" s="4065"/>
      <c r="BS61" s="4065"/>
      <c r="BT61" s="4065"/>
      <c r="BU61" s="4065"/>
      <c r="BV61" s="4065"/>
      <c r="BW61" s="4065"/>
      <c r="BX61" s="4065"/>
      <c r="BY61" s="4065"/>
      <c r="BZ61" s="4068"/>
      <c r="CA61" s="3966"/>
      <c r="CB61" s="3999"/>
      <c r="CC61" s="4065"/>
      <c r="CD61" s="4065"/>
      <c r="CE61" s="4065"/>
      <c r="CF61" s="4065"/>
      <c r="CG61" s="4065"/>
      <c r="CH61" s="4065"/>
      <c r="CI61" s="4065"/>
      <c r="CJ61" s="4065"/>
      <c r="CK61" s="4065"/>
      <c r="CL61" s="4065"/>
      <c r="CM61" s="4068"/>
      <c r="CN61" s="3966"/>
      <c r="CO61" s="3999"/>
      <c r="CP61" s="4065"/>
      <c r="CQ61" s="4065"/>
      <c r="CR61" s="4065"/>
      <c r="CS61" s="4065"/>
      <c r="CT61" s="4065"/>
      <c r="CU61" s="4065"/>
      <c r="CV61" s="4065"/>
      <c r="CW61" s="4065"/>
      <c r="CX61" s="4065"/>
      <c r="CY61" s="4065"/>
      <c r="CZ61" s="4068"/>
      <c r="DA61" s="3966"/>
    </row>
    <row r="62" spans="1:105" ht="15">
      <c r="A62" s="3966"/>
      <c r="B62" s="3981"/>
      <c r="C62" s="4010"/>
      <c r="D62" s="4010"/>
      <c r="E62" s="4010"/>
      <c r="F62" s="4069"/>
      <c r="G62" s="4010"/>
      <c r="H62" s="4010"/>
      <c r="I62" s="4010"/>
      <c r="J62" s="4010"/>
      <c r="K62" s="4010"/>
      <c r="L62" s="4010"/>
      <c r="M62" s="4009"/>
      <c r="N62" s="4009"/>
      <c r="O62" s="3984"/>
      <c r="P62" s="4010"/>
      <c r="Q62" s="4010"/>
      <c r="R62" s="4010"/>
      <c r="S62" s="4010"/>
      <c r="T62" s="4010"/>
      <c r="U62" s="4010"/>
      <c r="V62" s="4010"/>
      <c r="W62" s="4010"/>
      <c r="X62" s="4010"/>
      <c r="Y62" s="4010"/>
      <c r="Z62" s="4035"/>
      <c r="AA62" s="3973"/>
      <c r="AB62" s="3981"/>
      <c r="AC62" s="4010"/>
      <c r="AD62" s="4010"/>
      <c r="AE62" s="4010"/>
      <c r="AF62" s="4010"/>
      <c r="AG62" s="4010"/>
      <c r="AH62" s="4010"/>
      <c r="AI62" s="4010"/>
      <c r="AJ62" s="4010"/>
      <c r="AK62" s="4010"/>
      <c r="AL62" s="4010"/>
      <c r="AM62" s="4008"/>
      <c r="AN62" s="3973"/>
      <c r="AO62" s="3981"/>
      <c r="AP62" s="4010"/>
      <c r="AQ62" s="4010"/>
      <c r="AR62" s="4010"/>
      <c r="AS62" s="4010"/>
      <c r="AT62" s="4010"/>
      <c r="AU62" s="4010"/>
      <c r="AV62" s="4010"/>
      <c r="AW62" s="4010"/>
      <c r="AX62" s="4010"/>
      <c r="AY62" s="4010"/>
      <c r="AZ62" s="4008"/>
      <c r="BA62" s="3973"/>
      <c r="BB62" s="3981"/>
      <c r="BC62" s="4010"/>
      <c r="BD62" s="4010"/>
      <c r="BE62" s="4010"/>
      <c r="BF62" s="4010"/>
      <c r="BG62" s="4010"/>
      <c r="BH62" s="4010"/>
      <c r="BI62" s="4010"/>
      <c r="BJ62" s="4010"/>
      <c r="BK62" s="4010"/>
      <c r="BL62" s="4010"/>
      <c r="BM62" s="3981"/>
      <c r="BN62" s="3966"/>
      <c r="BO62" s="3981"/>
      <c r="BP62" s="4010"/>
      <c r="BQ62" s="4010"/>
      <c r="BR62" s="4010"/>
      <c r="BS62" s="4010"/>
      <c r="BT62" s="4010"/>
      <c r="BU62" s="4010"/>
      <c r="BV62" s="4010"/>
      <c r="BW62" s="4010"/>
      <c r="BX62" s="4010"/>
      <c r="BY62" s="4010"/>
      <c r="BZ62" s="3981"/>
      <c r="CA62" s="3966"/>
      <c r="CB62" s="3981"/>
      <c r="CC62" s="4010"/>
      <c r="CD62" s="4010"/>
      <c r="CE62" s="4010"/>
      <c r="CF62" s="4010"/>
      <c r="CG62" s="4010"/>
      <c r="CH62" s="4010"/>
      <c r="CI62" s="4010"/>
      <c r="CJ62" s="4010"/>
      <c r="CK62" s="4010"/>
      <c r="CL62" s="4010"/>
      <c r="CM62" s="3981"/>
      <c r="CN62" s="3966"/>
      <c r="CO62" s="3981"/>
      <c r="CP62" s="4010"/>
      <c r="CQ62" s="4010"/>
      <c r="CR62" s="4010"/>
      <c r="CS62" s="4010"/>
      <c r="CT62" s="4010"/>
      <c r="CU62" s="4010"/>
      <c r="CV62" s="4010"/>
      <c r="CW62" s="4010"/>
      <c r="CX62" s="4010"/>
      <c r="CY62" s="4010"/>
      <c r="CZ62" s="3981"/>
      <c r="DA62" s="3966"/>
    </row>
    <row r="63" spans="1:105" ht="42.75">
      <c r="A63" s="3966"/>
      <c r="B63" s="3966"/>
      <c r="C63" s="3966"/>
      <c r="D63" s="3966"/>
      <c r="E63" s="3966"/>
      <c r="F63" s="4070" t="s">
        <v>1969</v>
      </c>
      <c r="G63" s="4071" t="s">
        <v>1970</v>
      </c>
      <c r="H63" s="4072"/>
      <c r="I63" s="3966"/>
      <c r="J63" s="3966"/>
      <c r="K63" s="3966"/>
      <c r="L63" s="3966"/>
      <c r="M63" s="3973"/>
      <c r="N63" s="3973"/>
      <c r="O63" s="3984"/>
      <c r="P63" s="4014" t="s">
        <v>1971</v>
      </c>
      <c r="Q63" s="4015"/>
      <c r="R63" s="4015"/>
      <c r="S63" s="4009"/>
      <c r="T63" s="4009"/>
      <c r="U63" s="4015" t="s">
        <v>1972</v>
      </c>
      <c r="V63" s="4015"/>
      <c r="W63" s="4009"/>
      <c r="X63" s="4009"/>
      <c r="Y63" s="4015"/>
      <c r="Z63" s="4035"/>
      <c r="AA63" s="3973"/>
      <c r="AB63" s="3966"/>
      <c r="AC63" s="3966"/>
      <c r="AD63" s="3966"/>
      <c r="AE63" s="3966"/>
      <c r="AF63" s="3966"/>
      <c r="AG63" s="3966"/>
      <c r="AH63" s="3966"/>
      <c r="AI63" s="3966"/>
      <c r="AJ63" s="3966"/>
      <c r="AK63" s="3966"/>
      <c r="AL63" s="3966"/>
      <c r="AM63" s="3973"/>
      <c r="AN63" s="3973"/>
      <c r="AO63" s="3966"/>
      <c r="AP63" s="3966"/>
      <c r="AQ63" s="3966"/>
      <c r="AR63" s="3966"/>
      <c r="AS63" s="3966"/>
      <c r="AT63" s="3966"/>
      <c r="AU63" s="3966"/>
      <c r="AV63" s="3966"/>
      <c r="AW63" s="3966"/>
      <c r="AX63" s="3966"/>
      <c r="AY63" s="3966"/>
      <c r="AZ63" s="3973"/>
      <c r="BA63" s="3973"/>
      <c r="BB63" s="3966"/>
      <c r="BC63" s="3966"/>
      <c r="BD63" s="3966"/>
      <c r="BE63" s="3966"/>
      <c r="BF63" s="3966"/>
      <c r="BG63" s="3966"/>
      <c r="BH63" s="3966"/>
      <c r="BI63" s="3966"/>
      <c r="BJ63" s="3966"/>
      <c r="BK63" s="3966"/>
      <c r="BL63" s="3966"/>
      <c r="BM63" s="3966"/>
      <c r="BN63" s="3966"/>
      <c r="BO63" s="3966"/>
      <c r="BP63" s="3966"/>
      <c r="BQ63" s="3966"/>
      <c r="BR63" s="3966"/>
      <c r="BS63" s="3966"/>
      <c r="BT63" s="3966"/>
      <c r="BU63" s="3966"/>
      <c r="BV63" s="3966"/>
      <c r="BW63" s="3966"/>
      <c r="BX63" s="3966"/>
      <c r="BY63" s="3966"/>
      <c r="BZ63" s="3966"/>
      <c r="CA63" s="3966"/>
      <c r="CB63" s="3966"/>
      <c r="CC63" s="3966"/>
      <c r="CD63" s="3966"/>
      <c r="CE63" s="3966"/>
      <c r="CF63" s="3966"/>
      <c r="CG63" s="3966"/>
      <c r="CH63" s="3966"/>
      <c r="CI63" s="3966"/>
      <c r="CJ63" s="3966"/>
      <c r="CK63" s="3966"/>
      <c r="CL63" s="3966"/>
      <c r="CM63" s="3966"/>
      <c r="CN63" s="3966"/>
      <c r="CO63" s="3966"/>
      <c r="CP63" s="3966"/>
      <c r="CQ63" s="3966"/>
      <c r="CR63" s="3966"/>
      <c r="CS63" s="3966"/>
      <c r="CT63" s="3966"/>
      <c r="CU63" s="3966"/>
      <c r="CV63" s="3966"/>
      <c r="CW63" s="3966"/>
      <c r="CX63" s="3966"/>
      <c r="CY63" s="3966"/>
      <c r="CZ63" s="3966"/>
      <c r="DA63" s="3966"/>
    </row>
    <row r="64" spans="1:105" ht="72">
      <c r="A64" s="3966"/>
      <c r="B64" s="3966"/>
      <c r="C64" s="3966"/>
      <c r="D64" s="3966"/>
      <c r="E64" s="3966"/>
      <c r="F64" s="4073" t="s">
        <v>1973</v>
      </c>
      <c r="G64" s="4074"/>
      <c r="H64" s="4075"/>
      <c r="I64" s="3966"/>
      <c r="J64" s="3966"/>
      <c r="K64" s="3966"/>
      <c r="L64" s="3966"/>
      <c r="M64" s="3973"/>
      <c r="N64" s="3973"/>
      <c r="O64" s="3984"/>
      <c r="P64" s="4009" t="s">
        <v>1974</v>
      </c>
      <c r="Q64" s="4009"/>
      <c r="R64" s="4009"/>
      <c r="S64" s="4009"/>
      <c r="T64" s="4009"/>
      <c r="U64" s="4009"/>
      <c r="V64" s="4009"/>
      <c r="W64" s="4009"/>
      <c r="X64" s="4009"/>
      <c r="Y64" s="4009"/>
      <c r="Z64" s="4035"/>
      <c r="AA64" s="3973"/>
      <c r="AB64" s="3966"/>
      <c r="AC64" s="3966"/>
      <c r="AD64" s="3966"/>
      <c r="AE64" s="3966"/>
      <c r="AF64" s="3966"/>
      <c r="AG64" s="3966"/>
      <c r="AH64" s="3966"/>
      <c r="AI64" s="3966"/>
      <c r="AJ64" s="3966"/>
      <c r="AK64" s="3966"/>
      <c r="AL64" s="3966"/>
      <c r="AM64" s="3973"/>
      <c r="AN64" s="3973"/>
      <c r="AO64" s="3966"/>
      <c r="AP64" s="3966"/>
      <c r="AQ64" s="3966"/>
      <c r="AR64" s="3966"/>
      <c r="AS64" s="3966"/>
      <c r="AT64" s="3966"/>
      <c r="AU64" s="3966"/>
      <c r="AV64" s="3966"/>
      <c r="AW64" s="3966"/>
      <c r="AX64" s="3966"/>
      <c r="AY64" s="3966"/>
      <c r="AZ64" s="3973"/>
      <c r="BA64" s="3973"/>
      <c r="BB64" s="3966"/>
      <c r="BC64" s="3966"/>
      <c r="BD64" s="3966"/>
      <c r="BE64" s="3966"/>
      <c r="BF64" s="3966"/>
      <c r="BG64" s="3966"/>
      <c r="BH64" s="3966"/>
      <c r="BI64" s="3966"/>
      <c r="BJ64" s="3966"/>
      <c r="BK64" s="3966"/>
      <c r="BL64" s="3966"/>
      <c r="BM64" s="3966"/>
      <c r="BN64" s="3966"/>
      <c r="BO64" s="3966"/>
      <c r="BP64" s="3966"/>
      <c r="BQ64" s="3966"/>
      <c r="BR64" s="3966"/>
      <c r="BS64" s="3966"/>
      <c r="BT64" s="3966"/>
      <c r="BU64" s="3966"/>
      <c r="BV64" s="3966"/>
      <c r="BW64" s="3966"/>
      <c r="BX64" s="3966"/>
      <c r="BY64" s="3966"/>
      <c r="BZ64" s="3966"/>
      <c r="CA64" s="3966"/>
      <c r="CB64" s="3966"/>
      <c r="CC64" s="3966"/>
      <c r="CD64" s="3966"/>
      <c r="CE64" s="3966"/>
      <c r="CF64" s="3966"/>
      <c r="CG64" s="3966"/>
      <c r="CH64" s="3966"/>
      <c r="CI64" s="3966"/>
      <c r="CJ64" s="3966"/>
      <c r="CK64" s="3966"/>
      <c r="CL64" s="3966"/>
      <c r="CM64" s="3966"/>
      <c r="CN64" s="3966"/>
      <c r="CO64" s="3966"/>
      <c r="CP64" s="3966"/>
      <c r="CQ64" s="3966"/>
      <c r="CR64" s="3966"/>
      <c r="CS64" s="3966"/>
      <c r="CT64" s="3966"/>
      <c r="CU64" s="3966"/>
      <c r="CV64" s="3966"/>
      <c r="CW64" s="3966"/>
      <c r="CX64" s="3966"/>
      <c r="CY64" s="3966"/>
      <c r="CZ64" s="3966"/>
      <c r="DA64" s="3966"/>
    </row>
    <row r="65" spans="1:105" ht="89.25" customHeight="1">
      <c r="A65" s="3966"/>
      <c r="B65" s="3966"/>
      <c r="C65" s="3966"/>
      <c r="D65" s="3966"/>
      <c r="E65" s="3966"/>
      <c r="F65" s="4073" t="s">
        <v>1975</v>
      </c>
      <c r="G65" s="4074"/>
      <c r="H65" s="4075"/>
      <c r="I65" s="3966"/>
      <c r="J65" s="3966"/>
      <c r="K65" s="3966"/>
      <c r="L65" s="3966"/>
      <c r="M65" s="3973"/>
      <c r="N65" s="3973"/>
      <c r="O65" s="3984"/>
      <c r="P65" s="4022"/>
      <c r="Q65" s="4022"/>
      <c r="R65" s="4022"/>
      <c r="S65" s="4023" t="str">
        <f>CONCATENATE("Figures grouped by Accident Year ending  ",F3)</f>
        <v>Figures grouped by Accident Year ending  0-Jan</v>
      </c>
      <c r="T65" s="4076"/>
      <c r="U65" s="4023" t="str">
        <f>CONCATENATE("Claim Payments recovered during ",$C$8)</f>
        <v>Claim Payments recovered during 0</v>
      </c>
      <c r="V65" s="4023" t="str">
        <f>CONCATENATE("Cumulative Recoveries from accident year to end of financial year ",$C$8)</f>
        <v>Cumulative Recoveries from accident year to end of financial year 0</v>
      </c>
      <c r="W65" s="4076"/>
      <c r="X65" s="4023" t="str">
        <f>CONCATENATE("Case reserves on Non-Reinsurance recoveries outstanding at end of financial year ",$C$8)</f>
        <v>Case reserves on Non-Reinsurance recoveries outstanding at end of financial year 0</v>
      </c>
      <c r="Y65" s="4026"/>
      <c r="Z65" s="4035"/>
      <c r="AA65" s="3973"/>
      <c r="AB65" s="3966"/>
      <c r="AC65" s="3966"/>
      <c r="AD65" s="3966"/>
      <c r="AE65" s="3966"/>
      <c r="AF65" s="3966"/>
      <c r="AG65" s="3966"/>
      <c r="AH65" s="3966"/>
      <c r="AI65" s="3966"/>
      <c r="AJ65" s="3966"/>
      <c r="AK65" s="3966"/>
      <c r="AL65" s="3966"/>
      <c r="AM65" s="3973"/>
      <c r="AN65" s="3973"/>
      <c r="AO65" s="3966"/>
      <c r="AP65" s="3966"/>
      <c r="AQ65" s="3966"/>
      <c r="AR65" s="3966"/>
      <c r="AS65" s="3966"/>
      <c r="AT65" s="3966"/>
      <c r="AU65" s="3966"/>
      <c r="AV65" s="3966"/>
      <c r="AW65" s="3966"/>
      <c r="AX65" s="3966"/>
      <c r="AY65" s="3966"/>
      <c r="AZ65" s="3973"/>
      <c r="BA65" s="3973"/>
      <c r="BB65" s="3966"/>
      <c r="BC65" s="3966"/>
      <c r="BD65" s="3966"/>
      <c r="BE65" s="3966"/>
      <c r="BF65" s="3966"/>
      <c r="BG65" s="3966"/>
      <c r="BH65" s="3966"/>
      <c r="BI65" s="3966"/>
      <c r="BJ65" s="3966"/>
      <c r="BK65" s="3966"/>
      <c r="BL65" s="3966"/>
      <c r="BM65" s="3966"/>
      <c r="BN65" s="3966"/>
      <c r="BO65" s="3966"/>
      <c r="BP65" s="3966"/>
      <c r="BQ65" s="3966"/>
      <c r="BR65" s="3966"/>
      <c r="BS65" s="3966"/>
      <c r="BT65" s="3966"/>
      <c r="BU65" s="3966"/>
      <c r="BV65" s="3966"/>
      <c r="BW65" s="3966"/>
      <c r="BX65" s="3966"/>
      <c r="BY65" s="3966"/>
      <c r="BZ65" s="3966"/>
      <c r="CA65" s="3966"/>
      <c r="CB65" s="3966"/>
      <c r="CC65" s="3966"/>
      <c r="CD65" s="3966"/>
      <c r="CE65" s="3966"/>
      <c r="CF65" s="3966"/>
      <c r="CG65" s="3966"/>
      <c r="CH65" s="3966"/>
      <c r="CI65" s="3966"/>
      <c r="CJ65" s="3966"/>
      <c r="CK65" s="3966"/>
      <c r="CL65" s="3966"/>
      <c r="CM65" s="3966"/>
      <c r="CN65" s="3966"/>
      <c r="CO65" s="3966"/>
      <c r="CP65" s="3966"/>
      <c r="CQ65" s="3966"/>
      <c r="CR65" s="3966"/>
      <c r="CS65" s="3966"/>
      <c r="CT65" s="3966"/>
      <c r="CU65" s="3966"/>
      <c r="CV65" s="3966"/>
      <c r="CW65" s="3966"/>
      <c r="CX65" s="3966"/>
      <c r="CY65" s="3966"/>
      <c r="CZ65" s="3966"/>
      <c r="DA65" s="3966"/>
    </row>
    <row r="66" spans="1:105" ht="15">
      <c r="A66" s="3966"/>
      <c r="B66" s="3966"/>
      <c r="C66" s="3966"/>
      <c r="D66" s="3966"/>
      <c r="E66" s="3966"/>
      <c r="F66" s="4077" t="s">
        <v>182</v>
      </c>
      <c r="G66" s="4078">
        <f>G64+G65</f>
        <v>0</v>
      </c>
      <c r="H66" s="4079"/>
      <c r="I66" s="3966"/>
      <c r="J66" s="3966"/>
      <c r="K66" s="3966"/>
      <c r="L66" s="3966"/>
      <c r="M66" s="3973"/>
      <c r="N66" s="3973"/>
      <c r="O66" s="3984"/>
      <c r="P66" s="4009"/>
      <c r="Q66" s="4009"/>
      <c r="R66" s="4009"/>
      <c r="S66" s="4029" t="s">
        <v>1015</v>
      </c>
      <c r="T66" s="4032"/>
      <c r="U66" s="4030" t="s">
        <v>1016</v>
      </c>
      <c r="V66" s="4030" t="s">
        <v>1963</v>
      </c>
      <c r="W66" s="4032"/>
      <c r="X66" s="4030" t="s">
        <v>1018</v>
      </c>
      <c r="Y66" s="4032"/>
      <c r="Z66" s="4035"/>
      <c r="AA66" s="3973"/>
      <c r="AB66" s="3966"/>
      <c r="AC66" s="3966"/>
      <c r="AD66" s="3966"/>
      <c r="AE66" s="3966"/>
      <c r="AF66" s="3966"/>
      <c r="AG66" s="3966"/>
      <c r="AH66" s="3966"/>
      <c r="AI66" s="3966"/>
      <c r="AJ66" s="3966"/>
      <c r="AK66" s="3966"/>
      <c r="AL66" s="3966"/>
      <c r="AM66" s="3973"/>
      <c r="AN66" s="3973"/>
      <c r="AO66" s="3966"/>
      <c r="AP66" s="3966"/>
      <c r="AQ66" s="3966"/>
      <c r="AR66" s="3966"/>
      <c r="AS66" s="3966"/>
      <c r="AT66" s="3966"/>
      <c r="AU66" s="3966"/>
      <c r="AV66" s="3966"/>
      <c r="AW66" s="3966"/>
      <c r="AX66" s="3966"/>
      <c r="AY66" s="3966"/>
      <c r="AZ66" s="3973"/>
      <c r="BA66" s="3973"/>
      <c r="BB66" s="3966"/>
      <c r="BC66" s="3966"/>
      <c r="BD66" s="3966"/>
      <c r="BE66" s="3966"/>
      <c r="BF66" s="3966"/>
      <c r="BG66" s="3966"/>
      <c r="BH66" s="3966"/>
      <c r="BI66" s="3966"/>
      <c r="BJ66" s="3966"/>
      <c r="BK66" s="3966"/>
      <c r="BL66" s="3966"/>
      <c r="BM66" s="3966"/>
      <c r="BN66" s="3966"/>
      <c r="BO66" s="3966"/>
      <c r="BP66" s="3966"/>
      <c r="BQ66" s="3966"/>
      <c r="BR66" s="3966"/>
      <c r="BS66" s="3966"/>
      <c r="BT66" s="3966"/>
      <c r="BU66" s="3966"/>
      <c r="BV66" s="3966"/>
      <c r="BW66" s="3966"/>
      <c r="BX66" s="3966"/>
      <c r="BY66" s="3966"/>
      <c r="BZ66" s="3966"/>
      <c r="CA66" s="3966"/>
      <c r="CB66" s="3966"/>
      <c r="CC66" s="3966"/>
      <c r="CD66" s="3966"/>
      <c r="CE66" s="3966"/>
      <c r="CF66" s="3966"/>
      <c r="CG66" s="3966"/>
      <c r="CH66" s="3966"/>
      <c r="CI66" s="3966"/>
      <c r="CJ66" s="3966"/>
      <c r="CK66" s="3966"/>
      <c r="CL66" s="3966"/>
      <c r="CM66" s="3966"/>
      <c r="CN66" s="3966"/>
      <c r="CO66" s="3966"/>
      <c r="CP66" s="3966"/>
      <c r="CQ66" s="3966"/>
      <c r="CR66" s="3966"/>
      <c r="CS66" s="3966"/>
      <c r="CT66" s="3966"/>
      <c r="CU66" s="3966"/>
      <c r="CV66" s="3966"/>
      <c r="CW66" s="3966"/>
      <c r="CX66" s="3966"/>
      <c r="CY66" s="3966"/>
      <c r="CZ66" s="3966"/>
      <c r="DA66" s="3966"/>
    </row>
    <row r="67" spans="1:105" ht="15">
      <c r="A67" s="3966"/>
      <c r="B67" s="3966"/>
      <c r="C67" s="3966"/>
      <c r="D67" s="3966"/>
      <c r="E67" s="3966"/>
      <c r="F67" s="3966"/>
      <c r="G67" s="3966"/>
      <c r="H67" s="3966"/>
      <c r="I67" s="3966"/>
      <c r="J67" s="3966"/>
      <c r="K67" s="3966"/>
      <c r="L67" s="3966"/>
      <c r="M67" s="3973"/>
      <c r="N67" s="3973"/>
      <c r="O67" s="3984"/>
      <c r="P67" s="4009"/>
      <c r="Q67" s="4009"/>
      <c r="R67" s="4009"/>
      <c r="S67" s="4036"/>
      <c r="T67" s="4039"/>
      <c r="U67" s="4037" t="s">
        <v>319</v>
      </c>
      <c r="V67" s="4037" t="s">
        <v>319</v>
      </c>
      <c r="W67" s="4039"/>
      <c r="X67" s="4037" t="s">
        <v>319</v>
      </c>
      <c r="Y67" s="4039"/>
      <c r="Z67" s="4035"/>
      <c r="AA67" s="3973"/>
      <c r="AB67" s="3966"/>
      <c r="AC67" s="3966"/>
      <c r="AD67" s="3966"/>
      <c r="AE67" s="3966"/>
      <c r="AF67" s="3966"/>
      <c r="AG67" s="3966"/>
      <c r="AH67" s="3966"/>
      <c r="AI67" s="3966"/>
      <c r="AJ67" s="3966"/>
      <c r="AK67" s="3966"/>
      <c r="AL67" s="3966"/>
      <c r="AM67" s="3973"/>
      <c r="AN67" s="3973"/>
      <c r="AO67" s="3966"/>
      <c r="AP67" s="3966"/>
      <c r="AQ67" s="3966"/>
      <c r="AR67" s="3966"/>
      <c r="AS67" s="3966"/>
      <c r="AT67" s="3966"/>
      <c r="AU67" s="3966"/>
      <c r="AV67" s="3966"/>
      <c r="AW67" s="3966"/>
      <c r="AX67" s="3966"/>
      <c r="AY67" s="3966"/>
      <c r="AZ67" s="3973"/>
      <c r="BA67" s="3973"/>
      <c r="BB67" s="3966"/>
      <c r="BC67" s="3966"/>
      <c r="BD67" s="3966"/>
      <c r="BE67" s="3966"/>
      <c r="BF67" s="3966"/>
      <c r="BG67" s="3966"/>
      <c r="BH67" s="3966"/>
      <c r="BI67" s="3966"/>
      <c r="BJ67" s="3966"/>
      <c r="BK67" s="3966"/>
      <c r="BL67" s="3966"/>
      <c r="BM67" s="3966"/>
      <c r="BN67" s="3966"/>
      <c r="BO67" s="3966"/>
      <c r="BP67" s="3966"/>
      <c r="BQ67" s="3966"/>
      <c r="BR67" s="3966"/>
      <c r="BS67" s="3966"/>
      <c r="BT67" s="3966"/>
      <c r="BU67" s="3966"/>
      <c r="BV67" s="3966"/>
      <c r="BW67" s="3966"/>
      <c r="BX67" s="3966"/>
      <c r="BY67" s="3966"/>
      <c r="BZ67" s="3966"/>
      <c r="CA67" s="3966"/>
      <c r="CB67" s="3966"/>
      <c r="CC67" s="3966"/>
      <c r="CD67" s="3966"/>
      <c r="CE67" s="3966"/>
      <c r="CF67" s="3966"/>
      <c r="CG67" s="3966"/>
      <c r="CH67" s="3966"/>
      <c r="CI67" s="3966"/>
      <c r="CJ67" s="3966"/>
      <c r="CK67" s="3966"/>
      <c r="CL67" s="3966"/>
      <c r="CM67" s="3966"/>
      <c r="CN67" s="3966"/>
      <c r="CO67" s="3966"/>
      <c r="CP67" s="3966"/>
      <c r="CQ67" s="3966"/>
      <c r="CR67" s="3966"/>
      <c r="CS67" s="3966"/>
      <c r="CT67" s="3966"/>
      <c r="CU67" s="3966"/>
      <c r="CV67" s="3966"/>
      <c r="CW67" s="3966"/>
      <c r="CX67" s="3966"/>
      <c r="CY67" s="3966"/>
      <c r="CZ67" s="3966"/>
      <c r="DA67" s="3966"/>
    </row>
    <row r="68" spans="1:105" ht="71.25">
      <c r="A68" s="3966"/>
      <c r="B68" s="3966"/>
      <c r="C68" s="3966"/>
      <c r="D68" s="6915" t="s">
        <v>263</v>
      </c>
      <c r="E68" s="6915"/>
      <c r="F68" s="6915"/>
      <c r="G68" s="6915"/>
      <c r="H68" s="4080" t="s">
        <v>1976</v>
      </c>
      <c r="I68" s="4081"/>
      <c r="J68" s="4082" t="s">
        <v>1977</v>
      </c>
      <c r="K68" s="3966"/>
      <c r="L68" s="3966"/>
      <c r="M68" s="3973"/>
      <c r="N68" s="3973"/>
      <c r="O68" s="3984"/>
      <c r="P68" s="4009"/>
      <c r="Q68" s="4009"/>
      <c r="R68" s="4009"/>
      <c r="S68" s="4029">
        <f>S46</f>
        <v>0</v>
      </c>
      <c r="T68" s="4083"/>
      <c r="U68" s="4053">
        <f>'50.33'!C37</f>
        <v>0</v>
      </c>
      <c r="V68" s="4053">
        <f>'50.33'!D37</f>
        <v>0</v>
      </c>
      <c r="W68" s="4083"/>
      <c r="X68" s="4053">
        <f>'50.33'!F37</f>
        <v>0</v>
      </c>
      <c r="Y68" s="4083"/>
      <c r="Z68" s="4035"/>
      <c r="AA68" s="3973"/>
      <c r="AB68" s="3966"/>
      <c r="AC68" s="3966"/>
      <c r="AD68" s="3966"/>
      <c r="AE68" s="3966"/>
      <c r="AF68" s="3966"/>
      <c r="AG68" s="3966"/>
      <c r="AH68" s="3966"/>
      <c r="AI68" s="3966"/>
      <c r="AJ68" s="3966"/>
      <c r="AK68" s="3966"/>
      <c r="AL68" s="3966"/>
      <c r="AM68" s="3973"/>
      <c r="AN68" s="3973"/>
      <c r="AO68" s="3966"/>
      <c r="AP68" s="3966"/>
      <c r="AQ68" s="3966"/>
      <c r="AR68" s="3966"/>
      <c r="AS68" s="3966"/>
      <c r="AT68" s="3966"/>
      <c r="AU68" s="3966"/>
      <c r="AV68" s="3966"/>
      <c r="AW68" s="3966"/>
      <c r="AX68" s="3966"/>
      <c r="AY68" s="3966"/>
      <c r="AZ68" s="3973"/>
      <c r="BA68" s="3973"/>
      <c r="BB68" s="3966"/>
      <c r="BC68" s="3966"/>
      <c r="BD68" s="3966"/>
      <c r="BE68" s="3966"/>
      <c r="BF68" s="3966"/>
      <c r="BG68" s="3966"/>
      <c r="BH68" s="3966"/>
      <c r="BI68" s="3966"/>
      <c r="BJ68" s="3966"/>
      <c r="BK68" s="3966"/>
      <c r="BL68" s="3966"/>
      <c r="BM68" s="3966"/>
      <c r="BN68" s="3966"/>
      <c r="BO68" s="3966"/>
      <c r="BP68" s="3966"/>
      <c r="BQ68" s="3966"/>
      <c r="BR68" s="3966"/>
      <c r="BS68" s="3966"/>
      <c r="BT68" s="3966"/>
      <c r="BU68" s="3966"/>
      <c r="BV68" s="3966"/>
      <c r="BW68" s="3966"/>
      <c r="BX68" s="3966"/>
      <c r="BY68" s="3966"/>
      <c r="BZ68" s="3966"/>
      <c r="CA68" s="3966"/>
      <c r="CB68" s="3966"/>
      <c r="CC68" s="3966"/>
      <c r="CD68" s="3966"/>
      <c r="CE68" s="3966"/>
      <c r="CF68" s="3966"/>
      <c r="CG68" s="3966"/>
      <c r="CH68" s="3966"/>
      <c r="CI68" s="3966"/>
      <c r="CJ68" s="3966"/>
      <c r="CK68" s="3966"/>
      <c r="CL68" s="3966"/>
      <c r="CM68" s="3966"/>
      <c r="CN68" s="3966"/>
      <c r="CO68" s="3966"/>
      <c r="CP68" s="3966"/>
      <c r="CQ68" s="3966"/>
      <c r="CR68" s="3966"/>
      <c r="CS68" s="3966"/>
      <c r="CT68" s="3966"/>
      <c r="CU68" s="3966"/>
      <c r="CV68" s="3966"/>
      <c r="CW68" s="3966"/>
      <c r="CX68" s="3966"/>
      <c r="CY68" s="3966"/>
      <c r="CZ68" s="3966"/>
      <c r="DA68" s="3966"/>
    </row>
    <row r="69" spans="1:105" ht="15">
      <c r="A69" s="3966"/>
      <c r="B69" s="3966"/>
      <c r="C69" s="3966"/>
      <c r="D69" s="6916" t="s">
        <v>668</v>
      </c>
      <c r="E69" s="6917"/>
      <c r="F69" s="6917"/>
      <c r="G69" s="6918"/>
      <c r="H69" s="4084"/>
      <c r="I69" s="4085"/>
      <c r="J69" s="4086"/>
      <c r="K69" s="3966"/>
      <c r="L69" s="3966"/>
      <c r="M69" s="3973"/>
      <c r="N69" s="3973"/>
      <c r="O69" s="3984"/>
      <c r="P69" s="4010"/>
      <c r="Q69" s="4010"/>
      <c r="R69" s="4010"/>
      <c r="S69" s="4029">
        <f t="shared" ref="S69:S77" si="32">S47</f>
        <v>-1</v>
      </c>
      <c r="T69" s="4046"/>
      <c r="U69" s="4053">
        <f>'50.33'!C38</f>
        <v>0</v>
      </c>
      <c r="V69" s="4053">
        <f>'50.33'!D38</f>
        <v>0</v>
      </c>
      <c r="W69" s="4046"/>
      <c r="X69" s="4053">
        <f>'50.33'!F38</f>
        <v>0</v>
      </c>
      <c r="Y69" s="4046"/>
      <c r="Z69" s="4035"/>
      <c r="AA69" s="3973"/>
      <c r="AB69" s="3966"/>
      <c r="AC69" s="3966"/>
      <c r="AD69" s="3966"/>
      <c r="AE69" s="3966"/>
      <c r="AF69" s="3966"/>
      <c r="AG69" s="3966"/>
      <c r="AH69" s="3966"/>
      <c r="AI69" s="3966"/>
      <c r="AJ69" s="3966"/>
      <c r="AK69" s="3966"/>
      <c r="AL69" s="3966"/>
      <c r="AM69" s="3973"/>
      <c r="AN69" s="3973"/>
      <c r="AO69" s="3966"/>
      <c r="AP69" s="3966"/>
      <c r="AQ69" s="3966"/>
      <c r="AR69" s="3966"/>
      <c r="AS69" s="3966"/>
      <c r="AT69" s="3966"/>
      <c r="AU69" s="3966"/>
      <c r="AV69" s="3966"/>
      <c r="AW69" s="3966"/>
      <c r="AX69" s="3966"/>
      <c r="AY69" s="3966"/>
      <c r="AZ69" s="3973"/>
      <c r="BA69" s="3973"/>
      <c r="BB69" s="3966"/>
      <c r="BC69" s="3966"/>
      <c r="BD69" s="3966"/>
      <c r="BE69" s="3966"/>
      <c r="BF69" s="3966"/>
      <c r="BG69" s="3966"/>
      <c r="BH69" s="3966"/>
      <c r="BI69" s="3966"/>
      <c r="BJ69" s="3966"/>
      <c r="BK69" s="3966"/>
      <c r="BL69" s="3966"/>
      <c r="BM69" s="3966"/>
      <c r="BN69" s="3966"/>
      <c r="BO69" s="3966"/>
      <c r="BP69" s="3966"/>
      <c r="BQ69" s="3966"/>
      <c r="BR69" s="3966"/>
      <c r="BS69" s="3966"/>
      <c r="BT69" s="3966"/>
      <c r="BU69" s="3966"/>
      <c r="BV69" s="3966"/>
      <c r="BW69" s="3966"/>
      <c r="BX69" s="3966"/>
      <c r="BY69" s="3966"/>
      <c r="BZ69" s="3966"/>
      <c r="CA69" s="3966"/>
      <c r="CB69" s="3966"/>
      <c r="CC69" s="3966"/>
      <c r="CD69" s="3966"/>
      <c r="CE69" s="3966"/>
      <c r="CF69" s="3966"/>
      <c r="CG69" s="3966"/>
      <c r="CH69" s="3966"/>
      <c r="CI69" s="3966"/>
      <c r="CJ69" s="3966"/>
      <c r="CK69" s="3966"/>
      <c r="CL69" s="3966"/>
      <c r="CM69" s="3966"/>
      <c r="CN69" s="3966"/>
      <c r="CO69" s="3966"/>
      <c r="CP69" s="3966"/>
      <c r="CQ69" s="3966"/>
      <c r="CR69" s="3966"/>
      <c r="CS69" s="3966"/>
      <c r="CT69" s="3966"/>
      <c r="CU69" s="3966"/>
      <c r="CV69" s="3966"/>
      <c r="CW69" s="3966"/>
      <c r="CX69" s="3966"/>
      <c r="CY69" s="3966"/>
      <c r="CZ69" s="3966"/>
      <c r="DA69" s="3966"/>
    </row>
    <row r="70" spans="1:105" ht="15">
      <c r="A70" s="3966"/>
      <c r="B70" s="3966"/>
      <c r="C70" s="3966"/>
      <c r="D70" s="6913" t="s">
        <v>664</v>
      </c>
      <c r="E70" s="6913"/>
      <c r="F70" s="6913"/>
      <c r="G70" s="6913"/>
      <c r="H70" s="4084"/>
      <c r="I70" s="4085"/>
      <c r="J70" s="4086"/>
      <c r="K70" s="3966"/>
      <c r="L70" s="3966"/>
      <c r="M70" s="3973"/>
      <c r="N70" s="3973"/>
      <c r="O70" s="3984"/>
      <c r="P70" s="4009"/>
      <c r="Q70" s="4009"/>
      <c r="R70" s="4009"/>
      <c r="S70" s="4029">
        <f t="shared" si="32"/>
        <v>-2</v>
      </c>
      <c r="T70" s="4048"/>
      <c r="U70" s="4053">
        <f>'50.33'!C39</f>
        <v>0</v>
      </c>
      <c r="V70" s="4053">
        <f>'50.33'!D39</f>
        <v>0</v>
      </c>
      <c r="W70" s="4048"/>
      <c r="X70" s="4053">
        <f>'50.33'!F39</f>
        <v>0</v>
      </c>
      <c r="Y70" s="4048"/>
      <c r="Z70" s="4035"/>
      <c r="AA70" s="3973"/>
      <c r="AB70" s="3966"/>
      <c r="AC70" s="3966"/>
      <c r="AD70" s="3966"/>
      <c r="AE70" s="3966"/>
      <c r="AF70" s="3966"/>
      <c r="AG70" s="3966"/>
      <c r="AH70" s="3966"/>
      <c r="AI70" s="3966"/>
      <c r="AJ70" s="3966"/>
      <c r="AK70" s="3966"/>
      <c r="AL70" s="3966"/>
      <c r="AM70" s="3973"/>
      <c r="AN70" s="3973"/>
      <c r="AO70" s="3966"/>
      <c r="AP70" s="3966"/>
      <c r="AQ70" s="3966"/>
      <c r="AR70" s="3966"/>
      <c r="AS70" s="3966"/>
      <c r="AT70" s="3966"/>
      <c r="AU70" s="3966"/>
      <c r="AV70" s="3966"/>
      <c r="AW70" s="3966"/>
      <c r="AX70" s="3966"/>
      <c r="AY70" s="3966"/>
      <c r="AZ70" s="3973"/>
      <c r="BA70" s="3973"/>
      <c r="BB70" s="3966"/>
      <c r="BC70" s="3966"/>
      <c r="BD70" s="3966"/>
      <c r="BE70" s="3966"/>
      <c r="BF70" s="3966"/>
      <c r="BG70" s="3966"/>
      <c r="BH70" s="3966"/>
      <c r="BI70" s="3966"/>
      <c r="BJ70" s="3966"/>
      <c r="BK70" s="3966"/>
      <c r="BL70" s="3966"/>
      <c r="BM70" s="3966"/>
      <c r="BN70" s="3966"/>
      <c r="BO70" s="3966"/>
      <c r="BP70" s="3966"/>
      <c r="BQ70" s="3966"/>
      <c r="BR70" s="3966"/>
      <c r="BS70" s="3966"/>
      <c r="BT70" s="3966"/>
      <c r="BU70" s="3966"/>
      <c r="BV70" s="3966"/>
      <c r="BW70" s="3966"/>
      <c r="BX70" s="3966"/>
      <c r="BY70" s="3966"/>
      <c r="BZ70" s="3966"/>
      <c r="CA70" s="3966"/>
      <c r="CB70" s="3966"/>
      <c r="CC70" s="3966"/>
      <c r="CD70" s="3966"/>
      <c r="CE70" s="3966"/>
      <c r="CF70" s="3966"/>
      <c r="CG70" s="3966"/>
      <c r="CH70" s="3966"/>
      <c r="CI70" s="3966"/>
      <c r="CJ70" s="3966"/>
      <c r="CK70" s="3966"/>
      <c r="CL70" s="3966"/>
      <c r="CM70" s="3966"/>
      <c r="CN70" s="3966"/>
      <c r="CO70" s="3966"/>
      <c r="CP70" s="3966"/>
      <c r="CQ70" s="3966"/>
      <c r="CR70" s="3966"/>
      <c r="CS70" s="3966"/>
      <c r="CT70" s="3966"/>
      <c r="CU70" s="3966"/>
      <c r="CV70" s="3966"/>
      <c r="CW70" s="3966"/>
      <c r="CX70" s="3966"/>
      <c r="CY70" s="3966"/>
      <c r="CZ70" s="3966"/>
      <c r="DA70" s="3966"/>
    </row>
    <row r="71" spans="1:105" ht="15">
      <c r="A71" s="3966"/>
      <c r="B71" s="3966"/>
      <c r="C71" s="3966"/>
      <c r="D71" s="6913" t="s">
        <v>1978</v>
      </c>
      <c r="E71" s="6913"/>
      <c r="F71" s="6913"/>
      <c r="G71" s="6913"/>
      <c r="H71" s="4084"/>
      <c r="I71" s="4085"/>
      <c r="J71" s="4086"/>
      <c r="K71" s="3966"/>
      <c r="L71" s="3966"/>
      <c r="M71" s="3973"/>
      <c r="N71" s="3973"/>
      <c r="O71" s="3984"/>
      <c r="P71" s="4009"/>
      <c r="Q71" s="4009"/>
      <c r="R71" s="4009"/>
      <c r="S71" s="4029">
        <f t="shared" si="32"/>
        <v>-3</v>
      </c>
      <c r="T71" s="4048"/>
      <c r="U71" s="4053">
        <f>'50.33'!C40</f>
        <v>0</v>
      </c>
      <c r="V71" s="4053">
        <f>'50.33'!D40</f>
        <v>0</v>
      </c>
      <c r="W71" s="4048"/>
      <c r="X71" s="4053">
        <f>'50.33'!F40</f>
        <v>0</v>
      </c>
      <c r="Y71" s="4048"/>
      <c r="Z71" s="4035"/>
      <c r="AA71" s="3973"/>
      <c r="AB71" s="3966"/>
      <c r="AC71" s="3966"/>
      <c r="AD71" s="3966"/>
      <c r="AE71" s="3966"/>
      <c r="AF71" s="3966"/>
      <c r="AG71" s="3966"/>
      <c r="AH71" s="3966"/>
      <c r="AI71" s="3966"/>
      <c r="AJ71" s="3966"/>
      <c r="AK71" s="3966"/>
      <c r="AL71" s="3966"/>
      <c r="AM71" s="3973"/>
      <c r="AN71" s="3973"/>
      <c r="AO71" s="3966"/>
      <c r="AP71" s="3966"/>
      <c r="AQ71" s="3966"/>
      <c r="AR71" s="3966"/>
      <c r="AS71" s="3966"/>
      <c r="AT71" s="3966"/>
      <c r="AU71" s="3966"/>
      <c r="AV71" s="3966"/>
      <c r="AW71" s="3966"/>
      <c r="AX71" s="3966"/>
      <c r="AY71" s="3966"/>
      <c r="AZ71" s="3973"/>
      <c r="BA71" s="3973"/>
      <c r="BB71" s="3966"/>
      <c r="BC71" s="3966"/>
      <c r="BD71" s="3966"/>
      <c r="BE71" s="3966"/>
      <c r="BF71" s="3966"/>
      <c r="BG71" s="3966"/>
      <c r="BH71" s="3966"/>
      <c r="BI71" s="3966"/>
      <c r="BJ71" s="3966"/>
      <c r="BK71" s="3966"/>
      <c r="BL71" s="3966"/>
      <c r="BM71" s="3966"/>
      <c r="BN71" s="3966"/>
      <c r="BO71" s="3966"/>
      <c r="BP71" s="3966"/>
      <c r="BQ71" s="3966"/>
      <c r="BR71" s="3966"/>
      <c r="BS71" s="3966"/>
      <c r="BT71" s="3966"/>
      <c r="BU71" s="3966"/>
      <c r="BV71" s="3966"/>
      <c r="BW71" s="3966"/>
      <c r="BX71" s="3966"/>
      <c r="BY71" s="3966"/>
      <c r="BZ71" s="3966"/>
      <c r="CA71" s="3966"/>
      <c r="CB71" s="3966"/>
      <c r="CC71" s="3966"/>
      <c r="CD71" s="3966"/>
      <c r="CE71" s="3966"/>
      <c r="CF71" s="3966"/>
      <c r="CG71" s="3966"/>
      <c r="CH71" s="3966"/>
      <c r="CI71" s="3966"/>
      <c r="CJ71" s="3966"/>
      <c r="CK71" s="3966"/>
      <c r="CL71" s="3966"/>
      <c r="CM71" s="3966"/>
      <c r="CN71" s="3966"/>
      <c r="CO71" s="3966"/>
      <c r="CP71" s="3966"/>
      <c r="CQ71" s="3966"/>
      <c r="CR71" s="3966"/>
      <c r="CS71" s="3966"/>
      <c r="CT71" s="3966"/>
      <c r="CU71" s="3966"/>
      <c r="CV71" s="3966"/>
      <c r="CW71" s="3966"/>
      <c r="CX71" s="3966"/>
      <c r="CY71" s="3966"/>
      <c r="CZ71" s="3966"/>
      <c r="DA71" s="3966"/>
    </row>
    <row r="72" spans="1:105" ht="15" customHeight="1">
      <c r="A72" s="3966"/>
      <c r="B72" s="3966"/>
      <c r="C72" s="3966"/>
      <c r="D72" s="6916" t="s">
        <v>629</v>
      </c>
      <c r="E72" s="6917"/>
      <c r="F72" s="6917"/>
      <c r="G72" s="6918"/>
      <c r="H72" s="4084"/>
      <c r="I72" s="4085"/>
      <c r="J72" s="4086"/>
      <c r="K72" s="3966"/>
      <c r="L72" s="3966"/>
      <c r="M72" s="3973"/>
      <c r="N72" s="3973"/>
      <c r="O72" s="3984"/>
      <c r="P72" s="4009"/>
      <c r="Q72" s="4009"/>
      <c r="R72" s="4009"/>
      <c r="S72" s="4029">
        <f t="shared" si="32"/>
        <v>-4</v>
      </c>
      <c r="T72" s="4083"/>
      <c r="U72" s="4053">
        <f>'50.33'!C41</f>
        <v>0</v>
      </c>
      <c r="V72" s="4053">
        <f>'50.33'!D41</f>
        <v>0</v>
      </c>
      <c r="W72" s="4083"/>
      <c r="X72" s="4053">
        <f>'50.33'!F41</f>
        <v>0</v>
      </c>
      <c r="Y72" s="4083"/>
      <c r="Z72" s="4035"/>
      <c r="AA72" s="3973"/>
      <c r="AB72" s="3966"/>
      <c r="AC72" s="3966"/>
      <c r="AD72" s="3966"/>
      <c r="AE72" s="3966"/>
      <c r="AF72" s="3966"/>
      <c r="AG72" s="3966"/>
      <c r="AH72" s="3966"/>
      <c r="AI72" s="3966"/>
      <c r="AJ72" s="3966"/>
      <c r="AK72" s="3966"/>
      <c r="AL72" s="3966"/>
      <c r="AM72" s="3973"/>
      <c r="AN72" s="3973"/>
      <c r="AO72" s="3966"/>
      <c r="AP72" s="3966"/>
      <c r="AQ72" s="3966"/>
      <c r="AR72" s="3966"/>
      <c r="AS72" s="3966"/>
      <c r="AT72" s="3966"/>
      <c r="AU72" s="3966"/>
      <c r="AV72" s="3966"/>
      <c r="AW72" s="3966"/>
      <c r="AX72" s="3966"/>
      <c r="AY72" s="3966"/>
      <c r="AZ72" s="3973"/>
      <c r="BA72" s="3973"/>
      <c r="BB72" s="3966"/>
      <c r="BC72" s="3966"/>
      <c r="BD72" s="3966"/>
      <c r="BE72" s="3966"/>
      <c r="BF72" s="3966"/>
      <c r="BG72" s="3966"/>
      <c r="BH72" s="3966"/>
      <c r="BI72" s="3966"/>
      <c r="BJ72" s="3966"/>
      <c r="BK72" s="3966"/>
      <c r="BL72" s="3966"/>
      <c r="BM72" s="3966"/>
      <c r="BN72" s="3966"/>
      <c r="BO72" s="3966"/>
      <c r="BP72" s="3966"/>
      <c r="BQ72" s="3966"/>
      <c r="BR72" s="3966"/>
      <c r="BS72" s="3966"/>
      <c r="BT72" s="3966"/>
      <c r="BU72" s="3966"/>
      <c r="BV72" s="3966"/>
      <c r="BW72" s="3966"/>
      <c r="BX72" s="3966"/>
      <c r="BY72" s="3966"/>
      <c r="BZ72" s="3966"/>
      <c r="CA72" s="3966"/>
      <c r="CB72" s="3966"/>
      <c r="CC72" s="3966"/>
      <c r="CD72" s="3966"/>
      <c r="CE72" s="3966"/>
      <c r="CF72" s="3966"/>
      <c r="CG72" s="3966"/>
      <c r="CH72" s="3966"/>
      <c r="CI72" s="3966"/>
      <c r="CJ72" s="3966"/>
      <c r="CK72" s="3966"/>
      <c r="CL72" s="3966"/>
      <c r="CM72" s="3966"/>
      <c r="CN72" s="3966"/>
      <c r="CO72" s="3966"/>
      <c r="CP72" s="3966"/>
      <c r="CQ72" s="3966"/>
      <c r="CR72" s="3966"/>
      <c r="CS72" s="3966"/>
      <c r="CT72" s="3966"/>
      <c r="CU72" s="3966"/>
      <c r="CV72" s="3966"/>
      <c r="CW72" s="3966"/>
      <c r="CX72" s="3966"/>
      <c r="CY72" s="3966"/>
      <c r="CZ72" s="3966"/>
      <c r="DA72" s="3966"/>
    </row>
    <row r="73" spans="1:105" ht="15">
      <c r="A73" s="3966"/>
      <c r="B73" s="3966"/>
      <c r="C73" s="3966"/>
      <c r="D73" s="6913" t="s">
        <v>628</v>
      </c>
      <c r="E73" s="6913"/>
      <c r="F73" s="6913"/>
      <c r="G73" s="6913"/>
      <c r="H73" s="4084"/>
      <c r="I73" s="4085"/>
      <c r="J73" s="4086"/>
      <c r="K73" s="3966"/>
      <c r="L73" s="3966"/>
      <c r="M73" s="3973"/>
      <c r="N73" s="3973"/>
      <c r="O73" s="3984"/>
      <c r="P73" s="4009"/>
      <c r="Q73" s="4009"/>
      <c r="R73" s="4009"/>
      <c r="S73" s="4029">
        <f t="shared" si="32"/>
        <v>-5</v>
      </c>
      <c r="T73" s="4083"/>
      <c r="U73" s="4053">
        <f>'50.33'!C42</f>
        <v>0</v>
      </c>
      <c r="V73" s="4053">
        <f>'50.33'!D42</f>
        <v>0</v>
      </c>
      <c r="W73" s="4083"/>
      <c r="X73" s="4053">
        <f>'50.33'!F42</f>
        <v>0</v>
      </c>
      <c r="Y73" s="4083"/>
      <c r="Z73" s="4035"/>
      <c r="AA73" s="3973"/>
      <c r="AB73" s="3966"/>
      <c r="AC73" s="3966"/>
      <c r="AD73" s="3966"/>
      <c r="AE73" s="3966"/>
      <c r="AF73" s="3966"/>
      <c r="AG73" s="3966"/>
      <c r="AH73" s="3966"/>
      <c r="AI73" s="3966"/>
      <c r="AJ73" s="3966"/>
      <c r="AK73" s="3966"/>
      <c r="AL73" s="3966"/>
      <c r="AM73" s="3973"/>
      <c r="AN73" s="3973"/>
      <c r="AO73" s="3966"/>
      <c r="AP73" s="3966"/>
      <c r="AQ73" s="3966"/>
      <c r="AR73" s="3966"/>
      <c r="AS73" s="3966"/>
      <c r="AT73" s="3966"/>
      <c r="AU73" s="3966"/>
      <c r="AV73" s="3966"/>
      <c r="AW73" s="3966"/>
      <c r="AX73" s="3966"/>
      <c r="AY73" s="3966"/>
      <c r="AZ73" s="3973"/>
      <c r="BA73" s="3973"/>
      <c r="BB73" s="3966"/>
      <c r="BC73" s="3966"/>
      <c r="BD73" s="3966"/>
      <c r="BE73" s="3966"/>
      <c r="BF73" s="3966"/>
      <c r="BG73" s="3966"/>
      <c r="BH73" s="3966"/>
      <c r="BI73" s="3966"/>
      <c r="BJ73" s="3966"/>
      <c r="BK73" s="3966"/>
      <c r="BL73" s="3966"/>
      <c r="BM73" s="3966"/>
      <c r="BN73" s="3966"/>
      <c r="BO73" s="3966"/>
      <c r="BP73" s="3966"/>
      <c r="BQ73" s="3966"/>
      <c r="BR73" s="3966"/>
      <c r="BS73" s="3966"/>
      <c r="BT73" s="3966"/>
      <c r="BU73" s="3966"/>
      <c r="BV73" s="3966"/>
      <c r="BW73" s="3966"/>
      <c r="BX73" s="3966"/>
      <c r="BY73" s="3966"/>
      <c r="BZ73" s="3966"/>
      <c r="CA73" s="3966"/>
      <c r="CB73" s="3966"/>
      <c r="CC73" s="3966"/>
      <c r="CD73" s="3966"/>
      <c r="CE73" s="3966"/>
      <c r="CF73" s="3966"/>
      <c r="CG73" s="3966"/>
      <c r="CH73" s="3966"/>
      <c r="CI73" s="3966"/>
      <c r="CJ73" s="3966"/>
      <c r="CK73" s="3966"/>
      <c r="CL73" s="3966"/>
      <c r="CM73" s="3966"/>
      <c r="CN73" s="3966"/>
      <c r="CO73" s="3966"/>
      <c r="CP73" s="3966"/>
      <c r="CQ73" s="3966"/>
      <c r="CR73" s="3966"/>
      <c r="CS73" s="3966"/>
      <c r="CT73" s="3966"/>
      <c r="CU73" s="3966"/>
      <c r="CV73" s="3966"/>
      <c r="CW73" s="3966"/>
      <c r="CX73" s="3966"/>
      <c r="CY73" s="3966"/>
      <c r="CZ73" s="3966"/>
      <c r="DA73" s="3966"/>
    </row>
    <row r="74" spans="1:105" ht="15">
      <c r="A74" s="3966"/>
      <c r="B74" s="3966"/>
      <c r="C74" s="3966"/>
      <c r="D74" s="6913" t="s">
        <v>305</v>
      </c>
      <c r="E74" s="6913"/>
      <c r="F74" s="6913"/>
      <c r="G74" s="6913"/>
      <c r="H74" s="4084"/>
      <c r="I74" s="4085"/>
      <c r="J74" s="4086"/>
      <c r="K74" s="3966"/>
      <c r="L74" s="3966"/>
      <c r="M74" s="3973"/>
      <c r="N74" s="3973"/>
      <c r="O74" s="3984"/>
      <c r="P74" s="4009"/>
      <c r="Q74" s="4009"/>
      <c r="R74" s="4009"/>
      <c r="S74" s="4029">
        <f t="shared" si="32"/>
        <v>-6</v>
      </c>
      <c r="T74" s="4083"/>
      <c r="U74" s="4053">
        <f>'50.33'!C43</f>
        <v>0</v>
      </c>
      <c r="V74" s="4053">
        <f>'50.33'!D43</f>
        <v>0</v>
      </c>
      <c r="W74" s="4083"/>
      <c r="X74" s="4053">
        <f>'50.33'!F43</f>
        <v>0</v>
      </c>
      <c r="Y74" s="4083"/>
      <c r="Z74" s="4035"/>
      <c r="AA74" s="3973"/>
      <c r="AB74" s="3966"/>
      <c r="AC74" s="3966"/>
      <c r="AD74" s="3966"/>
      <c r="AE74" s="3966"/>
      <c r="AF74" s="3966"/>
      <c r="AG74" s="3966"/>
      <c r="AH74" s="3966"/>
      <c r="AI74" s="3966"/>
      <c r="AJ74" s="3966"/>
      <c r="AK74" s="3966"/>
      <c r="AL74" s="3966"/>
      <c r="AM74" s="3973"/>
      <c r="AN74" s="3973"/>
      <c r="AO74" s="3966"/>
      <c r="AP74" s="3966"/>
      <c r="AQ74" s="3966"/>
      <c r="AR74" s="3966"/>
      <c r="AS74" s="3966"/>
      <c r="AT74" s="3966"/>
      <c r="AU74" s="3966"/>
      <c r="AV74" s="3966"/>
      <c r="AW74" s="3966"/>
      <c r="AX74" s="3966"/>
      <c r="AY74" s="3966"/>
      <c r="AZ74" s="3973"/>
      <c r="BA74" s="3973"/>
      <c r="BB74" s="3966"/>
      <c r="BC74" s="3966"/>
      <c r="BD74" s="3966"/>
      <c r="BE74" s="3966"/>
      <c r="BF74" s="3966"/>
      <c r="BG74" s="3966"/>
      <c r="BH74" s="3966"/>
      <c r="BI74" s="3966"/>
      <c r="BJ74" s="3966"/>
      <c r="BK74" s="3966"/>
      <c r="BL74" s="3966"/>
      <c r="BM74" s="3966"/>
      <c r="BN74" s="3966"/>
      <c r="BO74" s="3966"/>
      <c r="BP74" s="3966"/>
      <c r="BQ74" s="3966"/>
      <c r="BR74" s="3966"/>
      <c r="BS74" s="3966"/>
      <c r="BT74" s="3966"/>
      <c r="BU74" s="3966"/>
      <c r="BV74" s="3966"/>
      <c r="BW74" s="3966"/>
      <c r="BX74" s="3966"/>
      <c r="BY74" s="3966"/>
      <c r="BZ74" s="3966"/>
      <c r="CA74" s="3966"/>
      <c r="CB74" s="3966"/>
      <c r="CC74" s="3966"/>
      <c r="CD74" s="3966"/>
      <c r="CE74" s="3966"/>
      <c r="CF74" s="3966"/>
      <c r="CG74" s="3966"/>
      <c r="CH74" s="3966"/>
      <c r="CI74" s="3966"/>
      <c r="CJ74" s="3966"/>
      <c r="CK74" s="3966"/>
      <c r="CL74" s="3966"/>
      <c r="CM74" s="3966"/>
      <c r="CN74" s="3966"/>
      <c r="CO74" s="3966"/>
      <c r="CP74" s="3966"/>
      <c r="CQ74" s="3966"/>
      <c r="CR74" s="3966"/>
      <c r="CS74" s="3966"/>
      <c r="CT74" s="3966"/>
      <c r="CU74" s="3966"/>
      <c r="CV74" s="3966"/>
      <c r="CW74" s="3966"/>
      <c r="CX74" s="3966"/>
      <c r="CY74" s="3966"/>
      <c r="CZ74" s="3966"/>
      <c r="DA74" s="3966"/>
    </row>
    <row r="75" spans="1:105" ht="15">
      <c r="A75" s="3966"/>
      <c r="B75" s="3966"/>
      <c r="C75" s="3966"/>
      <c r="D75" s="6913" t="s">
        <v>304</v>
      </c>
      <c r="E75" s="6913"/>
      <c r="F75" s="6913"/>
      <c r="G75" s="6913"/>
      <c r="H75" s="4084"/>
      <c r="I75" s="4085"/>
      <c r="J75" s="4086"/>
      <c r="K75" s="3966"/>
      <c r="L75" s="3966"/>
      <c r="M75" s="3973"/>
      <c r="N75" s="3973"/>
      <c r="O75" s="3984"/>
      <c r="P75" s="4009"/>
      <c r="Q75" s="4009"/>
      <c r="R75" s="4009"/>
      <c r="S75" s="4029">
        <f t="shared" si="32"/>
        <v>-7</v>
      </c>
      <c r="T75" s="4083"/>
      <c r="U75" s="4053">
        <f>'50.33'!C44</f>
        <v>0</v>
      </c>
      <c r="V75" s="4053">
        <f>'50.33'!D44</f>
        <v>0</v>
      </c>
      <c r="W75" s="4083"/>
      <c r="X75" s="4053">
        <f>'50.33'!F44</f>
        <v>0</v>
      </c>
      <c r="Y75" s="4083"/>
      <c r="Z75" s="4035"/>
      <c r="AA75" s="3973"/>
      <c r="AB75" s="3966"/>
      <c r="AC75" s="3966"/>
      <c r="AD75" s="3966"/>
      <c r="AE75" s="3966"/>
      <c r="AF75" s="3966"/>
      <c r="AG75" s="3966"/>
      <c r="AH75" s="3966"/>
      <c r="AI75" s="3966"/>
      <c r="AJ75" s="3966"/>
      <c r="AK75" s="3966"/>
      <c r="AL75" s="3966"/>
      <c r="AM75" s="3973"/>
      <c r="AN75" s="3973"/>
      <c r="AO75" s="3966"/>
      <c r="AP75" s="3966"/>
      <c r="AQ75" s="3966"/>
      <c r="AR75" s="3966"/>
      <c r="AS75" s="3966"/>
      <c r="AT75" s="3966"/>
      <c r="AU75" s="3966"/>
      <c r="AV75" s="3966"/>
      <c r="AW75" s="3966"/>
      <c r="AX75" s="3966"/>
      <c r="AY75" s="3966"/>
      <c r="AZ75" s="3973"/>
      <c r="BA75" s="3973"/>
      <c r="BB75" s="3966"/>
      <c r="BC75" s="3966"/>
      <c r="BD75" s="3966"/>
      <c r="BE75" s="3966"/>
      <c r="BF75" s="3966"/>
      <c r="BG75" s="3966"/>
      <c r="BH75" s="3966"/>
      <c r="BI75" s="3966"/>
      <c r="BJ75" s="3966"/>
      <c r="BK75" s="3966"/>
      <c r="BL75" s="3966"/>
      <c r="BM75" s="3966"/>
      <c r="BN75" s="3966"/>
      <c r="BO75" s="3966"/>
      <c r="BP75" s="3966"/>
      <c r="BQ75" s="3966"/>
      <c r="BR75" s="3966"/>
      <c r="BS75" s="3966"/>
      <c r="BT75" s="3966"/>
      <c r="BU75" s="3966"/>
      <c r="BV75" s="3966"/>
      <c r="BW75" s="3966"/>
      <c r="BX75" s="3966"/>
      <c r="BY75" s="3966"/>
      <c r="BZ75" s="3966"/>
      <c r="CA75" s="3966"/>
      <c r="CB75" s="3966"/>
      <c r="CC75" s="3966"/>
      <c r="CD75" s="3966"/>
      <c r="CE75" s="3966"/>
      <c r="CF75" s="3966"/>
      <c r="CG75" s="3966"/>
      <c r="CH75" s="3966"/>
      <c r="CI75" s="3966"/>
      <c r="CJ75" s="3966"/>
      <c r="CK75" s="3966"/>
      <c r="CL75" s="3966"/>
      <c r="CM75" s="3966"/>
      <c r="CN75" s="3966"/>
      <c r="CO75" s="3966"/>
      <c r="CP75" s="3966"/>
      <c r="CQ75" s="3966"/>
      <c r="CR75" s="3966"/>
      <c r="CS75" s="3966"/>
      <c r="CT75" s="3966"/>
      <c r="CU75" s="3966"/>
      <c r="CV75" s="3966"/>
      <c r="CW75" s="3966"/>
      <c r="CX75" s="3966"/>
      <c r="CY75" s="3966"/>
      <c r="CZ75" s="3966"/>
      <c r="DA75" s="3966"/>
    </row>
    <row r="76" spans="1:105" ht="15">
      <c r="A76" s="3966"/>
      <c r="B76" s="3966"/>
      <c r="C76" s="3966"/>
      <c r="D76" s="6914" t="s">
        <v>182</v>
      </c>
      <c r="E76" s="6914"/>
      <c r="F76" s="6914"/>
      <c r="G76" s="6914"/>
      <c r="H76" s="4087"/>
      <c r="I76" s="4088"/>
      <c r="J76" s="4089"/>
      <c r="K76" s="3966"/>
      <c r="L76" s="3966"/>
      <c r="M76" s="3973"/>
      <c r="N76" s="3973"/>
      <c r="O76" s="3984"/>
      <c r="P76" s="4009"/>
      <c r="Q76" s="4009"/>
      <c r="R76" s="4009"/>
      <c r="S76" s="4029">
        <f t="shared" si="32"/>
        <v>-8</v>
      </c>
      <c r="T76" s="4083"/>
      <c r="U76" s="4053">
        <f>'50.33'!C45</f>
        <v>0</v>
      </c>
      <c r="V76" s="4053">
        <f>'50.33'!D45</f>
        <v>0</v>
      </c>
      <c r="W76" s="4083"/>
      <c r="X76" s="4053">
        <f>'50.33'!F45</f>
        <v>0</v>
      </c>
      <c r="Y76" s="4083"/>
      <c r="Z76" s="4035"/>
      <c r="AA76" s="3973"/>
      <c r="AB76" s="3966"/>
      <c r="AC76" s="3966"/>
      <c r="AD76" s="3966"/>
      <c r="AE76" s="3966"/>
      <c r="AF76" s="3966"/>
      <c r="AG76" s="3966"/>
      <c r="AH76" s="3966"/>
      <c r="AI76" s="3966"/>
      <c r="AJ76" s="3966"/>
      <c r="AK76" s="3966"/>
      <c r="AL76" s="3966"/>
      <c r="AM76" s="3973"/>
      <c r="AN76" s="3973"/>
      <c r="AO76" s="3966"/>
      <c r="AP76" s="3966"/>
      <c r="AQ76" s="3966"/>
      <c r="AR76" s="3966"/>
      <c r="AS76" s="3966"/>
      <c r="AT76" s="3966"/>
      <c r="AU76" s="3966"/>
      <c r="AV76" s="3966"/>
      <c r="AW76" s="3966"/>
      <c r="AX76" s="3966"/>
      <c r="AY76" s="3966"/>
      <c r="AZ76" s="3973"/>
      <c r="BA76" s="3973"/>
      <c r="BB76" s="3966"/>
      <c r="BC76" s="3966"/>
      <c r="BD76" s="3966"/>
      <c r="BE76" s="3966"/>
      <c r="BF76" s="3966"/>
      <c r="BG76" s="3966"/>
      <c r="BH76" s="3966"/>
      <c r="BI76" s="3966"/>
      <c r="BJ76" s="3966"/>
      <c r="BK76" s="3966"/>
      <c r="BL76" s="3966"/>
      <c r="BM76" s="3966"/>
      <c r="BN76" s="3966"/>
      <c r="BO76" s="3966"/>
      <c r="BP76" s="3966"/>
      <c r="BQ76" s="3966"/>
      <c r="BR76" s="3966"/>
      <c r="BS76" s="3966"/>
      <c r="BT76" s="3966"/>
      <c r="BU76" s="3966"/>
      <c r="BV76" s="3966"/>
      <c r="BW76" s="3966"/>
      <c r="BX76" s="3966"/>
      <c r="BY76" s="3966"/>
      <c r="BZ76" s="3966"/>
      <c r="CA76" s="3966"/>
      <c r="CB76" s="3966"/>
      <c r="CC76" s="3966"/>
      <c r="CD76" s="3966"/>
      <c r="CE76" s="3966"/>
      <c r="CF76" s="3966"/>
      <c r="CG76" s="3966"/>
      <c r="CH76" s="3966"/>
      <c r="CI76" s="3966"/>
      <c r="CJ76" s="3966"/>
      <c r="CK76" s="3966"/>
      <c r="CL76" s="3966"/>
      <c r="CM76" s="3966"/>
      <c r="CN76" s="3966"/>
      <c r="CO76" s="3966"/>
      <c r="CP76" s="3966"/>
      <c r="CQ76" s="3966"/>
      <c r="CR76" s="3966"/>
      <c r="CS76" s="3966"/>
      <c r="CT76" s="3966"/>
      <c r="CU76" s="3966"/>
      <c r="CV76" s="3966"/>
      <c r="CW76" s="3966"/>
      <c r="CX76" s="3966"/>
      <c r="CY76" s="3966"/>
      <c r="CZ76" s="3966"/>
      <c r="DA76" s="3966"/>
    </row>
    <row r="77" spans="1:105" ht="15">
      <c r="A77" s="3966"/>
      <c r="B77" s="3966"/>
      <c r="C77" s="3966"/>
      <c r="D77" s="3966"/>
      <c r="E77" s="3966"/>
      <c r="F77" s="3966"/>
      <c r="G77" s="3966"/>
      <c r="H77" s="3966"/>
      <c r="I77" s="3966"/>
      <c r="J77" s="3966"/>
      <c r="K77" s="3966"/>
      <c r="L77" s="3966"/>
      <c r="M77" s="3973"/>
      <c r="N77" s="3973"/>
      <c r="O77" s="3984"/>
      <c r="P77" s="4009"/>
      <c r="Q77" s="4009"/>
      <c r="R77" s="4009"/>
      <c r="S77" s="4029">
        <f t="shared" si="32"/>
        <v>-9</v>
      </c>
      <c r="T77" s="4083"/>
      <c r="U77" s="4053">
        <f>'50.33'!C46</f>
        <v>0</v>
      </c>
      <c r="V77" s="4053">
        <f>'50.33'!D46</f>
        <v>0</v>
      </c>
      <c r="W77" s="4083"/>
      <c r="X77" s="4053">
        <f>'50.33'!F46</f>
        <v>0</v>
      </c>
      <c r="Y77" s="4083"/>
      <c r="Z77" s="4035"/>
      <c r="AA77" s="3973"/>
      <c r="AB77" s="3966"/>
      <c r="AC77" s="3966"/>
      <c r="AD77" s="3966"/>
      <c r="AE77" s="3966"/>
      <c r="AF77" s="3966"/>
      <c r="AG77" s="3966"/>
      <c r="AH77" s="3966"/>
      <c r="AI77" s="3966"/>
      <c r="AJ77" s="3966"/>
      <c r="AK77" s="3966"/>
      <c r="AL77" s="3966"/>
      <c r="AM77" s="3973"/>
      <c r="AN77" s="3973"/>
      <c r="AO77" s="3966"/>
      <c r="AP77" s="3966"/>
      <c r="AQ77" s="3966"/>
      <c r="AR77" s="3966"/>
      <c r="AS77" s="3966"/>
      <c r="AT77" s="3966"/>
      <c r="AU77" s="3966"/>
      <c r="AV77" s="3966"/>
      <c r="AW77" s="3966"/>
      <c r="AX77" s="3966"/>
      <c r="AY77" s="3966"/>
      <c r="AZ77" s="3973"/>
      <c r="BA77" s="3973"/>
      <c r="BB77" s="3966"/>
      <c r="BC77" s="3966"/>
      <c r="BD77" s="3966"/>
      <c r="BE77" s="3966"/>
      <c r="BF77" s="3966"/>
      <c r="BG77" s="3966"/>
      <c r="BH77" s="3966"/>
      <c r="BI77" s="3966"/>
      <c r="BJ77" s="3966"/>
      <c r="BK77" s="3966"/>
      <c r="BL77" s="3966"/>
      <c r="BM77" s="3966"/>
      <c r="BN77" s="3966"/>
      <c r="BO77" s="3966"/>
      <c r="BP77" s="3966"/>
      <c r="BQ77" s="3966"/>
      <c r="BR77" s="3966"/>
      <c r="BS77" s="3966"/>
      <c r="BT77" s="3966"/>
      <c r="BU77" s="3966"/>
      <c r="BV77" s="3966"/>
      <c r="BW77" s="3966"/>
      <c r="BX77" s="3966"/>
      <c r="BY77" s="3966"/>
      <c r="BZ77" s="3966"/>
      <c r="CA77" s="3966"/>
      <c r="CB77" s="3966"/>
      <c r="CC77" s="3966"/>
      <c r="CD77" s="3966"/>
      <c r="CE77" s="3966"/>
      <c r="CF77" s="3966"/>
      <c r="CG77" s="3966"/>
      <c r="CH77" s="3966"/>
      <c r="CI77" s="3966"/>
      <c r="CJ77" s="3966"/>
      <c r="CK77" s="3966"/>
      <c r="CL77" s="3966"/>
      <c r="CM77" s="3966"/>
      <c r="CN77" s="3966"/>
      <c r="CO77" s="3966"/>
      <c r="CP77" s="3966"/>
      <c r="CQ77" s="3966"/>
      <c r="CR77" s="3966"/>
      <c r="CS77" s="3966"/>
      <c r="CT77" s="3966"/>
      <c r="CU77" s="3966"/>
      <c r="CV77" s="3966"/>
      <c r="CW77" s="3966"/>
      <c r="CX77" s="3966"/>
      <c r="CY77" s="3966"/>
      <c r="CZ77" s="3966"/>
      <c r="DA77" s="3966"/>
    </row>
    <row r="78" spans="1:105" ht="85.5">
      <c r="A78" s="3966"/>
      <c r="B78" s="3966"/>
      <c r="C78" s="3966"/>
      <c r="D78" s="3966"/>
      <c r="E78" s="3966"/>
      <c r="F78" s="4090" t="s">
        <v>1979</v>
      </c>
      <c r="G78" s="4091" t="s">
        <v>1980</v>
      </c>
      <c r="H78" s="4090" t="s">
        <v>1981</v>
      </c>
      <c r="I78" s="4090" t="s">
        <v>1982</v>
      </c>
      <c r="J78" s="3966"/>
      <c r="K78" s="3966"/>
      <c r="L78" s="3966"/>
      <c r="M78" s="3973"/>
      <c r="N78" s="3973"/>
      <c r="O78" s="3984"/>
      <c r="P78" s="4009"/>
      <c r="Q78" s="4009"/>
      <c r="R78" s="4009"/>
      <c r="S78" s="4051" t="str">
        <f>CONCATENATE(S77-1," &amp; prior")</f>
        <v>-10 &amp; prior</v>
      </c>
      <c r="T78" s="4083"/>
      <c r="U78" s="4053">
        <f>'50.33'!C47</f>
        <v>0</v>
      </c>
      <c r="V78" s="4053">
        <f>'50.33'!D47</f>
        <v>0</v>
      </c>
      <c r="W78" s="4083"/>
      <c r="X78" s="4053">
        <f>'50.33'!F47</f>
        <v>0</v>
      </c>
      <c r="Y78" s="4083"/>
      <c r="Z78" s="4035"/>
      <c r="AA78" s="3973"/>
      <c r="AB78" s="3966"/>
      <c r="AC78" s="3966"/>
      <c r="AD78" s="3966"/>
      <c r="AE78" s="3966"/>
      <c r="AF78" s="3966"/>
      <c r="AG78" s="3966"/>
      <c r="AH78" s="3966"/>
      <c r="AI78" s="3966"/>
      <c r="AJ78" s="3966"/>
      <c r="AK78" s="3966"/>
      <c r="AL78" s="3966"/>
      <c r="AM78" s="3973"/>
      <c r="AN78" s="3973"/>
      <c r="AO78" s="3966"/>
      <c r="AP78" s="3966"/>
      <c r="AQ78" s="3966"/>
      <c r="AR78" s="3966"/>
      <c r="AS78" s="3966"/>
      <c r="AT78" s="3966"/>
      <c r="AU78" s="3966"/>
      <c r="AV78" s="3966"/>
      <c r="AW78" s="3966"/>
      <c r="AX78" s="3966"/>
      <c r="AY78" s="3966"/>
      <c r="AZ78" s="3973"/>
      <c r="BA78" s="3973"/>
      <c r="BB78" s="3966"/>
      <c r="BC78" s="3966"/>
      <c r="BD78" s="3966"/>
      <c r="BE78" s="3966"/>
      <c r="BF78" s="3966"/>
      <c r="BG78" s="3966"/>
      <c r="BH78" s="3966"/>
      <c r="BI78" s="3966"/>
      <c r="BJ78" s="3966"/>
      <c r="BK78" s="3966"/>
      <c r="BL78" s="3966"/>
      <c r="BM78" s="3966"/>
      <c r="BN78" s="3966"/>
      <c r="BO78" s="3966"/>
      <c r="BP78" s="3966"/>
      <c r="BQ78" s="3966"/>
      <c r="BR78" s="3966"/>
      <c r="BS78" s="3966"/>
      <c r="BT78" s="3966"/>
      <c r="BU78" s="3966"/>
      <c r="BV78" s="3966"/>
      <c r="BW78" s="3966"/>
      <c r="BX78" s="3966"/>
      <c r="BY78" s="3966"/>
      <c r="BZ78" s="3966"/>
      <c r="CA78" s="3966"/>
      <c r="CB78" s="3966"/>
      <c r="CC78" s="3966"/>
      <c r="CD78" s="3966"/>
      <c r="CE78" s="3966"/>
      <c r="CF78" s="3966"/>
      <c r="CG78" s="3966"/>
      <c r="CH78" s="3966"/>
      <c r="CI78" s="3966"/>
      <c r="CJ78" s="3966"/>
      <c r="CK78" s="3966"/>
      <c r="CL78" s="3966"/>
      <c r="CM78" s="3966"/>
      <c r="CN78" s="3966"/>
      <c r="CO78" s="3966"/>
      <c r="CP78" s="3966"/>
      <c r="CQ78" s="3966"/>
      <c r="CR78" s="3966"/>
      <c r="CS78" s="3966"/>
      <c r="CT78" s="3966"/>
      <c r="CU78" s="3966"/>
      <c r="CV78" s="3966"/>
      <c r="CW78" s="3966"/>
      <c r="CX78" s="3966"/>
      <c r="CY78" s="3966"/>
      <c r="CZ78" s="3966"/>
      <c r="DA78" s="3966"/>
    </row>
    <row r="79" spans="1:105" ht="15">
      <c r="A79" s="3966"/>
      <c r="B79" s="3966"/>
      <c r="C79" s="3966"/>
      <c r="D79" s="3966"/>
      <c r="E79" s="3966"/>
      <c r="F79" s="4092">
        <f>G4</f>
        <v>0</v>
      </c>
      <c r="G79" s="4093"/>
      <c r="H79" s="4093"/>
      <c r="I79" s="4094">
        <f>G79-H79</f>
        <v>0</v>
      </c>
      <c r="J79" s="3966"/>
      <c r="K79" s="3966"/>
      <c r="L79" s="3966"/>
      <c r="M79" s="3973"/>
      <c r="N79" s="3973"/>
      <c r="O79" s="3984"/>
      <c r="P79" s="4009"/>
      <c r="Q79" s="4009"/>
      <c r="R79" s="4009"/>
      <c r="S79" s="4051" t="s">
        <v>693</v>
      </c>
      <c r="T79" s="4083"/>
      <c r="U79" s="4053">
        <f>'50.33'!C48</f>
        <v>0</v>
      </c>
      <c r="V79" s="4053">
        <f>'50.33'!D48</f>
        <v>0</v>
      </c>
      <c r="W79" s="4083"/>
      <c r="X79" s="4053">
        <f>'50.33'!F48</f>
        <v>0</v>
      </c>
      <c r="Y79" s="4083"/>
      <c r="Z79" s="4035"/>
      <c r="AA79" s="3973"/>
      <c r="AB79" s="3966"/>
      <c r="AC79" s="3966"/>
      <c r="AD79" s="3966"/>
      <c r="AE79" s="3966"/>
      <c r="AF79" s="3966"/>
      <c r="AG79" s="3966"/>
      <c r="AH79" s="3966"/>
      <c r="AI79" s="3966"/>
      <c r="AJ79" s="3966"/>
      <c r="AK79" s="3966"/>
      <c r="AL79" s="3966"/>
      <c r="AM79" s="3973"/>
      <c r="AN79" s="3973"/>
      <c r="AO79" s="3966"/>
      <c r="AP79" s="3966"/>
      <c r="AQ79" s="3966"/>
      <c r="AR79" s="3966"/>
      <c r="AS79" s="3966"/>
      <c r="AT79" s="3966"/>
      <c r="AU79" s="3966"/>
      <c r="AV79" s="3966"/>
      <c r="AW79" s="3966"/>
      <c r="AX79" s="3966"/>
      <c r="AY79" s="3966"/>
      <c r="AZ79" s="3973"/>
      <c r="BA79" s="3973"/>
      <c r="BB79" s="3966"/>
      <c r="BC79" s="3966"/>
      <c r="BD79" s="3966"/>
      <c r="BE79" s="3966"/>
      <c r="BF79" s="3966"/>
      <c r="BG79" s="3966"/>
      <c r="BH79" s="3966"/>
      <c r="BI79" s="3966"/>
      <c r="BJ79" s="3966"/>
      <c r="BK79" s="3966"/>
      <c r="BL79" s="3966"/>
      <c r="BM79" s="3966"/>
      <c r="BN79" s="3966"/>
      <c r="BO79" s="3966"/>
      <c r="BP79" s="3966"/>
      <c r="BQ79" s="3966"/>
      <c r="BR79" s="3966"/>
      <c r="BS79" s="3966"/>
      <c r="BT79" s="3966"/>
      <c r="BU79" s="3966"/>
      <c r="BV79" s="3966"/>
      <c r="BW79" s="3966"/>
      <c r="BX79" s="3966"/>
      <c r="BY79" s="3966"/>
      <c r="BZ79" s="3966"/>
      <c r="CA79" s="3966"/>
      <c r="CB79" s="3966"/>
      <c r="CC79" s="3966"/>
      <c r="CD79" s="3966"/>
      <c r="CE79" s="3966"/>
      <c r="CF79" s="3966"/>
      <c r="CG79" s="3966"/>
      <c r="CH79" s="3966"/>
      <c r="CI79" s="3966"/>
      <c r="CJ79" s="3966"/>
      <c r="CK79" s="3966"/>
      <c r="CL79" s="3966"/>
      <c r="CM79" s="3966"/>
      <c r="CN79" s="3966"/>
      <c r="CO79" s="3966"/>
      <c r="CP79" s="3966"/>
      <c r="CQ79" s="3966"/>
      <c r="CR79" s="3966"/>
      <c r="CS79" s="3966"/>
      <c r="CT79" s="3966"/>
      <c r="CU79" s="3966"/>
      <c r="CV79" s="3966"/>
      <c r="CW79" s="3966"/>
      <c r="CX79" s="3966"/>
      <c r="CY79" s="3966"/>
      <c r="CZ79" s="3966"/>
      <c r="DA79" s="3966"/>
    </row>
    <row r="80" spans="1:105" ht="15">
      <c r="A80" s="3966"/>
      <c r="B80" s="3966"/>
      <c r="C80" s="3966"/>
      <c r="D80" s="3966"/>
      <c r="E80" s="3966"/>
      <c r="F80" s="3966"/>
      <c r="G80" s="3966"/>
      <c r="H80" s="3966"/>
      <c r="I80" s="3966"/>
      <c r="J80" s="3966"/>
      <c r="K80" s="3966"/>
      <c r="L80" s="3966"/>
      <c r="M80" s="3973"/>
      <c r="N80" s="3973"/>
      <c r="O80" s="3984"/>
      <c r="P80" s="4009"/>
      <c r="Q80" s="4009"/>
      <c r="R80" s="4009"/>
      <c r="S80" s="4051" t="s">
        <v>225</v>
      </c>
      <c r="T80" s="4083"/>
      <c r="U80" s="4063">
        <f>SUM(U68:U79)</f>
        <v>0</v>
      </c>
      <c r="V80" s="4083"/>
      <c r="W80" s="4083"/>
      <c r="X80" s="4063">
        <f>SUM(X68:X79)</f>
        <v>0</v>
      </c>
      <c r="Y80" s="4083"/>
      <c r="Z80" s="4035"/>
      <c r="AA80" s="3973"/>
      <c r="AB80" s="3966"/>
      <c r="AC80" s="3966"/>
      <c r="AD80" s="3966"/>
      <c r="AE80" s="3966"/>
      <c r="AF80" s="3966"/>
      <c r="AG80" s="3966"/>
      <c r="AH80" s="3966"/>
      <c r="AI80" s="3966"/>
      <c r="AJ80" s="3966"/>
      <c r="AK80" s="3966"/>
      <c r="AL80" s="3966"/>
      <c r="AM80" s="3973"/>
      <c r="AN80" s="3973"/>
      <c r="AO80" s="3966"/>
      <c r="AP80" s="3966"/>
      <c r="AQ80" s="3966"/>
      <c r="AR80" s="3966"/>
      <c r="AS80" s="3966"/>
      <c r="AT80" s="3966"/>
      <c r="AU80" s="3966"/>
      <c r="AV80" s="3966"/>
      <c r="AW80" s="3966"/>
      <c r="AX80" s="3966"/>
      <c r="AY80" s="3966"/>
      <c r="AZ80" s="3973"/>
      <c r="BA80" s="3973"/>
      <c r="BB80" s="3966"/>
      <c r="BC80" s="3966"/>
      <c r="BD80" s="3966"/>
      <c r="BE80" s="3966"/>
      <c r="BF80" s="3966"/>
      <c r="BG80" s="3966"/>
      <c r="BH80" s="3966"/>
      <c r="BI80" s="3966"/>
      <c r="BJ80" s="3966"/>
      <c r="BK80" s="3966"/>
      <c r="BL80" s="3966"/>
      <c r="BM80" s="3966"/>
      <c r="BN80" s="3966"/>
      <c r="BO80" s="3966"/>
      <c r="BP80" s="3966"/>
      <c r="BQ80" s="3966"/>
      <c r="BR80" s="3966"/>
      <c r="BS80" s="3966"/>
      <c r="BT80" s="3966"/>
      <c r="BU80" s="3966"/>
      <c r="BV80" s="3966"/>
      <c r="BW80" s="3966"/>
      <c r="BX80" s="3966"/>
      <c r="BY80" s="3966"/>
      <c r="BZ80" s="3966"/>
      <c r="CA80" s="3966"/>
      <c r="CB80" s="3966"/>
      <c r="CC80" s="3966"/>
      <c r="CD80" s="3966"/>
      <c r="CE80" s="3966"/>
      <c r="CF80" s="3966"/>
      <c r="CG80" s="3966"/>
      <c r="CH80" s="3966"/>
      <c r="CI80" s="3966"/>
      <c r="CJ80" s="3966"/>
      <c r="CK80" s="3966"/>
      <c r="CL80" s="3966"/>
      <c r="CM80" s="3966"/>
      <c r="CN80" s="3966"/>
      <c r="CO80" s="3966"/>
      <c r="CP80" s="3966"/>
      <c r="CQ80" s="3966"/>
      <c r="CR80" s="3966"/>
      <c r="CS80" s="3966"/>
      <c r="CT80" s="3966"/>
      <c r="CU80" s="3966"/>
      <c r="CV80" s="3966"/>
      <c r="CW80" s="3966"/>
      <c r="CX80" s="3966"/>
      <c r="CY80" s="3966"/>
      <c r="CZ80" s="3966"/>
      <c r="DA80" s="3966"/>
    </row>
    <row r="81" spans="1:105" ht="15">
      <c r="A81" s="3966"/>
      <c r="B81" s="3966"/>
      <c r="C81" s="3966"/>
      <c r="D81" s="3966"/>
      <c r="E81" s="3966"/>
      <c r="F81" s="3966"/>
      <c r="G81" s="3966"/>
      <c r="H81" s="3966"/>
      <c r="I81" s="3966"/>
      <c r="J81" s="3966"/>
      <c r="K81" s="3966"/>
      <c r="L81" s="3966"/>
      <c r="M81" s="3973"/>
      <c r="N81" s="3973"/>
      <c r="O81" s="3984"/>
      <c r="P81" s="4009"/>
      <c r="Q81" s="4009"/>
      <c r="R81" s="4009"/>
      <c r="S81" s="4095"/>
      <c r="T81" s="4083"/>
      <c r="U81" s="4083"/>
      <c r="V81" s="4083"/>
      <c r="W81" s="4083"/>
      <c r="X81" s="4083"/>
      <c r="Y81" s="4083"/>
      <c r="Z81" s="4035"/>
      <c r="AA81" s="3973"/>
      <c r="AB81" s="3966"/>
      <c r="AC81" s="3966"/>
      <c r="AD81" s="3966"/>
      <c r="AE81" s="3966"/>
      <c r="AF81" s="3966"/>
      <c r="AG81" s="3966"/>
      <c r="AH81" s="3966"/>
      <c r="AI81" s="3966"/>
      <c r="AJ81" s="3966"/>
      <c r="AK81" s="3966"/>
      <c r="AL81" s="3966"/>
      <c r="AM81" s="3973"/>
      <c r="AN81" s="3973"/>
      <c r="AO81" s="3966"/>
      <c r="AP81" s="3966"/>
      <c r="AQ81" s="3966"/>
      <c r="AR81" s="3966"/>
      <c r="AS81" s="3966"/>
      <c r="AT81" s="3966"/>
      <c r="AU81" s="3966"/>
      <c r="AV81" s="3966"/>
      <c r="AW81" s="3966"/>
      <c r="AX81" s="3966"/>
      <c r="AY81" s="3966"/>
      <c r="AZ81" s="3973"/>
      <c r="BA81" s="3973"/>
      <c r="BB81" s="3966"/>
      <c r="BC81" s="3966"/>
      <c r="BD81" s="3966"/>
      <c r="BE81" s="3966"/>
      <c r="BF81" s="3966"/>
      <c r="BG81" s="3966"/>
      <c r="BH81" s="3966"/>
      <c r="BI81" s="3966"/>
      <c r="BJ81" s="3966"/>
      <c r="BK81" s="3966"/>
      <c r="BL81" s="3966"/>
      <c r="BM81" s="3966"/>
      <c r="BN81" s="3966"/>
      <c r="BO81" s="3966"/>
      <c r="BP81" s="3966"/>
      <c r="BQ81" s="3966"/>
      <c r="BR81" s="3966"/>
      <c r="BS81" s="3966"/>
      <c r="BT81" s="3966"/>
      <c r="BU81" s="3966"/>
      <c r="BV81" s="3966"/>
      <c r="BW81" s="3966"/>
      <c r="BX81" s="3966"/>
      <c r="BY81" s="3966"/>
      <c r="BZ81" s="3966"/>
      <c r="CA81" s="3966"/>
      <c r="CB81" s="3966"/>
      <c r="CC81" s="3966"/>
      <c r="CD81" s="3966"/>
      <c r="CE81" s="3966"/>
      <c r="CF81" s="3966"/>
      <c r="CG81" s="3966"/>
      <c r="CH81" s="3966"/>
      <c r="CI81" s="3966"/>
      <c r="CJ81" s="3966"/>
      <c r="CK81" s="3966"/>
      <c r="CL81" s="3966"/>
      <c r="CM81" s="3966"/>
      <c r="CN81" s="3966"/>
      <c r="CO81" s="3966"/>
      <c r="CP81" s="3966"/>
      <c r="CQ81" s="3966"/>
      <c r="CR81" s="3966"/>
      <c r="CS81" s="3966"/>
      <c r="CT81" s="3966"/>
      <c r="CU81" s="3966"/>
      <c r="CV81" s="3966"/>
      <c r="CW81" s="3966"/>
      <c r="CX81" s="3966"/>
      <c r="CY81" s="3966"/>
      <c r="CZ81" s="3966"/>
      <c r="DA81" s="3966"/>
    </row>
    <row r="82" spans="1:105" ht="15">
      <c r="A82" s="3966"/>
      <c r="B82" s="3966"/>
      <c r="C82" s="3966"/>
      <c r="D82" s="3966"/>
      <c r="E82" s="3966"/>
      <c r="F82" s="3966"/>
      <c r="G82" s="3966"/>
      <c r="H82" s="3966"/>
      <c r="I82" s="3966"/>
      <c r="J82" s="3966"/>
      <c r="K82" s="3966"/>
      <c r="L82" s="3966"/>
      <c r="M82" s="3973"/>
      <c r="N82" s="3973"/>
      <c r="O82" s="3999"/>
      <c r="P82" s="4096"/>
      <c r="Q82" s="4096"/>
      <c r="R82" s="4096"/>
      <c r="S82" s="4096"/>
      <c r="T82" s="4097"/>
      <c r="U82" s="4097"/>
      <c r="V82" s="4097"/>
      <c r="W82" s="4097"/>
      <c r="X82" s="4097"/>
      <c r="Y82" s="4097"/>
      <c r="Z82" s="4067"/>
      <c r="AA82" s="3973"/>
      <c r="AB82" s="3966"/>
      <c r="AC82" s="3966"/>
      <c r="AD82" s="3966"/>
      <c r="AE82" s="3966"/>
      <c r="AF82" s="3966"/>
      <c r="AG82" s="3966"/>
      <c r="AH82" s="3966"/>
      <c r="AI82" s="3966"/>
      <c r="AJ82" s="3966"/>
      <c r="AK82" s="3966"/>
      <c r="AL82" s="3966"/>
      <c r="AM82" s="3973"/>
      <c r="AN82" s="3973"/>
      <c r="AO82" s="3966"/>
      <c r="AP82" s="3966"/>
      <c r="AQ82" s="3966"/>
      <c r="AR82" s="3966"/>
      <c r="AS82" s="3966"/>
      <c r="AT82" s="3966"/>
      <c r="AU82" s="3966"/>
      <c r="AV82" s="3966"/>
      <c r="AW82" s="3966"/>
      <c r="AX82" s="3966"/>
      <c r="AY82" s="3966"/>
      <c r="AZ82" s="3973"/>
      <c r="BA82" s="3973"/>
      <c r="BB82" s="3966"/>
      <c r="BC82" s="3966"/>
      <c r="BD82" s="3966"/>
      <c r="BE82" s="3966"/>
      <c r="BF82" s="3966"/>
      <c r="BG82" s="3966"/>
      <c r="BH82" s="3966"/>
      <c r="BI82" s="3966"/>
      <c r="BJ82" s="3966"/>
      <c r="BK82" s="3966"/>
      <c r="BL82" s="3966"/>
      <c r="BM82" s="3966"/>
      <c r="BN82" s="3966"/>
      <c r="BO82" s="3966"/>
      <c r="BP82" s="3966"/>
      <c r="BQ82" s="3966"/>
      <c r="BR82" s="3966"/>
      <c r="BS82" s="3966"/>
      <c r="BT82" s="3966"/>
      <c r="BU82" s="3966"/>
      <c r="BV82" s="3966"/>
      <c r="BW82" s="3966"/>
      <c r="BX82" s="3966"/>
      <c r="BY82" s="3966"/>
      <c r="BZ82" s="3966"/>
      <c r="CA82" s="3966"/>
      <c r="CB82" s="3966"/>
      <c r="CC82" s="3966"/>
      <c r="CD82" s="3966"/>
      <c r="CE82" s="3966"/>
      <c r="CF82" s="3966"/>
      <c r="CG82" s="3966"/>
      <c r="CH82" s="3966"/>
      <c r="CI82" s="3966"/>
      <c r="CJ82" s="3966"/>
      <c r="CK82" s="3966"/>
      <c r="CL82" s="3966"/>
      <c r="CM82" s="3966"/>
      <c r="CN82" s="3966"/>
      <c r="CO82" s="3966"/>
      <c r="CP82" s="3966"/>
      <c r="CQ82" s="3966"/>
      <c r="CR82" s="3966"/>
      <c r="CS82" s="3966"/>
      <c r="CT82" s="3966"/>
      <c r="CU82" s="3966"/>
      <c r="CV82" s="3966"/>
      <c r="CW82" s="3966"/>
      <c r="CX82" s="3966"/>
      <c r="CY82" s="3966"/>
      <c r="CZ82" s="3966"/>
      <c r="DA82" s="3966"/>
    </row>
    <row r="83" spans="1:105" ht="15">
      <c r="A83" s="3966"/>
      <c r="B83" s="3966"/>
      <c r="C83" s="3966"/>
      <c r="D83" s="3966"/>
      <c r="E83" s="3966"/>
      <c r="F83" s="3966"/>
      <c r="G83" s="3966"/>
      <c r="H83" s="3966"/>
      <c r="I83" s="3966"/>
      <c r="J83" s="3966"/>
      <c r="K83" s="3966"/>
      <c r="L83" s="3966"/>
      <c r="M83" s="3973"/>
      <c r="N83" s="3973"/>
      <c r="O83" s="3966"/>
      <c r="P83" s="4009"/>
      <c r="Q83" s="4009"/>
      <c r="R83" s="4009"/>
      <c r="S83" s="4009"/>
      <c r="T83" s="4083"/>
      <c r="U83" s="4083"/>
      <c r="V83" s="4083"/>
      <c r="W83" s="4083"/>
      <c r="X83" s="4083"/>
      <c r="Y83" s="4083"/>
      <c r="Z83" s="3973"/>
      <c r="AA83" s="3973"/>
      <c r="AB83" s="3966"/>
      <c r="AC83" s="3966"/>
      <c r="AD83" s="3966"/>
      <c r="AE83" s="3966"/>
      <c r="AF83" s="3966"/>
      <c r="AG83" s="3966"/>
      <c r="AH83" s="3966"/>
      <c r="AI83" s="3966"/>
      <c r="AJ83" s="3966"/>
      <c r="AK83" s="3966"/>
      <c r="AL83" s="3966"/>
      <c r="AM83" s="3973"/>
      <c r="AN83" s="3973"/>
      <c r="AO83" s="3966"/>
      <c r="AP83" s="3966"/>
      <c r="AQ83" s="3966"/>
      <c r="AR83" s="3966"/>
      <c r="AS83" s="3966"/>
      <c r="AT83" s="3966"/>
      <c r="AU83" s="3966"/>
      <c r="AV83" s="3966"/>
      <c r="AW83" s="3966"/>
      <c r="AX83" s="3966"/>
      <c r="AY83" s="3966"/>
      <c r="AZ83" s="3973"/>
      <c r="BA83" s="3973"/>
      <c r="BB83" s="3966"/>
      <c r="BC83" s="3966"/>
      <c r="BD83" s="3966"/>
      <c r="BE83" s="3966"/>
      <c r="BF83" s="3966"/>
      <c r="BG83" s="3966"/>
      <c r="BH83" s="3966"/>
      <c r="BI83" s="3966"/>
      <c r="BJ83" s="3966"/>
      <c r="BK83" s="3966"/>
      <c r="BL83" s="3966"/>
      <c r="BM83" s="3966"/>
      <c r="BN83" s="3966"/>
      <c r="BO83" s="3966"/>
      <c r="BP83" s="3966"/>
      <c r="BQ83" s="3966"/>
      <c r="BR83" s="3966"/>
      <c r="BS83" s="3966"/>
      <c r="BT83" s="3966"/>
      <c r="BU83" s="3966"/>
      <c r="BV83" s="3966"/>
      <c r="BW83" s="3966"/>
      <c r="BX83" s="3966"/>
      <c r="BY83" s="3966"/>
      <c r="BZ83" s="3966"/>
      <c r="CA83" s="3966"/>
      <c r="CB83" s="3966"/>
      <c r="CC83" s="3966"/>
      <c r="CD83" s="3966"/>
      <c r="CE83" s="3966"/>
      <c r="CF83" s="3966"/>
      <c r="CG83" s="3966"/>
      <c r="CH83" s="3966"/>
      <c r="CI83" s="3966"/>
      <c r="CJ83" s="3966"/>
      <c r="CK83" s="3966"/>
      <c r="CL83" s="3966"/>
      <c r="CM83" s="3966"/>
      <c r="CN83" s="3966"/>
      <c r="CO83" s="3966"/>
      <c r="CP83" s="3966"/>
      <c r="CQ83" s="3966"/>
      <c r="CR83" s="3966"/>
      <c r="CS83" s="3966"/>
      <c r="CT83" s="3966"/>
      <c r="CU83" s="3966"/>
      <c r="CV83" s="3966"/>
      <c r="CW83" s="3966"/>
      <c r="CX83" s="3966"/>
      <c r="CY83" s="3966"/>
      <c r="CZ83" s="3966"/>
      <c r="DA83" s="3966"/>
    </row>
    <row r="84" spans="1:105" ht="15">
      <c r="A84" s="3966"/>
      <c r="B84" s="3966"/>
      <c r="C84" s="3966"/>
      <c r="D84" s="3966"/>
      <c r="E84" s="3966"/>
      <c r="F84" s="3966"/>
      <c r="G84" s="3966"/>
      <c r="H84" s="3966"/>
      <c r="I84" s="3966"/>
      <c r="J84" s="3966"/>
      <c r="K84" s="3966"/>
      <c r="L84" s="3966"/>
      <c r="M84" s="3973"/>
      <c r="N84" s="3973"/>
      <c r="O84" s="3966"/>
      <c r="P84" s="4009"/>
      <c r="Q84" s="4009"/>
      <c r="R84" s="4009"/>
      <c r="S84" s="4009"/>
      <c r="T84" s="4048"/>
      <c r="U84" s="4048"/>
      <c r="V84" s="4009"/>
      <c r="W84" s="4048"/>
      <c r="X84" s="4048"/>
      <c r="Y84" s="4048"/>
      <c r="Z84" s="3973"/>
      <c r="AA84" s="3973"/>
      <c r="AB84" s="3966"/>
      <c r="AC84" s="3966"/>
      <c r="AD84" s="3966"/>
      <c r="AE84" s="3966"/>
      <c r="AF84" s="3966"/>
      <c r="AG84" s="3966"/>
      <c r="AH84" s="3966"/>
      <c r="AI84" s="3966"/>
      <c r="AJ84" s="3966"/>
      <c r="AK84" s="3966"/>
      <c r="AL84" s="3966"/>
      <c r="AM84" s="3973"/>
      <c r="AN84" s="3973"/>
      <c r="AO84" s="3966"/>
      <c r="AP84" s="3966"/>
      <c r="AQ84" s="3966"/>
      <c r="AR84" s="3966"/>
      <c r="AS84" s="3966"/>
      <c r="AT84" s="3966"/>
      <c r="AU84" s="3966"/>
      <c r="AV84" s="3966"/>
      <c r="AW84" s="3966"/>
      <c r="AX84" s="3966"/>
      <c r="AY84" s="3966"/>
      <c r="AZ84" s="3973"/>
      <c r="BA84" s="3973"/>
      <c r="BB84" s="3966"/>
      <c r="BC84" s="3966"/>
      <c r="BD84" s="3966"/>
      <c r="BE84" s="3966"/>
      <c r="BF84" s="3966"/>
      <c r="BG84" s="3966"/>
      <c r="BH84" s="3966"/>
      <c r="BI84" s="3966"/>
      <c r="BJ84" s="3966"/>
      <c r="BK84" s="3966"/>
      <c r="BL84" s="3966"/>
      <c r="BM84" s="3966"/>
      <c r="BN84" s="3966"/>
      <c r="BO84" s="3966"/>
      <c r="BP84" s="3966"/>
      <c r="BQ84" s="3966"/>
      <c r="BR84" s="3966"/>
      <c r="BS84" s="3966"/>
      <c r="BT84" s="3966"/>
      <c r="BU84" s="3966"/>
      <c r="BV84" s="3966"/>
      <c r="BW84" s="3966"/>
      <c r="BX84" s="3966"/>
      <c r="BY84" s="3966"/>
      <c r="BZ84" s="3966"/>
      <c r="CA84" s="3966"/>
      <c r="CB84" s="3966"/>
      <c r="CC84" s="3966"/>
      <c r="CD84" s="3966"/>
      <c r="CE84" s="3966"/>
      <c r="CF84" s="3966"/>
      <c r="CG84" s="3966"/>
      <c r="CH84" s="3966"/>
      <c r="CI84" s="3966"/>
      <c r="CJ84" s="3966"/>
      <c r="CK84" s="3966"/>
      <c r="CL84" s="3966"/>
      <c r="CM84" s="3966"/>
      <c r="CN84" s="3966"/>
      <c r="CO84" s="3966"/>
      <c r="CP84" s="3966"/>
      <c r="CQ84" s="3966"/>
      <c r="CR84" s="3966"/>
      <c r="CS84" s="3966"/>
      <c r="CT84" s="3966"/>
      <c r="CU84" s="3966"/>
      <c r="CV84" s="3966"/>
      <c r="CW84" s="3966"/>
      <c r="CX84" s="3966"/>
      <c r="CY84" s="3966"/>
      <c r="CZ84" s="3966"/>
      <c r="DA84" s="3966"/>
    </row>
  </sheetData>
  <sheetProtection algorithmName="SHA-512" hashValue="9MdpzWQiu5i2joz2/7nLHePT9kVDd7YSDGs5gyTd2arHPNz/sbuyR20KugaEY850ojKhMcR/02/vPBIZDdyGbA==" saltValue="Y1mV1un/rPO5aHMKl9qRYQ==" spinCount="100000" sheet="1" objects="1" scenarios="1"/>
  <mergeCells count="9">
    <mergeCell ref="D74:G74"/>
    <mergeCell ref="D75:G75"/>
    <mergeCell ref="D76:G76"/>
    <mergeCell ref="D68:G68"/>
    <mergeCell ref="D69:G69"/>
    <mergeCell ref="D70:G70"/>
    <mergeCell ref="D71:G71"/>
    <mergeCell ref="D72:G72"/>
    <mergeCell ref="D73:G73"/>
  </mergeCells>
  <pageMargins left="0.7" right="0.7" top="0.75" bottom="0.75" header="0.3" footer="0.3"/>
  <pageSetup paperSize="9" scale="61" orientation="portrait" r:id="rId1"/>
  <rowBreaks count="1" manualBreakCount="1">
    <brk id="62" max="16383" man="1"/>
  </rowBreaks>
  <colBreaks count="7" manualBreakCount="7">
    <brk id="14" max="1048575" man="1"/>
    <brk id="27" max="1048575" man="1"/>
    <brk id="40" max="1048575" man="1"/>
    <brk id="53" max="1048575" man="1"/>
    <brk id="66" max="1048575" man="1"/>
    <brk id="79" max="1048575" man="1"/>
    <brk id="9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G54"/>
  <sheetViews>
    <sheetView showZeros="0" zoomScaleNormal="100" workbookViewId="0">
      <selection activeCell="C7" sqref="C7"/>
    </sheetView>
  </sheetViews>
  <sheetFormatPr defaultColWidth="0" defaultRowHeight="12.75" zeroHeight="1"/>
  <cols>
    <col min="1" max="1" width="15" style="341" customWidth="1"/>
    <col min="2" max="2" width="26.33203125" style="341" customWidth="1"/>
    <col min="3" max="3" width="21.83203125" style="341" customWidth="1"/>
    <col min="4" max="4" width="39.83203125" style="341" customWidth="1"/>
    <col min="5" max="5" width="19.33203125" style="341" customWidth="1"/>
    <col min="6" max="7" width="0" style="341" hidden="1" customWidth="1"/>
    <col min="8" max="16384" width="9.33203125" style="341" hidden="1"/>
  </cols>
  <sheetData>
    <row r="1" spans="1:7" s="710" customFormat="1">
      <c r="A1" s="6348">
        <v>10.08</v>
      </c>
      <c r="B1" s="6348"/>
      <c r="C1" s="6348"/>
      <c r="D1" s="6348"/>
      <c r="E1" s="6348"/>
    </row>
    <row r="2" spans="1:7" ht="14.25">
      <c r="A2" s="815"/>
      <c r="B2" s="815"/>
      <c r="C2" s="815"/>
      <c r="D2" s="3806"/>
      <c r="E2" s="3806" t="s">
        <v>2242</v>
      </c>
    </row>
    <row r="3" spans="1:7" ht="15">
      <c r="A3" s="1434" t="str">
        <f>+Cover!A14</f>
        <v>Select Name of Insurer/ Financial Holding Company</v>
      </c>
      <c r="B3" s="1433"/>
      <c r="C3" s="1433"/>
      <c r="D3" s="1433"/>
      <c r="E3" s="340"/>
    </row>
    <row r="4" spans="1:7" ht="15">
      <c r="A4" s="1403" t="str">
        <f>+ToC!A3</f>
        <v>Insurer/Financial Holding Company</v>
      </c>
      <c r="B4" s="497"/>
      <c r="C4" s="497"/>
      <c r="D4" s="497"/>
      <c r="E4" s="342"/>
    </row>
    <row r="5" spans="1:7" ht="14.25">
      <c r="A5" s="344"/>
      <c r="B5" s="344"/>
      <c r="C5" s="344"/>
      <c r="D5" s="344"/>
      <c r="E5" s="342"/>
    </row>
    <row r="6" spans="1:7" ht="15">
      <c r="A6" s="433" t="str">
        <f>+ToC!A5</f>
        <v>General Insurers Annual Return</v>
      </c>
      <c r="B6" s="344"/>
      <c r="C6" s="344"/>
      <c r="D6" s="493"/>
      <c r="E6" s="342"/>
    </row>
    <row r="7" spans="1:7" ht="15">
      <c r="A7" s="1403" t="str">
        <f>+ToC!A6</f>
        <v>For Year Ended:</v>
      </c>
      <c r="B7" s="497"/>
      <c r="C7" s="344"/>
      <c r="D7" s="342"/>
      <c r="E7" s="758">
        <f>+Cover!A22</f>
        <v>0</v>
      </c>
    </row>
    <row r="8" spans="1:7" ht="14.25">
      <c r="A8" s="497"/>
      <c r="B8" s="497"/>
      <c r="C8" s="497"/>
      <c r="D8" s="497"/>
      <c r="E8" s="525"/>
    </row>
    <row r="9" spans="1:7" ht="14.25">
      <c r="A9" s="6349"/>
      <c r="B9" s="6349"/>
      <c r="C9" s="342"/>
      <c r="D9" s="342"/>
      <c r="E9" s="525"/>
    </row>
    <row r="10" spans="1:7" ht="15.75">
      <c r="A10" s="6344" t="s">
        <v>67</v>
      </c>
      <c r="B10" s="6345"/>
      <c r="C10" s="6345"/>
      <c r="D10" s="6345"/>
      <c r="E10" s="6345"/>
      <c r="F10" s="6345"/>
      <c r="G10" s="6345"/>
    </row>
    <row r="11" spans="1:7" ht="14.25">
      <c r="A11" s="6350"/>
      <c r="B11" s="6350"/>
      <c r="C11" s="6350"/>
      <c r="D11" s="6350"/>
      <c r="E11" s="344"/>
    </row>
    <row r="12" spans="1:7" ht="14.25">
      <c r="A12" s="344"/>
      <c r="B12" s="344"/>
      <c r="C12" s="344"/>
      <c r="D12" s="344"/>
      <c r="E12" s="344"/>
    </row>
    <row r="13" spans="1:7" ht="15">
      <c r="A13" s="904" t="s">
        <v>120</v>
      </c>
      <c r="B13" s="905"/>
      <c r="C13" s="905"/>
      <c r="D13" s="905"/>
      <c r="E13" s="906"/>
    </row>
    <row r="14" spans="1:7" ht="15">
      <c r="A14" s="1275"/>
      <c r="B14" s="496"/>
      <c r="C14" s="348"/>
      <c r="D14" s="348"/>
      <c r="E14" s="349"/>
    </row>
    <row r="15" spans="1:7" ht="15">
      <c r="A15" s="1268" t="s">
        <v>1146</v>
      </c>
      <c r="B15" s="840"/>
      <c r="C15" s="6351"/>
      <c r="D15" s="6347"/>
      <c r="E15" s="1272"/>
    </row>
    <row r="16" spans="1:7" ht="15">
      <c r="A16" s="1268"/>
      <c r="B16" s="840" t="s">
        <v>93</v>
      </c>
      <c r="C16" s="6352"/>
      <c r="D16" s="6318"/>
      <c r="E16" s="1272"/>
    </row>
    <row r="17" spans="1:5" ht="14.25">
      <c r="A17" s="812"/>
      <c r="B17" s="840" t="s">
        <v>122</v>
      </c>
      <c r="C17" s="6343"/>
      <c r="D17" s="6318"/>
      <c r="E17" s="1272"/>
    </row>
    <row r="18" spans="1:5" ht="14.25">
      <c r="A18" s="812"/>
      <c r="B18" s="840"/>
      <c r="C18" s="840"/>
      <c r="D18" s="840"/>
      <c r="E18" s="1272"/>
    </row>
    <row r="19" spans="1:5" ht="14.25">
      <c r="A19" s="812"/>
      <c r="B19" s="840" t="s">
        <v>123</v>
      </c>
      <c r="C19" s="3646"/>
      <c r="D19" s="3645"/>
      <c r="E19" s="1272"/>
    </row>
    <row r="20" spans="1:5" ht="14.25">
      <c r="A20" s="812"/>
      <c r="B20" s="840" t="s">
        <v>124</v>
      </c>
      <c r="C20" s="3647"/>
      <c r="D20" s="3645"/>
      <c r="E20" s="1272"/>
    </row>
    <row r="21" spans="1:5" ht="14.25">
      <c r="A21" s="812"/>
      <c r="B21" s="840" t="s">
        <v>125</v>
      </c>
      <c r="C21" s="6342"/>
      <c r="D21" s="6318"/>
      <c r="E21" s="1273"/>
    </row>
    <row r="22" spans="1:5" ht="14.25">
      <c r="A22" s="1269"/>
      <c r="B22" s="345"/>
      <c r="C22" s="1270"/>
      <c r="D22" s="345"/>
      <c r="E22" s="907"/>
    </row>
    <row r="23" spans="1:5" ht="14.25">
      <c r="A23" s="1286" t="s">
        <v>1507</v>
      </c>
      <c r="B23" s="1287"/>
      <c r="C23" s="1288"/>
      <c r="D23" s="1287"/>
      <c r="E23" s="1289"/>
    </row>
    <row r="24" spans="1:5" ht="14.25">
      <c r="A24" s="812" t="s">
        <v>1116</v>
      </c>
      <c r="B24" s="840"/>
      <c r="C24" s="1271"/>
      <c r="D24" s="840"/>
      <c r="E24" s="1070"/>
    </row>
    <row r="25" spans="1:5" ht="14.25">
      <c r="A25" s="1290" t="s">
        <v>1114</v>
      </c>
      <c r="B25" s="840"/>
      <c r="C25" s="840"/>
      <c r="D25" s="840"/>
      <c r="E25" s="1070"/>
    </row>
    <row r="26" spans="1:5" ht="14.25">
      <c r="A26" s="812" t="s">
        <v>1115</v>
      </c>
      <c r="B26" s="840"/>
      <c r="C26" s="1271"/>
      <c r="D26" s="840"/>
      <c r="E26" s="1070"/>
    </row>
    <row r="27" spans="1:5" ht="14.25">
      <c r="A27" s="812" t="s">
        <v>1716</v>
      </c>
      <c r="B27" s="840"/>
      <c r="C27" s="1271"/>
      <c r="D27" s="840"/>
      <c r="E27" s="1070"/>
    </row>
    <row r="28" spans="1:5" ht="14.25">
      <c r="A28" s="1269"/>
      <c r="B28" s="345"/>
      <c r="C28" s="345"/>
      <c r="D28" s="345"/>
      <c r="E28" s="907"/>
    </row>
    <row r="29" spans="1:5" ht="14.25">
      <c r="A29" s="908"/>
      <c r="B29" s="909"/>
      <c r="C29" s="909"/>
      <c r="D29" s="344"/>
      <c r="E29" s="344"/>
    </row>
    <row r="30" spans="1:5" ht="14.25">
      <c r="A30" s="910"/>
      <c r="B30" s="909"/>
      <c r="C30" s="909"/>
      <c r="D30" s="344"/>
      <c r="E30" s="344"/>
    </row>
    <row r="31" spans="1:5" ht="15">
      <c r="A31" s="1276" t="s">
        <v>126</v>
      </c>
      <c r="B31" s="1277"/>
      <c r="C31" s="1277"/>
      <c r="D31" s="1277"/>
      <c r="E31" s="1278"/>
    </row>
    <row r="32" spans="1:5" ht="14.25">
      <c r="A32" s="1279" t="s">
        <v>2243</v>
      </c>
      <c r="B32" s="1274"/>
      <c r="C32" s="1274"/>
      <c r="D32" s="1274"/>
      <c r="E32" s="1280"/>
    </row>
    <row r="33" spans="1:5" ht="14.25">
      <c r="A33" s="1281"/>
      <c r="B33" s="1274"/>
      <c r="C33" s="1274"/>
      <c r="D33" s="1274"/>
      <c r="E33" s="1280"/>
    </row>
    <row r="34" spans="1:5" ht="14.25">
      <c r="A34" s="1282"/>
      <c r="B34" s="911"/>
      <c r="C34" s="911"/>
      <c r="D34" s="911"/>
      <c r="E34" s="912"/>
    </row>
    <row r="35" spans="1:5" ht="15">
      <c r="A35" s="1284" t="s">
        <v>1147</v>
      </c>
      <c r="B35" s="1274"/>
      <c r="C35" s="6346"/>
      <c r="D35" s="6347"/>
      <c r="E35" s="1283"/>
    </row>
    <row r="36" spans="1:5" ht="15">
      <c r="A36" s="1284"/>
      <c r="B36" s="840" t="s">
        <v>93</v>
      </c>
      <c r="C36" s="6341"/>
      <c r="D36" s="6318"/>
      <c r="E36" s="1283"/>
    </row>
    <row r="37" spans="1:5" ht="14.25">
      <c r="A37" s="1279" t="s">
        <v>2244</v>
      </c>
      <c r="B37" s="1274"/>
      <c r="C37" s="6341"/>
      <c r="D37" s="6318"/>
      <c r="E37" s="1283"/>
    </row>
    <row r="38" spans="1:5" ht="14.25">
      <c r="A38" s="1279"/>
      <c r="B38" s="1274" t="s">
        <v>122</v>
      </c>
      <c r="C38" s="6341"/>
      <c r="D38" s="6318"/>
      <c r="E38" s="1283"/>
    </row>
    <row r="39" spans="1:5" ht="14.25">
      <c r="A39" s="1279"/>
      <c r="B39" s="1274"/>
      <c r="C39" s="6341"/>
      <c r="D39" s="6318"/>
      <c r="E39" s="1283"/>
    </row>
    <row r="40" spans="1:5" ht="14.25">
      <c r="A40" s="1279"/>
      <c r="B40" s="1274"/>
      <c r="C40" s="6341"/>
      <c r="D40" s="6318"/>
      <c r="E40" s="1283"/>
    </row>
    <row r="41" spans="1:5" ht="14.25">
      <c r="A41" s="1279"/>
      <c r="B41" s="1274" t="s">
        <v>123</v>
      </c>
      <c r="C41" s="3649"/>
      <c r="D41" s="3648"/>
      <c r="E41" s="1283"/>
    </row>
    <row r="42" spans="1:5" ht="14.25">
      <c r="A42" s="1279"/>
      <c r="B42" s="1274" t="s">
        <v>124</v>
      </c>
      <c r="C42" s="3649"/>
      <c r="D42" s="3648"/>
      <c r="E42" s="1283"/>
    </row>
    <row r="43" spans="1:5" ht="14.25">
      <c r="A43" s="1279"/>
      <c r="B43" s="1274" t="s">
        <v>125</v>
      </c>
      <c r="C43" s="6340"/>
      <c r="D43" s="6318"/>
      <c r="E43" s="1283"/>
    </row>
    <row r="44" spans="1:5" ht="14.25">
      <c r="A44" s="1285"/>
      <c r="B44" s="913"/>
      <c r="C44" s="914"/>
      <c r="D44" s="913"/>
      <c r="E44" s="915"/>
    </row>
    <row r="45" spans="1:5" ht="14.25">
      <c r="A45" s="910"/>
      <c r="B45" s="909"/>
      <c r="C45" s="909"/>
      <c r="D45" s="344"/>
      <c r="E45" s="344"/>
    </row>
    <row r="46" spans="1:5" ht="14.25">
      <c r="A46" s="910"/>
      <c r="B46" s="909"/>
      <c r="C46" s="909"/>
      <c r="D46" s="344"/>
      <c r="E46" s="344"/>
    </row>
    <row r="47" spans="1:5" ht="14.25">
      <c r="A47" s="344"/>
      <c r="B47" s="344"/>
      <c r="C47" s="344"/>
      <c r="D47" s="344"/>
      <c r="E47" s="344"/>
    </row>
    <row r="48" spans="1:5" ht="14.25">
      <c r="A48" s="344"/>
      <c r="B48" s="344"/>
      <c r="C48" s="344"/>
      <c r="D48" s="344"/>
      <c r="E48" s="344"/>
    </row>
    <row r="49" spans="1:5" ht="14.25">
      <c r="A49" s="344"/>
      <c r="B49" s="344"/>
      <c r="C49" s="344"/>
      <c r="D49" s="344"/>
      <c r="E49" s="344"/>
    </row>
    <row r="50" spans="1:5" ht="14.25">
      <c r="A50" s="344"/>
      <c r="B50" s="344"/>
      <c r="C50" s="344"/>
      <c r="D50" s="344"/>
      <c r="E50" s="342"/>
    </row>
    <row r="51" spans="1:5" ht="14.25">
      <c r="A51" s="344"/>
      <c r="B51" s="344"/>
      <c r="C51" s="344"/>
      <c r="D51" s="344"/>
      <c r="E51" s="898" t="str">
        <f>+ToC!E117</f>
        <v xml:space="preserve">GENERAL Annual Return </v>
      </c>
    </row>
    <row r="52" spans="1:5" ht="14.25">
      <c r="A52" s="344"/>
      <c r="B52" s="344"/>
      <c r="C52" s="344"/>
      <c r="D52" s="344"/>
      <c r="E52" s="899" t="s">
        <v>1735</v>
      </c>
    </row>
    <row r="53" spans="1:5" hidden="1"/>
    <row r="54" spans="1:5" hidden="1"/>
  </sheetData>
  <sheetProtection algorithmName="SHA-512" hashValue="u6pw4oWyscJw77hKKbDXxFs3nGBYg+A6YncZmpw4PF+4B/auoLxbXN6Q/+3922Xr6YqIZ9qB22Ej3OP6YAqEwQ==" saltValue="dI0vvyz3crF3CsXu3/lpRA==" spinCount="100000" sheet="1" objects="1" scenarios="1"/>
  <customSheetViews>
    <customSheetView guid="{54084986-DBD9-467D-BB87-84DFF604BE53}" showPageBreaks="1" printArea="1" topLeftCell="A8">
      <selection activeCell="K28" sqref="K28"/>
      <pageMargins left="0.7" right="0.7" top="0.75" bottom="0.75" header="0.3" footer="0.3"/>
      <pageSetup paperSize="5" scale="77" orientation="portrait" r:id="rId1"/>
    </customSheetView>
  </customSheetViews>
  <mergeCells count="15">
    <mergeCell ref="A1:E1"/>
    <mergeCell ref="A9:B9"/>
    <mergeCell ref="A11:D11"/>
    <mergeCell ref="C15:D15"/>
    <mergeCell ref="C16:D16"/>
    <mergeCell ref="C21:D21"/>
    <mergeCell ref="C17:D17"/>
    <mergeCell ref="A10:G10"/>
    <mergeCell ref="C35:D35"/>
    <mergeCell ref="C36:D36"/>
    <mergeCell ref="C43:D43"/>
    <mergeCell ref="C37:D37"/>
    <mergeCell ref="C38:D38"/>
    <mergeCell ref="C40:D40"/>
    <mergeCell ref="C39:D39"/>
  </mergeCells>
  <hyperlinks>
    <hyperlink ref="A1:E1" location="ToC!A1" display="ToC!A1"/>
  </hyperlinks>
  <pageMargins left="0.70866141732283472" right="0.70866141732283472" top="0.74803149606299213" bottom="0.74803149606299213" header="0.31496062992125984" footer="0.31496062992125984"/>
  <pageSetup scale="82" orientation="portrait" r:id="rId2"/>
  <headerFooter>
    <oddHeader>&amp;L&amp;A&amp;C&amp;"Times New Roman,Bold" DRAFT 
INTERNAL USE ONLY&amp;RPage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pageSetUpPr fitToPage="1"/>
  </sheetPr>
  <dimension ref="A1:H63"/>
  <sheetViews>
    <sheetView showZeros="0" topLeftCell="A7" zoomScaleNormal="100" workbookViewId="0">
      <selection activeCell="D15" sqref="D15"/>
    </sheetView>
  </sheetViews>
  <sheetFormatPr defaultColWidth="0" defaultRowHeight="12.75" zeroHeight="1"/>
  <cols>
    <col min="1" max="3" width="33.83203125" style="341" customWidth="1"/>
    <col min="4" max="5" width="19.83203125" style="341" customWidth="1"/>
    <col min="6" max="6" width="25.83203125" style="341" customWidth="1"/>
    <col min="7" max="7" width="10.83203125" style="341" hidden="1" customWidth="1"/>
    <col min="8" max="8" width="0" style="341" hidden="1" customWidth="1"/>
    <col min="9" max="16384" width="9.33203125" style="341" hidden="1"/>
  </cols>
  <sheetData>
    <row r="1" spans="1:8">
      <c r="A1" s="6221" t="s">
        <v>1424</v>
      </c>
      <c r="B1" s="6222"/>
      <c r="C1" s="6222"/>
      <c r="D1" s="6222"/>
      <c r="E1" s="6222"/>
      <c r="F1" s="6222"/>
      <c r="G1" s="918"/>
      <c r="H1" s="918"/>
    </row>
    <row r="2" spans="1:8" ht="15">
      <c r="A2" s="425"/>
      <c r="B2" s="425"/>
      <c r="C2" s="425"/>
      <c r="D2" s="815"/>
      <c r="E2" s="815"/>
      <c r="F2" s="3279" t="s">
        <v>1812</v>
      </c>
      <c r="H2" s="919"/>
    </row>
    <row r="3" spans="1:8" ht="15">
      <c r="A3" s="1434" t="str">
        <f>+Cover!A14</f>
        <v>Select Name of Insurer/ Financial Holding Company</v>
      </c>
      <c r="B3" s="1441"/>
      <c r="C3" s="1442"/>
      <c r="D3" s="344"/>
      <c r="E3" s="344"/>
      <c r="F3" s="344"/>
      <c r="G3" s="448"/>
      <c r="H3" s="444"/>
    </row>
    <row r="4" spans="1:8" ht="15">
      <c r="A4" s="1403" t="str">
        <f>+ToC!A3</f>
        <v>Insurer/Financial Holding Company</v>
      </c>
      <c r="B4" s="1403"/>
      <c r="C4" s="1403"/>
      <c r="D4" s="344"/>
      <c r="E4" s="344"/>
      <c r="F4" s="344"/>
      <c r="G4" s="448"/>
    </row>
    <row r="5" spans="1:8" ht="15">
      <c r="A5" s="344"/>
      <c r="B5" s="344"/>
      <c r="C5" s="344"/>
      <c r="D5" s="344"/>
      <c r="E5" s="344"/>
      <c r="F5" s="344"/>
      <c r="G5" s="447"/>
    </row>
    <row r="6" spans="1:8" ht="15">
      <c r="A6" s="433" t="str">
        <f>+ToC!A5</f>
        <v>General Insurers Annual Return</v>
      </c>
      <c r="B6" s="344"/>
      <c r="C6" s="344"/>
      <c r="D6" s="344"/>
      <c r="E6" s="344"/>
      <c r="F6" s="493"/>
      <c r="G6" s="447"/>
    </row>
    <row r="7" spans="1:8" ht="15">
      <c r="A7" s="1403" t="str">
        <f>+ToC!A6</f>
        <v>For Year Ended:</v>
      </c>
      <c r="B7" s="1403"/>
      <c r="C7" s="430"/>
      <c r="D7" s="497"/>
      <c r="E7" s="344"/>
      <c r="F7" s="758">
        <f>+Cover!A22</f>
        <v>0</v>
      </c>
    </row>
    <row r="8" spans="1:8" ht="15">
      <c r="A8" s="903"/>
      <c r="B8" s="903"/>
      <c r="C8" s="903"/>
      <c r="D8" s="497"/>
      <c r="E8" s="497"/>
      <c r="F8" s="497"/>
      <c r="G8" s="920"/>
      <c r="H8" s="920"/>
    </row>
    <row r="9" spans="1:8" ht="15">
      <c r="A9" s="347"/>
      <c r="B9" s="347"/>
      <c r="C9" s="347"/>
      <c r="D9" s="344"/>
      <c r="E9" s="344"/>
      <c r="F9" s="344"/>
      <c r="H9" s="354"/>
    </row>
    <row r="10" spans="1:8" ht="15">
      <c r="A10" s="6230" t="s">
        <v>127</v>
      </c>
      <c r="B10" s="6230"/>
      <c r="C10" s="6230"/>
      <c r="D10" s="6230"/>
      <c r="E10" s="6230"/>
      <c r="F10" s="6230"/>
    </row>
    <row r="11" spans="1:8" ht="16.5" thickBot="1">
      <c r="A11" s="921"/>
      <c r="B11" s="921"/>
      <c r="C11" s="921"/>
      <c r="D11" s="921"/>
      <c r="E11" s="921"/>
      <c r="F11" s="921"/>
    </row>
    <row r="12" spans="1:8" ht="60.75" thickTop="1">
      <c r="A12" s="922" t="s">
        <v>128</v>
      </c>
      <c r="B12" s="923" t="s">
        <v>824</v>
      </c>
      <c r="C12" s="924" t="s">
        <v>825</v>
      </c>
      <c r="D12" s="925" t="s">
        <v>1808</v>
      </c>
      <c r="E12" s="5339" t="s">
        <v>2660</v>
      </c>
      <c r="F12" s="926" t="s">
        <v>129</v>
      </c>
    </row>
    <row r="13" spans="1:8" ht="15">
      <c r="A13" s="3650"/>
      <c r="B13" s="3651"/>
      <c r="C13" s="3652"/>
      <c r="D13" s="3655" t="s">
        <v>1809</v>
      </c>
      <c r="E13" s="3653" t="s">
        <v>882</v>
      </c>
      <c r="F13" s="3654" t="s">
        <v>882</v>
      </c>
    </row>
    <row r="14" spans="1:8" ht="15">
      <c r="A14" s="929"/>
      <c r="B14" s="357"/>
      <c r="C14" s="2493"/>
      <c r="D14" s="3656"/>
      <c r="E14" s="3288"/>
      <c r="F14" s="3288"/>
    </row>
    <row r="15" spans="1:8" ht="15">
      <c r="A15" s="929"/>
      <c r="B15" s="357"/>
      <c r="C15" s="2493"/>
      <c r="D15" s="3656"/>
      <c r="E15" s="3288"/>
      <c r="F15" s="3288"/>
    </row>
    <row r="16" spans="1:8" ht="15">
      <c r="A16" s="929"/>
      <c r="B16" s="357"/>
      <c r="C16" s="2493"/>
      <c r="D16" s="3656"/>
      <c r="E16" s="3288"/>
      <c r="F16" s="3288"/>
    </row>
    <row r="17" spans="1:6" ht="15">
      <c r="A17" s="929"/>
      <c r="B17" s="357"/>
      <c r="C17" s="2493"/>
      <c r="D17" s="3656"/>
      <c r="E17" s="3288"/>
      <c r="F17" s="3288"/>
    </row>
    <row r="18" spans="1:6" ht="15">
      <c r="A18" s="929"/>
      <c r="B18" s="357"/>
      <c r="C18" s="2493"/>
      <c r="D18" s="3656"/>
      <c r="E18" s="3288"/>
      <c r="F18" s="3288"/>
    </row>
    <row r="19" spans="1:6" ht="15">
      <c r="A19" s="929"/>
      <c r="B19" s="357"/>
      <c r="C19" s="2493"/>
      <c r="D19" s="3656"/>
      <c r="E19" s="3288"/>
      <c r="F19" s="3288"/>
    </row>
    <row r="20" spans="1:6" ht="15">
      <c r="A20" s="929"/>
      <c r="B20" s="357"/>
      <c r="C20" s="2493"/>
      <c r="D20" s="3656"/>
      <c r="E20" s="3288"/>
      <c r="F20" s="3288"/>
    </row>
    <row r="21" spans="1:6" ht="15">
      <c r="A21" s="929"/>
      <c r="B21" s="357"/>
      <c r="C21" s="2493"/>
      <c r="D21" s="3656"/>
      <c r="E21" s="3288"/>
      <c r="F21" s="3288"/>
    </row>
    <row r="22" spans="1:6" ht="15">
      <c r="A22" s="929"/>
      <c r="B22" s="357"/>
      <c r="C22" s="2493"/>
      <c r="D22" s="3656"/>
      <c r="E22" s="3288"/>
      <c r="F22" s="3288"/>
    </row>
    <row r="23" spans="1:6" ht="15">
      <c r="A23" s="929"/>
      <c r="B23" s="357"/>
      <c r="C23" s="2493"/>
      <c r="D23" s="3656"/>
      <c r="E23" s="3288"/>
      <c r="F23" s="3288"/>
    </row>
    <row r="24" spans="1:6" ht="15">
      <c r="A24" s="929"/>
      <c r="B24" s="357"/>
      <c r="C24" s="2493"/>
      <c r="D24" s="3656"/>
      <c r="E24" s="3288"/>
      <c r="F24" s="3288"/>
    </row>
    <row r="25" spans="1:6" ht="15">
      <c r="A25" s="929"/>
      <c r="B25" s="357"/>
      <c r="C25" s="2493"/>
      <c r="D25" s="3656"/>
      <c r="E25" s="3288"/>
      <c r="F25" s="3288"/>
    </row>
    <row r="26" spans="1:6" ht="15">
      <c r="A26" s="929"/>
      <c r="B26" s="357"/>
      <c r="C26" s="2493"/>
      <c r="D26" s="3656"/>
      <c r="E26" s="3288"/>
      <c r="F26" s="3288"/>
    </row>
    <row r="27" spans="1:6" ht="15">
      <c r="A27" s="929"/>
      <c r="B27" s="357"/>
      <c r="C27" s="2493"/>
      <c r="D27" s="3656"/>
      <c r="E27" s="3288"/>
      <c r="F27" s="3288"/>
    </row>
    <row r="28" spans="1:6" ht="15">
      <c r="A28" s="929"/>
      <c r="B28" s="357"/>
      <c r="C28" s="2493"/>
      <c r="D28" s="3656"/>
      <c r="E28" s="3288"/>
      <c r="F28" s="3288"/>
    </row>
    <row r="29" spans="1:6" ht="15">
      <c r="A29" s="929"/>
      <c r="B29" s="357"/>
      <c r="C29" s="2493"/>
      <c r="D29" s="3656"/>
      <c r="E29" s="3288"/>
      <c r="F29" s="3288"/>
    </row>
    <row r="30" spans="1:6" ht="15">
      <c r="A30" s="929"/>
      <c r="B30" s="357"/>
      <c r="C30" s="2493"/>
      <c r="D30" s="3656"/>
      <c r="E30" s="3288"/>
      <c r="F30" s="3288"/>
    </row>
    <row r="31" spans="1:6" ht="15">
      <c r="A31" s="929"/>
      <c r="B31" s="357"/>
      <c r="C31" s="2493"/>
      <c r="D31" s="3656"/>
      <c r="E31" s="3288"/>
      <c r="F31" s="3288"/>
    </row>
    <row r="32" spans="1:6" ht="15">
      <c r="A32" s="929"/>
      <c r="B32" s="357"/>
      <c r="C32" s="2493"/>
      <c r="D32" s="3656"/>
      <c r="E32" s="3288"/>
      <c r="F32" s="3288"/>
    </row>
    <row r="33" spans="1:6" ht="15">
      <c r="A33" s="929"/>
      <c r="B33" s="357"/>
      <c r="C33" s="2493"/>
      <c r="D33" s="3656"/>
      <c r="E33" s="3288"/>
      <c r="F33" s="3288"/>
    </row>
    <row r="34" spans="1:6" ht="15">
      <c r="A34" s="929"/>
      <c r="B34" s="357"/>
      <c r="C34" s="2493"/>
      <c r="D34" s="3656"/>
      <c r="E34" s="3288"/>
      <c r="F34" s="3288"/>
    </row>
    <row r="35" spans="1:6" ht="15">
      <c r="A35" s="929"/>
      <c r="B35" s="357"/>
      <c r="C35" s="2493"/>
      <c r="D35" s="3656"/>
      <c r="E35" s="3288"/>
      <c r="F35" s="3288"/>
    </row>
    <row r="36" spans="1:6" ht="15">
      <c r="A36" s="929"/>
      <c r="B36" s="357"/>
      <c r="C36" s="2493"/>
      <c r="D36" s="3656"/>
      <c r="E36" s="3288"/>
      <c r="F36" s="3288"/>
    </row>
    <row r="37" spans="1:6" ht="15">
      <c r="A37" s="929"/>
      <c r="B37" s="357"/>
      <c r="C37" s="2493"/>
      <c r="D37" s="3656"/>
      <c r="E37" s="3288"/>
      <c r="F37" s="3288"/>
    </row>
    <row r="38" spans="1:6" ht="15">
      <c r="A38" s="929"/>
      <c r="B38" s="357"/>
      <c r="C38" s="2493"/>
      <c r="D38" s="3656"/>
      <c r="E38" s="3288"/>
      <c r="F38" s="3288"/>
    </row>
    <row r="39" spans="1:6" ht="15">
      <c r="A39" s="929"/>
      <c r="B39" s="357"/>
      <c r="C39" s="2493"/>
      <c r="D39" s="3656"/>
      <c r="E39" s="3288"/>
      <c r="F39" s="3288"/>
    </row>
    <row r="40" spans="1:6" ht="15">
      <c r="A40" s="929"/>
      <c r="B40" s="357"/>
      <c r="C40" s="2493"/>
      <c r="D40" s="3656"/>
      <c r="E40" s="3288"/>
      <c r="F40" s="3288"/>
    </row>
    <row r="41" spans="1:6" ht="15">
      <c r="A41" s="929"/>
      <c r="B41" s="357"/>
      <c r="C41" s="2493"/>
      <c r="D41" s="3656"/>
      <c r="E41" s="3288"/>
      <c r="F41" s="3288"/>
    </row>
    <row r="42" spans="1:6" ht="15">
      <c r="A42" s="929"/>
      <c r="B42" s="357"/>
      <c r="C42" s="2493"/>
      <c r="D42" s="3656"/>
      <c r="E42" s="3288"/>
      <c r="F42" s="3288"/>
    </row>
    <row r="43" spans="1:6" ht="15">
      <c r="A43" s="929"/>
      <c r="B43" s="357"/>
      <c r="C43" s="2493"/>
      <c r="D43" s="3656"/>
      <c r="E43" s="3288"/>
      <c r="F43" s="3288"/>
    </row>
    <row r="44" spans="1:6" ht="15">
      <c r="A44" s="929"/>
      <c r="B44" s="357"/>
      <c r="C44" s="2493"/>
      <c r="D44" s="3656"/>
      <c r="E44" s="3288"/>
      <c r="F44" s="3288"/>
    </row>
    <row r="45" spans="1:6" ht="15">
      <c r="A45" s="929"/>
      <c r="B45" s="357"/>
      <c r="C45" s="2493"/>
      <c r="D45" s="3656"/>
      <c r="E45" s="3288"/>
      <c r="F45" s="3288"/>
    </row>
    <row r="46" spans="1:6" ht="15">
      <c r="A46" s="929"/>
      <c r="B46" s="357"/>
      <c r="C46" s="2493"/>
      <c r="D46" s="3656"/>
      <c r="E46" s="3288"/>
      <c r="F46" s="3288"/>
    </row>
    <row r="47" spans="1:6" ht="15">
      <c r="A47" s="929"/>
      <c r="B47" s="357"/>
      <c r="C47" s="2493"/>
      <c r="D47" s="3656"/>
      <c r="E47" s="3288"/>
      <c r="F47" s="3288"/>
    </row>
    <row r="48" spans="1:6" ht="15">
      <c r="A48" s="929"/>
      <c r="B48" s="357"/>
      <c r="C48" s="2493"/>
      <c r="D48" s="3656"/>
      <c r="E48" s="3288"/>
      <c r="F48" s="3288"/>
    </row>
    <row r="49" spans="1:6" ht="14.25">
      <c r="A49" s="927"/>
      <c r="B49" s="927"/>
      <c r="C49" s="927"/>
      <c r="D49" s="529"/>
      <c r="E49" s="860"/>
      <c r="F49" s="529"/>
    </row>
    <row r="50" spans="1:6" ht="14.25">
      <c r="A50" s="927"/>
      <c r="B50" s="927"/>
      <c r="C50" s="927"/>
      <c r="D50" s="529"/>
      <c r="E50" s="860"/>
      <c r="F50" s="916" t="str">
        <f>+ToC!E117</f>
        <v xml:space="preserve">GENERAL Annual Return </v>
      </c>
    </row>
    <row r="51" spans="1:6" ht="14.25">
      <c r="A51" s="927"/>
      <c r="B51" s="927"/>
      <c r="C51" s="927"/>
      <c r="D51" s="529"/>
      <c r="E51" s="860"/>
      <c r="F51" s="917" t="s">
        <v>130</v>
      </c>
    </row>
    <row r="52" spans="1:6" ht="14.25" hidden="1">
      <c r="A52" s="344"/>
      <c r="B52" s="344"/>
      <c r="C52" s="344"/>
      <c r="D52" s="344"/>
      <c r="E52" s="344"/>
      <c r="F52" s="344"/>
    </row>
    <row r="53" spans="1:6" ht="15" hidden="1">
      <c r="A53" s="354"/>
      <c r="B53" s="354"/>
      <c r="C53" s="354"/>
      <c r="D53" s="354"/>
      <c r="E53" s="354"/>
      <c r="F53" s="354"/>
    </row>
    <row r="54" spans="1:6" ht="15" hidden="1">
      <c r="A54" s="354"/>
      <c r="B54" s="354"/>
      <c r="C54" s="354"/>
      <c r="D54" s="354"/>
      <c r="E54" s="354"/>
      <c r="F54" s="354"/>
    </row>
    <row r="55" spans="1:6" ht="15" hidden="1">
      <c r="A55" s="354"/>
      <c r="B55" s="354"/>
      <c r="C55" s="354"/>
      <c r="D55" s="354"/>
      <c r="E55" s="354"/>
      <c r="F55" s="354"/>
    </row>
    <row r="56" spans="1:6" ht="15" hidden="1">
      <c r="A56" s="354"/>
      <c r="B56" s="354"/>
      <c r="C56" s="354"/>
      <c r="D56" s="354"/>
      <c r="E56" s="354"/>
      <c r="F56" s="354"/>
    </row>
    <row r="57" spans="1:6" ht="15" hidden="1">
      <c r="A57" s="354"/>
      <c r="B57" s="354"/>
      <c r="C57" s="354"/>
      <c r="D57" s="354"/>
      <c r="E57" s="354"/>
      <c r="F57" s="354"/>
    </row>
    <row r="58" spans="1:6" ht="15" hidden="1">
      <c r="A58" s="354"/>
      <c r="B58" s="354"/>
      <c r="C58" s="354"/>
      <c r="D58" s="354"/>
      <c r="E58" s="354"/>
      <c r="F58" s="354"/>
    </row>
    <row r="59" spans="1:6" ht="15" hidden="1">
      <c r="A59" s="354"/>
      <c r="B59" s="354"/>
      <c r="C59" s="354"/>
      <c r="D59" s="354"/>
      <c r="E59" s="354"/>
      <c r="F59" s="354"/>
    </row>
    <row r="60" spans="1:6" ht="15" hidden="1">
      <c r="A60" s="354"/>
      <c r="B60" s="354"/>
      <c r="C60" s="354"/>
      <c r="D60" s="354"/>
      <c r="E60" s="354"/>
      <c r="F60" s="354"/>
    </row>
    <row r="61" spans="1:6" ht="15" hidden="1">
      <c r="A61" s="354"/>
      <c r="B61" s="354"/>
      <c r="C61" s="354"/>
      <c r="D61" s="354"/>
      <c r="E61" s="354"/>
      <c r="F61" s="452"/>
    </row>
    <row r="62" spans="1:6" ht="15" hidden="1">
      <c r="A62" s="354"/>
      <c r="B62" s="354"/>
      <c r="C62" s="354"/>
      <c r="D62" s="354"/>
      <c r="E62" s="354"/>
      <c r="F62" s="928"/>
    </row>
    <row r="63" spans="1:6"/>
  </sheetData>
  <sheetProtection algorithmName="SHA-512" hashValue="hRgvp7tvV2u/yV4/b7Q56xZhPLGyQSXLMq5kjTo3wLpz9Q98z0poYAFWO/Qzptuea6KdOWi+S7Fr6QZ5htHCxw==" saltValue="nz/nq9YqJm0kRCKmBOzfQA==" spinCount="100000" sheet="1" objects="1" scenarios="1"/>
  <customSheetViews>
    <customSheetView guid="{54084986-DBD9-467D-BB87-84DFF604BE53}">
      <selection activeCell="C27" sqref="C27"/>
      <pageMargins left="0.7" right="0.7" top="0.75" bottom="0.75" header="0.3" footer="0.3"/>
      <pageSetup paperSize="5" orientation="landscape" r:id="rId1"/>
    </customSheetView>
  </customSheetViews>
  <mergeCells count="2">
    <mergeCell ref="A10:F10"/>
    <mergeCell ref="A1:F1"/>
  </mergeCells>
  <hyperlinks>
    <hyperlink ref="A1:F1" location="ToC!A1" display="10.09"/>
  </hyperlinks>
  <pageMargins left="0.70866141732283472" right="0.70866141732283472" top="0.74803149606299213" bottom="0.74803149606299213" header="0.31496062992125984" footer="0.31496062992125984"/>
  <pageSetup scale="60" orientation="portrait" r:id="rId2"/>
  <headerFooter>
    <oddHeader>&amp;L&amp;A&amp;C&amp;"Times New Roman,Bold" DRAFT 
INTERNAL USE ONLY&amp;RPage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76"/>
  <sheetViews>
    <sheetView topLeftCell="A15" zoomScale="80" zoomScaleNormal="80" workbookViewId="0">
      <selection activeCell="B85" sqref="B85"/>
    </sheetView>
  </sheetViews>
  <sheetFormatPr defaultColWidth="0" defaultRowHeight="12.75" zeroHeight="1"/>
  <cols>
    <col min="1" max="1" width="8.83203125" customWidth="1"/>
    <col min="2" max="2" width="30.83203125" customWidth="1"/>
    <col min="3" max="3" width="16.6640625" customWidth="1"/>
    <col min="4" max="4" width="25.83203125" customWidth="1"/>
    <col min="5" max="5" width="26.6640625" customWidth="1"/>
    <col min="6" max="6" width="20.6640625" customWidth="1"/>
    <col min="7" max="7" width="17.83203125" customWidth="1"/>
    <col min="8" max="8" width="16.33203125" customWidth="1"/>
    <col min="9" max="12" width="9.33203125" hidden="1" customWidth="1"/>
    <col min="13" max="13" width="14.5" hidden="1" customWidth="1"/>
    <col min="14" max="15" width="8.83203125" hidden="1" customWidth="1"/>
    <col min="16" max="16384" width="30.6640625" hidden="1"/>
  </cols>
  <sheetData>
    <row r="1" spans="1:16" s="341" customFormat="1">
      <c r="A1" s="6354" t="s">
        <v>131</v>
      </c>
      <c r="B1" s="6354"/>
      <c r="C1" s="6354"/>
      <c r="D1" s="6354"/>
      <c r="E1" s="6354"/>
      <c r="F1" s="6354"/>
      <c r="G1" s="6354"/>
      <c r="H1" s="6354"/>
    </row>
    <row r="2" spans="1:16" s="341" customFormat="1" ht="15">
      <c r="A2" s="524"/>
      <c r="B2" s="524"/>
      <c r="C2" s="524"/>
      <c r="D2" s="524"/>
      <c r="E2" s="524"/>
      <c r="F2" s="524"/>
      <c r="G2" s="902" t="s">
        <v>1812</v>
      </c>
      <c r="H2" s="524"/>
    </row>
    <row r="3" spans="1:16" s="341" customFormat="1" ht="15">
      <c r="A3" s="1443" t="str">
        <f>+Cover!A14</f>
        <v>Select Name of Insurer/ Financial Holding Company</v>
      </c>
      <c r="B3" s="348"/>
      <c r="C3" s="348"/>
      <c r="D3" s="348"/>
      <c r="E3" s="1414"/>
      <c r="F3" s="1414"/>
      <c r="G3" s="344"/>
      <c r="H3" s="344"/>
    </row>
    <row r="4" spans="1:16" s="341" customFormat="1" ht="15">
      <c r="A4" s="1414" t="str">
        <f>+ToC!A3</f>
        <v>Insurer/Financial Holding Company</v>
      </c>
      <c r="B4" s="344"/>
      <c r="C4" s="344"/>
      <c r="D4" s="344"/>
      <c r="E4" s="1414"/>
      <c r="F4" s="1414"/>
      <c r="G4" s="344"/>
      <c r="H4" s="902"/>
    </row>
    <row r="5" spans="1:16" s="341" customFormat="1" ht="14.25">
      <c r="A5" s="344"/>
      <c r="B5" s="344"/>
      <c r="C5" s="344"/>
      <c r="D5" s="344"/>
      <c r="E5" s="344"/>
      <c r="F5" s="344"/>
      <c r="G5" s="344"/>
      <c r="H5" s="344"/>
    </row>
    <row r="6" spans="1:16" s="341" customFormat="1" ht="15">
      <c r="A6" s="433" t="str">
        <f>+ToC!A5</f>
        <v>General Insurers Annual Return</v>
      </c>
      <c r="B6" s="344"/>
      <c r="C6" s="344"/>
      <c r="D6" s="344"/>
      <c r="E6" s="344"/>
      <c r="F6" s="344"/>
      <c r="G6" s="344"/>
      <c r="H6" s="344"/>
    </row>
    <row r="7" spans="1:16" s="341" customFormat="1" ht="15">
      <c r="A7" s="1414" t="str">
        <f>+ToC!A6</f>
        <v>For Year Ended:</v>
      </c>
      <c r="B7" s="344"/>
      <c r="C7" s="344"/>
      <c r="D7" s="344"/>
      <c r="E7" s="344"/>
      <c r="F7" s="344"/>
      <c r="G7" s="758">
        <f>+Cover!A22</f>
        <v>0</v>
      </c>
      <c r="H7" s="344"/>
    </row>
    <row r="8" spans="1:16" s="341" customFormat="1" ht="15">
      <c r="A8" s="6229"/>
      <c r="B8" s="6355"/>
      <c r="C8" s="6355"/>
      <c r="D8" s="6355"/>
      <c r="E8" s="344"/>
      <c r="F8" s="344"/>
      <c r="G8" s="344"/>
      <c r="H8" s="344"/>
    </row>
    <row r="9" spans="1:16" s="341" customFormat="1" ht="15">
      <c r="A9" s="6230" t="s">
        <v>132</v>
      </c>
      <c r="B9" s="6230"/>
      <c r="C9" s="6230"/>
      <c r="D9" s="6230"/>
      <c r="E9" s="6230"/>
      <c r="F9" s="6230"/>
      <c r="G9" s="6230"/>
      <c r="H9" s="6230"/>
      <c r="P9" s="2973" t="s">
        <v>1634</v>
      </c>
    </row>
    <row r="10" spans="1:16" s="341" customFormat="1" ht="15" thickBot="1">
      <c r="A10" s="344"/>
      <c r="B10" s="344"/>
      <c r="C10" s="344"/>
      <c r="D10" s="344"/>
      <c r="E10" s="344"/>
      <c r="F10" s="344"/>
      <c r="G10" s="344"/>
      <c r="H10" s="344"/>
      <c r="P10" s="2974"/>
    </row>
    <row r="11" spans="1:16" s="341" customFormat="1" ht="75.75" thickTop="1">
      <c r="A11" s="930"/>
      <c r="B11" s="931" t="s">
        <v>826</v>
      </c>
      <c r="C11" s="3807" t="s">
        <v>2304</v>
      </c>
      <c r="D11" s="933" t="s">
        <v>95</v>
      </c>
      <c r="E11" s="932" t="s">
        <v>133</v>
      </c>
      <c r="F11" s="3807" t="s">
        <v>2305</v>
      </c>
      <c r="G11" s="934" t="s">
        <v>134</v>
      </c>
      <c r="H11" s="935" t="s">
        <v>135</v>
      </c>
      <c r="P11" s="2974" t="s">
        <v>1635</v>
      </c>
    </row>
    <row r="12" spans="1:16" s="341" customFormat="1" ht="29.25" customHeight="1">
      <c r="A12" s="2674"/>
      <c r="B12" s="2675" t="s">
        <v>136</v>
      </c>
      <c r="C12" s="2658" t="s">
        <v>137</v>
      </c>
      <c r="D12" s="2497" t="s">
        <v>138</v>
      </c>
      <c r="E12" s="2676" t="s">
        <v>139</v>
      </c>
      <c r="F12" s="2677" t="s">
        <v>140</v>
      </c>
      <c r="G12" s="2497" t="s">
        <v>141</v>
      </c>
      <c r="H12" s="2678" t="s">
        <v>329</v>
      </c>
      <c r="P12" s="2975" t="s">
        <v>1636</v>
      </c>
    </row>
    <row r="13" spans="1:16" s="341" customFormat="1" ht="26.25" customHeight="1">
      <c r="A13" s="2674"/>
      <c r="B13" s="2675"/>
      <c r="C13" s="2679"/>
      <c r="D13" s="2497"/>
      <c r="E13" s="2676"/>
      <c r="F13" s="2976"/>
      <c r="G13" s="2497"/>
      <c r="H13" s="2678"/>
      <c r="P13" s="2975" t="s">
        <v>1637</v>
      </c>
    </row>
    <row r="14" spans="1:16" s="341" customFormat="1" ht="15">
      <c r="A14" s="937" t="s">
        <v>142</v>
      </c>
      <c r="B14" s="938"/>
      <c r="C14" s="2679"/>
      <c r="D14" s="2504"/>
      <c r="E14" s="938"/>
      <c r="F14" s="2677"/>
      <c r="G14" s="2504"/>
      <c r="H14" s="939"/>
      <c r="J14"/>
      <c r="K14"/>
      <c r="L14"/>
      <c r="M14" s="2656" t="s">
        <v>1547</v>
      </c>
      <c r="P14" s="2974" t="s">
        <v>1638</v>
      </c>
    </row>
    <row r="15" spans="1:16" s="341" customFormat="1" ht="14.25">
      <c r="A15" s="2661" t="s">
        <v>143</v>
      </c>
      <c r="B15" s="3774"/>
      <c r="C15" s="2711"/>
      <c r="D15" s="3774"/>
      <c r="E15" s="358"/>
      <c r="F15" s="2977"/>
      <c r="G15" s="2668"/>
      <c r="H15" s="2680" t="str">
        <f>IFERROR(IF(G15/($G$65)&gt;0,(G15/$G$65),0),"")</f>
        <v/>
      </c>
      <c r="J15"/>
      <c r="K15"/>
      <c r="L15"/>
      <c r="M15" s="2656" t="s">
        <v>1548</v>
      </c>
      <c r="P15" s="2974" t="s">
        <v>1639</v>
      </c>
    </row>
    <row r="16" spans="1:16" s="341" customFormat="1" ht="14.25">
      <c r="A16" s="2661" t="s">
        <v>144</v>
      </c>
      <c r="B16" s="3774"/>
      <c r="C16" s="2711"/>
      <c r="D16" s="3774"/>
      <c r="E16" s="358"/>
      <c r="F16" s="2977"/>
      <c r="G16" s="2668"/>
      <c r="H16" s="2680" t="str">
        <f t="shared" ref="H16:H64" si="0">IFERROR(IF(G16/($G$69)&gt;0,(G16/$G$69),0),"")</f>
        <v/>
      </c>
      <c r="J16"/>
      <c r="K16"/>
      <c r="L16"/>
      <c r="P16" s="3704" t="s">
        <v>1640</v>
      </c>
    </row>
    <row r="17" spans="1:16" s="341" customFormat="1" ht="14.25">
      <c r="A17" s="2661" t="s">
        <v>145</v>
      </c>
      <c r="B17" s="3774"/>
      <c r="C17" s="2711"/>
      <c r="D17" s="3774"/>
      <c r="E17" s="358"/>
      <c r="F17" s="2977"/>
      <c r="G17" s="2668"/>
      <c r="H17" s="2680" t="str">
        <f t="shared" si="0"/>
        <v/>
      </c>
      <c r="J17"/>
      <c r="K17"/>
      <c r="L17"/>
      <c r="P17" s="2974" t="s">
        <v>1641</v>
      </c>
    </row>
    <row r="18" spans="1:16" s="341" customFormat="1" ht="14.25">
      <c r="A18" s="2661" t="s">
        <v>146</v>
      </c>
      <c r="B18" s="3774"/>
      <c r="C18" s="2711"/>
      <c r="D18" s="3774"/>
      <c r="E18" s="358"/>
      <c r="F18" s="2977"/>
      <c r="G18" s="2668"/>
      <c r="H18" s="2680" t="str">
        <f t="shared" si="0"/>
        <v/>
      </c>
      <c r="J18"/>
      <c r="K18"/>
      <c r="L18"/>
      <c r="P18" s="2974" t="s">
        <v>1549</v>
      </c>
    </row>
    <row r="19" spans="1:16" s="341" customFormat="1" ht="14.25">
      <c r="A19" s="2661" t="s">
        <v>147</v>
      </c>
      <c r="B19" s="3774"/>
      <c r="C19" s="2711"/>
      <c r="D19" s="3774"/>
      <c r="E19" s="358"/>
      <c r="F19" s="2977"/>
      <c r="G19" s="2668"/>
      <c r="H19" s="2680" t="str">
        <f t="shared" si="0"/>
        <v/>
      </c>
      <c r="J19"/>
      <c r="K19"/>
      <c r="L19"/>
      <c r="P19" s="2974" t="s">
        <v>1508</v>
      </c>
    </row>
    <row r="20" spans="1:16" s="341" customFormat="1" ht="14.25">
      <c r="A20" s="2661" t="s">
        <v>148</v>
      </c>
      <c r="B20" s="3774"/>
      <c r="C20" s="2711"/>
      <c r="D20" s="3774"/>
      <c r="E20" s="358"/>
      <c r="F20" s="2977"/>
      <c r="G20" s="2668"/>
      <c r="H20" s="2680" t="str">
        <f t="shared" si="0"/>
        <v/>
      </c>
      <c r="J20"/>
      <c r="K20"/>
      <c r="L20"/>
      <c r="P20" s="2974" t="s">
        <v>1509</v>
      </c>
    </row>
    <row r="21" spans="1:16" s="341" customFormat="1" ht="14.25">
      <c r="A21" s="2661" t="s">
        <v>149</v>
      </c>
      <c r="B21" s="3774"/>
      <c r="C21" s="2711"/>
      <c r="D21" s="3774"/>
      <c r="E21" s="358"/>
      <c r="F21" s="2977"/>
      <c r="G21" s="2668"/>
      <c r="H21" s="2680" t="str">
        <f t="shared" si="0"/>
        <v/>
      </c>
      <c r="J21"/>
      <c r="K21"/>
      <c r="L21"/>
      <c r="P21" s="2974" t="s">
        <v>1642</v>
      </c>
    </row>
    <row r="22" spans="1:16" s="341" customFormat="1" ht="14.25">
      <c r="A22" s="2661" t="s">
        <v>150</v>
      </c>
      <c r="B22" s="3774"/>
      <c r="C22" s="2711"/>
      <c r="D22" s="3774"/>
      <c r="E22" s="358"/>
      <c r="F22" s="2977"/>
      <c r="G22" s="2668"/>
      <c r="H22" s="2680" t="str">
        <f t="shared" si="0"/>
        <v/>
      </c>
      <c r="J22"/>
      <c r="K22"/>
      <c r="L22"/>
      <c r="M22"/>
      <c r="P22" s="2974" t="s">
        <v>1510</v>
      </c>
    </row>
    <row r="23" spans="1:16" s="341" customFormat="1" ht="14.25">
      <c r="A23" s="2661" t="s">
        <v>151</v>
      </c>
      <c r="B23" s="3774"/>
      <c r="C23" s="2711"/>
      <c r="D23" s="3774"/>
      <c r="E23" s="358"/>
      <c r="F23" s="2977"/>
      <c r="G23" s="2668"/>
      <c r="H23" s="2680" t="str">
        <f t="shared" si="0"/>
        <v/>
      </c>
      <c r="J23"/>
      <c r="K23"/>
      <c r="L23"/>
      <c r="M23"/>
      <c r="P23" s="2974" t="s">
        <v>1065</v>
      </c>
    </row>
    <row r="24" spans="1:16" s="341" customFormat="1" ht="14.25">
      <c r="A24" s="2661" t="s">
        <v>152</v>
      </c>
      <c r="B24" s="3774"/>
      <c r="C24" s="2711"/>
      <c r="D24" s="3774"/>
      <c r="E24" s="358"/>
      <c r="F24" s="2977"/>
      <c r="G24" s="2668"/>
      <c r="H24" s="2680" t="str">
        <f t="shared" si="0"/>
        <v/>
      </c>
      <c r="J24"/>
      <c r="K24"/>
      <c r="L24"/>
      <c r="M24"/>
      <c r="P24" s="2974" t="s">
        <v>224</v>
      </c>
    </row>
    <row r="25" spans="1:16" s="341" customFormat="1" ht="14.25">
      <c r="A25" s="2661" t="s">
        <v>153</v>
      </c>
      <c r="B25" s="3774"/>
      <c r="C25" s="2711"/>
      <c r="D25" s="3774"/>
      <c r="E25" s="358"/>
      <c r="F25" s="2977"/>
      <c r="G25" s="2668"/>
      <c r="H25" s="2680" t="str">
        <f t="shared" si="0"/>
        <v/>
      </c>
      <c r="J25"/>
      <c r="K25"/>
      <c r="L25"/>
      <c r="M25"/>
    </row>
    <row r="26" spans="1:16" s="341" customFormat="1" ht="14.25">
      <c r="A26" s="2661" t="s">
        <v>154</v>
      </c>
      <c r="B26" s="3774"/>
      <c r="C26" s="2711"/>
      <c r="D26" s="3774"/>
      <c r="E26" s="358"/>
      <c r="F26" s="2977"/>
      <c r="G26" s="2668"/>
      <c r="H26" s="2680" t="str">
        <f t="shared" si="0"/>
        <v/>
      </c>
      <c r="J26"/>
      <c r="K26"/>
      <c r="L26"/>
      <c r="M26"/>
    </row>
    <row r="27" spans="1:16" s="341" customFormat="1" ht="14.25">
      <c r="A27" s="2661" t="s">
        <v>155</v>
      </c>
      <c r="B27" s="3774"/>
      <c r="C27" s="2711"/>
      <c r="D27" s="3774"/>
      <c r="E27" s="358"/>
      <c r="F27" s="2977"/>
      <c r="G27" s="2668"/>
      <c r="H27" s="2680" t="str">
        <f t="shared" si="0"/>
        <v/>
      </c>
      <c r="J27"/>
      <c r="K27"/>
      <c r="L27"/>
      <c r="M27"/>
    </row>
    <row r="28" spans="1:16" s="341" customFormat="1" ht="14.25">
      <c r="A28" s="2661" t="s">
        <v>156</v>
      </c>
      <c r="B28" s="3774"/>
      <c r="C28" s="2711"/>
      <c r="D28" s="3774"/>
      <c r="E28" s="358"/>
      <c r="F28" s="2977"/>
      <c r="G28" s="2668"/>
      <c r="H28" s="2680" t="str">
        <f t="shared" si="0"/>
        <v/>
      </c>
      <c r="J28"/>
      <c r="K28"/>
      <c r="L28"/>
      <c r="M28"/>
    </row>
    <row r="29" spans="1:16" s="341" customFormat="1" ht="14.25">
      <c r="A29" s="2661" t="s">
        <v>157</v>
      </c>
      <c r="B29" s="3774"/>
      <c r="C29" s="2711"/>
      <c r="D29" s="3774"/>
      <c r="E29" s="358"/>
      <c r="F29" s="2977"/>
      <c r="G29" s="2668"/>
      <c r="H29" s="2680" t="str">
        <f t="shared" si="0"/>
        <v/>
      </c>
    </row>
    <row r="30" spans="1:16" s="341" customFormat="1" ht="14.25">
      <c r="A30" s="2661" t="s">
        <v>158</v>
      </c>
      <c r="B30" s="3774"/>
      <c r="C30" s="2711"/>
      <c r="D30" s="3774"/>
      <c r="E30" s="358"/>
      <c r="F30" s="2977"/>
      <c r="G30" s="2668"/>
      <c r="H30" s="2680" t="str">
        <f t="shared" si="0"/>
        <v/>
      </c>
    </row>
    <row r="31" spans="1:16" s="341" customFormat="1" ht="14.25">
      <c r="A31" s="2661" t="s">
        <v>159</v>
      </c>
      <c r="B31" s="3774"/>
      <c r="C31" s="2711"/>
      <c r="D31" s="3774"/>
      <c r="E31" s="358"/>
      <c r="F31" s="2977"/>
      <c r="G31" s="2668"/>
      <c r="H31" s="2680" t="str">
        <f t="shared" si="0"/>
        <v/>
      </c>
    </row>
    <row r="32" spans="1:16" s="341" customFormat="1" ht="14.25">
      <c r="A32" s="2661" t="s">
        <v>160</v>
      </c>
      <c r="B32" s="3774"/>
      <c r="C32" s="2711"/>
      <c r="D32" s="3774"/>
      <c r="E32" s="358"/>
      <c r="F32" s="2977"/>
      <c r="G32" s="2668"/>
      <c r="H32" s="2680" t="str">
        <f t="shared" si="0"/>
        <v/>
      </c>
    </row>
    <row r="33" spans="1:8" s="341" customFormat="1" ht="14.25">
      <c r="A33" s="2661" t="s">
        <v>161</v>
      </c>
      <c r="B33" s="3774"/>
      <c r="C33" s="2711"/>
      <c r="D33" s="3774"/>
      <c r="E33" s="358"/>
      <c r="F33" s="2977"/>
      <c r="G33" s="2668"/>
      <c r="H33" s="2680" t="str">
        <f t="shared" si="0"/>
        <v/>
      </c>
    </row>
    <row r="34" spans="1:8" s="341" customFormat="1" ht="14.25">
      <c r="A34" s="2661" t="s">
        <v>162</v>
      </c>
      <c r="B34" s="3774"/>
      <c r="C34" s="2711"/>
      <c r="D34" s="3774"/>
      <c r="E34" s="358"/>
      <c r="F34" s="2977"/>
      <c r="G34" s="2668"/>
      <c r="H34" s="2680" t="str">
        <f t="shared" si="0"/>
        <v/>
      </c>
    </row>
    <row r="35" spans="1:8" s="341" customFormat="1" ht="14.25">
      <c r="A35" s="2661" t="s">
        <v>163</v>
      </c>
      <c r="B35" s="3775"/>
      <c r="C35" s="2711"/>
      <c r="D35" s="3775"/>
      <c r="E35" s="2681"/>
      <c r="F35" s="2977"/>
      <c r="G35" s="769"/>
      <c r="H35" s="2680" t="str">
        <f t="shared" si="0"/>
        <v/>
      </c>
    </row>
    <row r="36" spans="1:8" s="341" customFormat="1" ht="14.25">
      <c r="A36" s="2661" t="s">
        <v>164</v>
      </c>
      <c r="B36" s="3776"/>
      <c r="C36" s="2711"/>
      <c r="D36" s="3776"/>
      <c r="E36" s="358"/>
      <c r="F36" s="2977"/>
      <c r="G36" s="769"/>
      <c r="H36" s="2680" t="str">
        <f t="shared" si="0"/>
        <v/>
      </c>
    </row>
    <row r="37" spans="1:8" s="341" customFormat="1" ht="14.25">
      <c r="A37" s="2661" t="s">
        <v>165</v>
      </c>
      <c r="B37" s="3777"/>
      <c r="C37" s="2711"/>
      <c r="D37" s="3777"/>
      <c r="E37" s="2683"/>
      <c r="F37" s="2977"/>
      <c r="G37" s="2684"/>
      <c r="H37" s="2680" t="str">
        <f t="shared" si="0"/>
        <v/>
      </c>
    </row>
    <row r="38" spans="1:8" s="341" customFormat="1" ht="14.25">
      <c r="A38" s="2661" t="s">
        <v>166</v>
      </c>
      <c r="B38" s="3782"/>
      <c r="C38" s="2711"/>
      <c r="D38" s="3778"/>
      <c r="E38" s="2494"/>
      <c r="F38" s="2977"/>
      <c r="G38" s="2495"/>
      <c r="H38" s="2680" t="str">
        <f t="shared" si="0"/>
        <v/>
      </c>
    </row>
    <row r="39" spans="1:8" s="341" customFormat="1" ht="14.25">
      <c r="A39" s="2661" t="s">
        <v>167</v>
      </c>
      <c r="B39" s="3779"/>
      <c r="C39" s="2711"/>
      <c r="D39" s="3779"/>
      <c r="E39" s="2687"/>
      <c r="F39" s="2977"/>
      <c r="G39" s="2495"/>
      <c r="H39" s="2680" t="str">
        <f t="shared" si="0"/>
        <v/>
      </c>
    </row>
    <row r="40" spans="1:8" s="341" customFormat="1" ht="14.25">
      <c r="A40" s="2661" t="s">
        <v>168</v>
      </c>
      <c r="B40" s="3783"/>
      <c r="C40" s="2711"/>
      <c r="D40" s="3780"/>
      <c r="E40" s="2657"/>
      <c r="F40" s="2977"/>
      <c r="G40" s="2495"/>
      <c r="H40" s="2680" t="str">
        <f t="shared" si="0"/>
        <v/>
      </c>
    </row>
    <row r="41" spans="1:8" s="341" customFormat="1" ht="14.25">
      <c r="A41" s="2661" t="s">
        <v>169</v>
      </c>
      <c r="B41" s="3780"/>
      <c r="C41" s="2711"/>
      <c r="D41" s="3780"/>
      <c r="E41" s="2657"/>
      <c r="F41" s="2977"/>
      <c r="G41" s="2495"/>
      <c r="H41" s="2680" t="str">
        <f t="shared" si="0"/>
        <v/>
      </c>
    </row>
    <row r="42" spans="1:8" s="341" customFormat="1" ht="14.25">
      <c r="A42" s="2661" t="s">
        <v>170</v>
      </c>
      <c r="B42" s="3780"/>
      <c r="C42" s="2711"/>
      <c r="D42" s="3780"/>
      <c r="E42" s="2657"/>
      <c r="F42" s="2977"/>
      <c r="G42" s="2495"/>
      <c r="H42" s="2680" t="str">
        <f t="shared" si="0"/>
        <v/>
      </c>
    </row>
    <row r="43" spans="1:8" s="341" customFormat="1" ht="14.25">
      <c r="A43" s="2661" t="s">
        <v>171</v>
      </c>
      <c r="B43" s="3780"/>
      <c r="C43" s="2711"/>
      <c r="D43" s="3780"/>
      <c r="E43" s="2657"/>
      <c r="F43" s="2977"/>
      <c r="G43" s="2495"/>
      <c r="H43" s="2680" t="str">
        <f t="shared" si="0"/>
        <v/>
      </c>
    </row>
    <row r="44" spans="1:8" s="341" customFormat="1" ht="14.25">
      <c r="A44" s="2661" t="s">
        <v>172</v>
      </c>
      <c r="B44" s="3780"/>
      <c r="C44" s="2711"/>
      <c r="D44" s="3780"/>
      <c r="E44" s="2657"/>
      <c r="F44" s="2977"/>
      <c r="G44" s="2495"/>
      <c r="H44" s="2680" t="str">
        <f t="shared" si="0"/>
        <v/>
      </c>
    </row>
    <row r="45" spans="1:8" s="341" customFormat="1" ht="14.25">
      <c r="A45" s="2661" t="s">
        <v>173</v>
      </c>
      <c r="B45" s="3780"/>
      <c r="C45" s="2711"/>
      <c r="D45" s="3780"/>
      <c r="E45" s="2657"/>
      <c r="F45" s="2977"/>
      <c r="G45" s="2495"/>
      <c r="H45" s="2680" t="str">
        <f t="shared" si="0"/>
        <v/>
      </c>
    </row>
    <row r="46" spans="1:8" s="341" customFormat="1" ht="14.25">
      <c r="A46" s="2661" t="s">
        <v>174</v>
      </c>
      <c r="B46" s="3780"/>
      <c r="C46" s="2711"/>
      <c r="D46" s="3780"/>
      <c r="E46" s="2657"/>
      <c r="F46" s="2977"/>
      <c r="G46" s="2495"/>
      <c r="H46" s="2680" t="str">
        <f t="shared" si="0"/>
        <v/>
      </c>
    </row>
    <row r="47" spans="1:8" s="341" customFormat="1" ht="14.25">
      <c r="A47" s="2661" t="s">
        <v>175</v>
      </c>
      <c r="B47" s="3780"/>
      <c r="C47" s="2711"/>
      <c r="D47" s="3780"/>
      <c r="E47" s="2657"/>
      <c r="F47" s="2977"/>
      <c r="G47" s="2495"/>
      <c r="H47" s="2680" t="str">
        <f t="shared" si="0"/>
        <v/>
      </c>
    </row>
    <row r="48" spans="1:8" s="341" customFormat="1" ht="14.25">
      <c r="A48" s="2661" t="s">
        <v>176</v>
      </c>
      <c r="B48" s="3780"/>
      <c r="C48" s="2711"/>
      <c r="D48" s="3780"/>
      <c r="E48" s="2657"/>
      <c r="F48" s="2977"/>
      <c r="G48" s="2495"/>
      <c r="H48" s="2680" t="str">
        <f t="shared" si="0"/>
        <v/>
      </c>
    </row>
    <row r="49" spans="1:10" s="341" customFormat="1" ht="14.25">
      <c r="A49" s="2661" t="s">
        <v>177</v>
      </c>
      <c r="B49" s="3780"/>
      <c r="C49" s="2711"/>
      <c r="D49" s="3780"/>
      <c r="E49" s="2657"/>
      <c r="F49" s="2977"/>
      <c r="G49" s="2495"/>
      <c r="H49" s="2680" t="str">
        <f t="shared" si="0"/>
        <v/>
      </c>
    </row>
    <row r="50" spans="1:10" s="341" customFormat="1" ht="14.25">
      <c r="A50" s="2662" t="s">
        <v>178</v>
      </c>
      <c r="B50" s="3781"/>
      <c r="C50" s="2711"/>
      <c r="D50" s="3781"/>
      <c r="E50" s="2671"/>
      <c r="F50" s="2977"/>
      <c r="G50" s="2672"/>
      <c r="H50" s="2688" t="str">
        <f t="shared" si="0"/>
        <v/>
      </c>
    </row>
    <row r="51" spans="1:10" s="341" customFormat="1" ht="14.25">
      <c r="A51" s="2695" t="s">
        <v>179</v>
      </c>
      <c r="B51" s="3780"/>
      <c r="C51" s="2711"/>
      <c r="D51" s="3780"/>
      <c r="E51" s="2657"/>
      <c r="F51" s="2977"/>
      <c r="G51" s="2495"/>
      <c r="H51" s="2680" t="str">
        <f t="shared" si="0"/>
        <v/>
      </c>
    </row>
    <row r="52" spans="1:10" s="341" customFormat="1" ht="14.25">
      <c r="A52" s="2695" t="s">
        <v>180</v>
      </c>
      <c r="B52" s="3780"/>
      <c r="C52" s="2711"/>
      <c r="D52" s="3780"/>
      <c r="E52" s="2657"/>
      <c r="F52" s="2977"/>
      <c r="G52" s="2495"/>
      <c r="H52" s="2680" t="str">
        <f t="shared" si="0"/>
        <v/>
      </c>
    </row>
    <row r="53" spans="1:10" s="341" customFormat="1" ht="14.25">
      <c r="A53" s="2695" t="s">
        <v>181</v>
      </c>
      <c r="B53" s="3780"/>
      <c r="C53" s="2711"/>
      <c r="D53" s="3780"/>
      <c r="E53" s="2657"/>
      <c r="F53" s="2977"/>
      <c r="G53" s="2495"/>
      <c r="H53" s="2680" t="str">
        <f t="shared" si="0"/>
        <v/>
      </c>
    </row>
    <row r="54" spans="1:10" s="341" customFormat="1" ht="14.25">
      <c r="A54" s="2695" t="s">
        <v>1550</v>
      </c>
      <c r="B54" s="3780"/>
      <c r="C54" s="2711"/>
      <c r="D54" s="3780"/>
      <c r="E54" s="2657"/>
      <c r="F54" s="2977"/>
      <c r="G54" s="2495"/>
      <c r="H54" s="2680" t="str">
        <f t="shared" si="0"/>
        <v/>
      </c>
    </row>
    <row r="55" spans="1:10" s="341" customFormat="1" ht="14.25">
      <c r="A55" s="2695" t="s">
        <v>1551</v>
      </c>
      <c r="B55" s="3780"/>
      <c r="C55" s="2711"/>
      <c r="D55" s="3780"/>
      <c r="E55" s="2657"/>
      <c r="F55" s="2977"/>
      <c r="G55" s="2495"/>
      <c r="H55" s="2680" t="str">
        <f t="shared" si="0"/>
        <v/>
      </c>
    </row>
    <row r="56" spans="1:10" s="341" customFormat="1" ht="14.25">
      <c r="A56" s="2695" t="s">
        <v>1552</v>
      </c>
      <c r="B56" s="3780"/>
      <c r="C56" s="2711"/>
      <c r="D56" s="3780"/>
      <c r="E56" s="2657"/>
      <c r="F56" s="2977"/>
      <c r="G56" s="2495"/>
      <c r="H56" s="2680" t="str">
        <f t="shared" si="0"/>
        <v/>
      </c>
    </row>
    <row r="57" spans="1:10" s="341" customFormat="1" ht="14.25">
      <c r="A57" s="2695" t="s">
        <v>1553</v>
      </c>
      <c r="B57" s="3780"/>
      <c r="C57" s="2711"/>
      <c r="D57" s="3780"/>
      <c r="E57" s="2657"/>
      <c r="F57" s="2977"/>
      <c r="G57" s="2495"/>
      <c r="H57" s="2680" t="str">
        <f t="shared" si="0"/>
        <v/>
      </c>
    </row>
    <row r="58" spans="1:10" s="341" customFormat="1" ht="14.25">
      <c r="A58" s="2695" t="s">
        <v>1554</v>
      </c>
      <c r="B58" s="3780"/>
      <c r="C58" s="2711"/>
      <c r="D58" s="3780"/>
      <c r="E58" s="2657"/>
      <c r="F58" s="2977"/>
      <c r="G58" s="2495"/>
      <c r="H58" s="2680" t="str">
        <f t="shared" si="0"/>
        <v/>
      </c>
    </row>
    <row r="59" spans="1:10" s="341" customFormat="1" ht="14.25">
      <c r="A59" s="2695" t="s">
        <v>1555</v>
      </c>
      <c r="B59" s="3780"/>
      <c r="C59" s="2711"/>
      <c r="D59" s="3780"/>
      <c r="E59" s="2657"/>
      <c r="F59" s="2977"/>
      <c r="G59" s="2495"/>
      <c r="H59" s="2680" t="str">
        <f t="shared" si="0"/>
        <v/>
      </c>
    </row>
    <row r="60" spans="1:10" s="341" customFormat="1" ht="14.25">
      <c r="A60" s="2695" t="s">
        <v>1556</v>
      </c>
      <c r="B60" s="3780"/>
      <c r="C60" s="2711"/>
      <c r="D60" s="3780"/>
      <c r="E60" s="2657"/>
      <c r="F60" s="2977"/>
      <c r="G60" s="2495"/>
      <c r="H60" s="2680" t="str">
        <f t="shared" si="0"/>
        <v/>
      </c>
    </row>
    <row r="61" spans="1:10" s="341" customFormat="1" ht="14.25">
      <c r="A61" s="2695" t="s">
        <v>1557</v>
      </c>
      <c r="B61" s="3780"/>
      <c r="C61" s="2711"/>
      <c r="D61" s="3780"/>
      <c r="E61" s="2657"/>
      <c r="F61" s="2977"/>
      <c r="G61" s="2495"/>
      <c r="H61" s="2680" t="str">
        <f t="shared" si="0"/>
        <v/>
      </c>
    </row>
    <row r="62" spans="1:10" s="341" customFormat="1" ht="14.25">
      <c r="A62" s="2695" t="s">
        <v>1558</v>
      </c>
      <c r="B62" s="3780"/>
      <c r="C62" s="2711"/>
      <c r="D62" s="3780"/>
      <c r="E62" s="2657"/>
      <c r="F62" s="2977"/>
      <c r="G62" s="2495"/>
      <c r="H62" s="2680" t="str">
        <f t="shared" si="0"/>
        <v/>
      </c>
    </row>
    <row r="63" spans="1:10" s="341" customFormat="1" ht="14.25">
      <c r="A63" s="2695" t="s">
        <v>1559</v>
      </c>
      <c r="B63" s="3780"/>
      <c r="C63" s="2711"/>
      <c r="D63" s="3780"/>
      <c r="E63" s="2657"/>
      <c r="F63" s="2977"/>
      <c r="G63" s="2495"/>
      <c r="H63" s="2680" t="str">
        <f t="shared" si="0"/>
        <v/>
      </c>
    </row>
    <row r="64" spans="1:10" s="341" customFormat="1" ht="14.25">
      <c r="A64" s="2695" t="s">
        <v>1560</v>
      </c>
      <c r="B64" s="3780"/>
      <c r="C64" s="2711"/>
      <c r="D64" s="3780"/>
      <c r="E64" s="2657"/>
      <c r="F64" s="2977"/>
      <c r="G64" s="2495"/>
      <c r="H64" s="2680" t="str">
        <f t="shared" si="0"/>
        <v/>
      </c>
      <c r="J64"/>
    </row>
    <row r="65" spans="1:10" s="341" customFormat="1" ht="15">
      <c r="A65" s="2661" t="s">
        <v>1561</v>
      </c>
      <c r="B65" s="6356" t="s">
        <v>1562</v>
      </c>
      <c r="C65" s="6261"/>
      <c r="D65" s="6261"/>
      <c r="E65" s="6261"/>
      <c r="F65" s="6357"/>
      <c r="G65" s="2673">
        <f>SUM(G15:G64)</f>
        <v>0</v>
      </c>
      <c r="H65" s="2689">
        <f>SUM(H15:H64)</f>
        <v>0</v>
      </c>
      <c r="J65"/>
    </row>
    <row r="66" spans="1:10" s="341" customFormat="1" ht="14.25">
      <c r="A66" s="2661" t="s">
        <v>1563</v>
      </c>
      <c r="B66" s="6364" t="s">
        <v>1567</v>
      </c>
      <c r="C66" s="6365"/>
      <c r="D66" s="6365"/>
      <c r="E66" s="6365"/>
      <c r="F66" s="6366"/>
      <c r="G66" s="2670">
        <f>+G65-G67-G68</f>
        <v>0</v>
      </c>
      <c r="H66" s="2680" t="str">
        <f>IFERROR(IF(G66/($G$69)&gt;0,(G66/$G$69),0),"")</f>
        <v/>
      </c>
      <c r="J66"/>
    </row>
    <row r="67" spans="1:10" s="341" customFormat="1" ht="14.25">
      <c r="A67" s="2661" t="s">
        <v>1564</v>
      </c>
      <c r="B67" s="6367" t="s">
        <v>1566</v>
      </c>
      <c r="C67" s="6368"/>
      <c r="D67" s="6368"/>
      <c r="E67" s="6368"/>
      <c r="F67" s="2659"/>
      <c r="G67" s="2667">
        <f>SUMIF($F$15:$F$64,"Staff",$G$15:$G$64)</f>
        <v>0</v>
      </c>
      <c r="H67" s="2680" t="str">
        <f>IFERROR(IF(G67/($G$69)&gt;0,(G67/$G$69),0),"")</f>
        <v/>
      </c>
      <c r="J67"/>
    </row>
    <row r="68" spans="1:10" s="341" customFormat="1" ht="14.25">
      <c r="A68" s="2662" t="s">
        <v>1569</v>
      </c>
      <c r="B68" s="6360" t="s">
        <v>1064</v>
      </c>
      <c r="C68" s="6361"/>
      <c r="D68" s="6361"/>
      <c r="E68" s="6362"/>
      <c r="F68" s="6363"/>
      <c r="G68" s="2667">
        <f>SUMIF($F$15:$F$64,"Other",$G$15:$G$64)</f>
        <v>0</v>
      </c>
      <c r="H68" s="2680" t="str">
        <f>IFERROR(IF(G68/($G$69)&gt;0,(G68/$G$69),0),"")</f>
        <v/>
      </c>
    </row>
    <row r="69" spans="1:10" s="341" customFormat="1" ht="15.75" thickBot="1">
      <c r="A69" s="2696"/>
      <c r="B69" s="2690" t="s">
        <v>182</v>
      </c>
      <c r="C69" s="2691"/>
      <c r="D69" s="2691"/>
      <c r="E69" s="2692"/>
      <c r="F69" s="2693"/>
      <c r="G69" s="2713">
        <f>SUM(G66:G68)</f>
        <v>0</v>
      </c>
      <c r="H69" s="2694">
        <f>IFERROR(SUM(H66:H68),"")</f>
        <v>0</v>
      </c>
    </row>
    <row r="70" spans="1:10" s="341" customFormat="1" ht="13.5" customHeight="1" thickTop="1">
      <c r="A70" s="340"/>
      <c r="B70" s="430"/>
      <c r="C70" s="430"/>
      <c r="D70" s="430"/>
      <c r="E70" s="348"/>
      <c r="F70" s="348"/>
      <c r="G70" s="2654"/>
      <c r="H70" s="2655"/>
    </row>
    <row r="71" spans="1:10" s="341" customFormat="1" ht="50.25" customHeight="1">
      <c r="A71" s="6358" t="s">
        <v>2245</v>
      </c>
      <c r="B71" s="6359"/>
      <c r="C71" s="6359"/>
      <c r="D71" s="6359"/>
      <c r="E71" s="6359"/>
      <c r="F71" s="6359"/>
      <c r="G71" s="6359"/>
      <c r="H71" s="6359"/>
    </row>
    <row r="72" spans="1:10" s="341" customFormat="1" ht="14.25">
      <c r="A72" s="344"/>
      <c r="B72" s="344"/>
      <c r="C72" s="344"/>
      <c r="D72" s="344"/>
      <c r="E72" s="344"/>
      <c r="F72" s="344"/>
      <c r="G72" s="344"/>
      <c r="H72" s="344"/>
    </row>
    <row r="73" spans="1:10" s="341" customFormat="1" ht="15">
      <c r="A73" s="6353" t="s">
        <v>183</v>
      </c>
      <c r="B73" s="6353"/>
      <c r="C73" s="6353"/>
      <c r="D73" s="6353"/>
      <c r="E73" s="6353"/>
      <c r="F73" s="88"/>
      <c r="G73" s="344"/>
      <c r="H73" s="344"/>
    </row>
    <row r="74" spans="1:10" s="341" customFormat="1" ht="14.25">
      <c r="A74" s="344"/>
      <c r="B74" s="344"/>
      <c r="C74" s="344"/>
      <c r="D74" s="344"/>
      <c r="E74" s="344"/>
      <c r="F74" s="344"/>
      <c r="G74" s="344"/>
      <c r="H74" s="916" t="str">
        <f>+ToC!E117</f>
        <v xml:space="preserve">GENERAL Annual Return </v>
      </c>
    </row>
    <row r="75" spans="1:10" s="341" customFormat="1" ht="14.25">
      <c r="A75" s="344"/>
      <c r="B75" s="344"/>
      <c r="C75" s="344"/>
      <c r="D75" s="344"/>
      <c r="E75" s="344"/>
      <c r="F75" s="344"/>
      <c r="G75" s="344"/>
      <c r="H75" s="917" t="s">
        <v>1056</v>
      </c>
    </row>
    <row r="76" spans="1:10" hidden="1">
      <c r="B76" s="61"/>
      <c r="C76" s="61"/>
      <c r="D76" s="61"/>
      <c r="E76" s="61"/>
      <c r="F76" s="61"/>
      <c r="G76" s="61"/>
      <c r="H76" s="61"/>
    </row>
  </sheetData>
  <sheetProtection algorithmName="SHA-512" hashValue="Exi0vFGqxQxqHCTzQe8ogHXUIabI4JPn6fTgBskHbWHBVdd7fx4AUTFLDF/BOyhPsmcspcqb2H4dzIaNpxogIQ==" saltValue="oG/0oFXjuvsod6Y78aLbhw==" spinCount="100000" sheet="1" objects="1" scenarios="1"/>
  <customSheetViews>
    <customSheetView guid="{54084986-DBD9-467D-BB87-84DFF604BE53}" showPageBreaks="1" printArea="1">
      <selection activeCell="E31" sqref="E31"/>
      <pageMargins left="0.7" right="0.7" top="0.75" bottom="0.75" header="0.3" footer="0.3"/>
      <pageSetup paperSize="5" scale="65" orientation="portrait" r:id="rId1"/>
    </customSheetView>
  </customSheetViews>
  <mergeCells count="9">
    <mergeCell ref="A73:E73"/>
    <mergeCell ref="A1:H1"/>
    <mergeCell ref="A9:H9"/>
    <mergeCell ref="A8:D8"/>
    <mergeCell ref="B65:F65"/>
    <mergeCell ref="A71:H71"/>
    <mergeCell ref="B68:F68"/>
    <mergeCell ref="B66:F66"/>
    <mergeCell ref="B67:E67"/>
  </mergeCells>
  <dataValidations count="4">
    <dataValidation type="list" allowBlank="1" showInputMessage="1" showErrorMessage="1" sqref="C13:C64">
      <formula1>$M$13:$M$15</formula1>
    </dataValidation>
    <dataValidation type="list" allowBlank="1" showInputMessage="1" showErrorMessage="1" sqref="F14">
      <formula1>$P$9:$P$16</formula1>
    </dataValidation>
    <dataValidation type="list" allowBlank="1" showInputMessage="1" showErrorMessage="1" sqref="F16:F64">
      <formula1>$P$11:$P$24</formula1>
    </dataValidation>
    <dataValidation type="list" allowBlank="1" showInputMessage="1" showErrorMessage="1" sqref="F15">
      <formula1>$P$11:$P$24</formula1>
    </dataValidation>
  </dataValidations>
  <hyperlinks>
    <hyperlink ref="A1:H1" location="ToC!A1" display="10.10"/>
  </hyperlinks>
  <pageMargins left="0.70866141732283472" right="0.70866141732283472" top="0.74803149606299213" bottom="0.74803149606299213" header="0.31496062992125984" footer="0.31496062992125984"/>
  <pageSetup scale="60" orientation="portrait" r:id="rId2"/>
  <headerFooter>
    <oddHeader>&amp;L&amp;A&amp;C&amp;"Times New Roman,Bold" DRAFT 
INTERNAL USE ONLY&amp;RPage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XFC120"/>
  <sheetViews>
    <sheetView topLeftCell="A16" zoomScaleNormal="100" workbookViewId="0">
      <selection activeCell="B85" sqref="B85"/>
    </sheetView>
  </sheetViews>
  <sheetFormatPr defaultColWidth="0" defaultRowHeight="12.75" zeroHeight="1"/>
  <cols>
    <col min="1" max="1" width="8.83203125" style="341" customWidth="1"/>
    <col min="2" max="2" width="30.83203125" style="341" customWidth="1"/>
    <col min="3" max="3" width="16.1640625" style="341" customWidth="1"/>
    <col min="4" max="4" width="25.83203125" style="341" customWidth="1"/>
    <col min="5" max="5" width="26.6640625" style="341" customWidth="1"/>
    <col min="6" max="6" width="18.33203125" style="341" customWidth="1"/>
    <col min="7" max="7" width="17.83203125" style="341" customWidth="1"/>
    <col min="8" max="8" width="16.5" style="341" customWidth="1"/>
    <col min="9" max="12" width="1" style="341" hidden="1"/>
    <col min="13" max="13" width="14.5" style="341" hidden="1"/>
    <col min="14" max="15" width="1" style="341" hidden="1"/>
    <col min="16" max="16" width="22.33203125" style="341" hidden="1"/>
    <col min="17" max="17" width="21" style="341" hidden="1"/>
    <col min="18" max="18" width="20.33203125" style="341" hidden="1"/>
    <col min="19" max="19" width="18.1640625" style="341" hidden="1"/>
    <col min="20" max="16383" width="9.33203125" style="341" hidden="1"/>
    <col min="16384" max="16384" width="1" style="341" hidden="1"/>
  </cols>
  <sheetData>
    <row r="1" spans="1:25">
      <c r="A1" s="6354" t="s">
        <v>184</v>
      </c>
      <c r="B1" s="6370"/>
      <c r="C1" s="6370"/>
      <c r="D1" s="6370"/>
      <c r="E1" s="6370"/>
      <c r="F1" s="6370"/>
      <c r="G1" s="6370"/>
      <c r="H1" s="6370"/>
    </row>
    <row r="2" spans="1:25" ht="15">
      <c r="A2" s="344"/>
      <c r="B2" s="344"/>
      <c r="C2" s="344"/>
      <c r="D2" s="941"/>
      <c r="E2" s="525"/>
      <c r="F2" s="525"/>
      <c r="G2" s="902" t="s">
        <v>1812</v>
      </c>
      <c r="H2" s="525"/>
    </row>
    <row r="3" spans="1:25" ht="15">
      <c r="A3" s="1443" t="str">
        <f>+Cover!A14</f>
        <v>Select Name of Insurer/ Financial Holding Company</v>
      </c>
      <c r="B3" s="352"/>
      <c r="C3" s="352"/>
      <c r="D3" s="352"/>
      <c r="E3" s="827"/>
      <c r="F3" s="827"/>
      <c r="G3" s="529"/>
      <c r="H3" s="529"/>
    </row>
    <row r="4" spans="1:25" ht="15">
      <c r="A4" s="827" t="str">
        <f>+ToC!A3</f>
        <v>Insurer/Financial Holding Company</v>
      </c>
      <c r="B4" s="344"/>
      <c r="C4" s="344"/>
      <c r="D4" s="344"/>
      <c r="E4" s="529"/>
      <c r="F4" s="529"/>
      <c r="G4" s="529"/>
      <c r="H4" s="529"/>
    </row>
    <row r="5" spans="1:25" ht="14.25">
      <c r="A5" s="342"/>
      <c r="B5" s="342"/>
      <c r="C5" s="342"/>
      <c r="D5" s="342"/>
      <c r="E5" s="344"/>
      <c r="F5" s="344"/>
      <c r="G5" s="344"/>
      <c r="H5" s="344"/>
    </row>
    <row r="6" spans="1:25" ht="15">
      <c r="A6" s="433" t="str">
        <f>+ToC!A5</f>
        <v>General Insurers Annual Return</v>
      </c>
      <c r="B6" s="342"/>
      <c r="C6" s="342"/>
      <c r="D6" s="342"/>
      <c r="E6" s="344"/>
      <c r="F6" s="344"/>
      <c r="G6" s="344"/>
      <c r="H6" s="344"/>
    </row>
    <row r="7" spans="1:25" ht="15" customHeight="1">
      <c r="A7" s="433" t="str">
        <f>+ToC!A6</f>
        <v>For Year Ended:</v>
      </c>
      <c r="B7" s="344"/>
      <c r="C7" s="344"/>
      <c r="D7" s="344"/>
      <c r="E7" s="344"/>
      <c r="F7" s="344"/>
      <c r="G7" s="758">
        <f>+Cover!A22</f>
        <v>0</v>
      </c>
      <c r="H7" s="344"/>
    </row>
    <row r="8" spans="1:25" ht="15" customHeight="1">
      <c r="A8" s="6229"/>
      <c r="B8" s="6355"/>
      <c r="C8" s="6355"/>
      <c r="D8" s="6355"/>
      <c r="E8" s="344"/>
      <c r="F8" s="344"/>
      <c r="G8" s="342"/>
      <c r="H8" s="344"/>
      <c r="P8" s="2973" t="s">
        <v>1634</v>
      </c>
    </row>
    <row r="9" spans="1:25" ht="15">
      <c r="A9" s="942" t="s">
        <v>132</v>
      </c>
      <c r="B9" s="525"/>
      <c r="C9" s="525"/>
      <c r="D9" s="525"/>
      <c r="E9" s="525"/>
      <c r="F9" s="525"/>
      <c r="G9" s="525"/>
      <c r="H9" s="525"/>
      <c r="P9" s="2974"/>
    </row>
    <row r="10" spans="1:25" ht="15" thickBot="1">
      <c r="A10" s="943"/>
      <c r="B10" s="344"/>
      <c r="C10" s="344"/>
      <c r="D10" s="344"/>
      <c r="E10" s="344"/>
      <c r="F10" s="344"/>
      <c r="G10" s="344"/>
      <c r="H10" s="344"/>
      <c r="P10" s="2974" t="s">
        <v>1635</v>
      </c>
    </row>
    <row r="11" spans="1:25" ht="75.75" thickTop="1">
      <c r="A11" s="944"/>
      <c r="B11" s="945" t="s">
        <v>827</v>
      </c>
      <c r="C11" s="3807" t="s">
        <v>2306</v>
      </c>
      <c r="D11" s="947" t="s">
        <v>95</v>
      </c>
      <c r="E11" s="946" t="s">
        <v>133</v>
      </c>
      <c r="F11" s="3807" t="s">
        <v>2305</v>
      </c>
      <c r="G11" s="948" t="s">
        <v>134</v>
      </c>
      <c r="H11" s="949" t="s">
        <v>185</v>
      </c>
      <c r="P11" s="2975" t="s">
        <v>1636</v>
      </c>
    </row>
    <row r="12" spans="1:25" ht="34.5">
      <c r="A12" s="2699"/>
      <c r="B12" s="2675" t="s">
        <v>136</v>
      </c>
      <c r="C12" s="2658" t="s">
        <v>137</v>
      </c>
      <c r="D12" s="2497" t="s">
        <v>138</v>
      </c>
      <c r="E12" s="2497" t="s">
        <v>139</v>
      </c>
      <c r="F12" s="2700" t="s">
        <v>140</v>
      </c>
      <c r="G12" s="2497" t="s">
        <v>141</v>
      </c>
      <c r="H12" s="2678" t="s">
        <v>329</v>
      </c>
      <c r="P12" s="2975" t="s">
        <v>1637</v>
      </c>
      <c r="Q12"/>
      <c r="R12"/>
      <c r="S12"/>
      <c r="T12"/>
      <c r="U12"/>
      <c r="V12"/>
      <c r="W12"/>
      <c r="X12"/>
      <c r="Y12"/>
    </row>
    <row r="13" spans="1:25" ht="15">
      <c r="A13" s="2701"/>
      <c r="B13" s="2675"/>
      <c r="C13" s="2658"/>
      <c r="D13" s="2497"/>
      <c r="E13" s="2978"/>
      <c r="F13" s="2981"/>
      <c r="G13" s="2497"/>
      <c r="H13" s="2702"/>
      <c r="M13" s="341" t="s">
        <v>1547</v>
      </c>
      <c r="P13" s="2974" t="s">
        <v>1638</v>
      </c>
      <c r="Q13"/>
      <c r="R13"/>
      <c r="S13"/>
      <c r="T13"/>
      <c r="U13"/>
      <c r="V13"/>
      <c r="W13"/>
      <c r="X13"/>
      <c r="Y13"/>
    </row>
    <row r="14" spans="1:25" ht="15">
      <c r="A14" s="950" t="s">
        <v>186</v>
      </c>
      <c r="B14" s="2697"/>
      <c r="C14" s="2983"/>
      <c r="D14" s="2501"/>
      <c r="E14" s="2979"/>
      <c r="F14" s="2981"/>
      <c r="G14" s="2498"/>
      <c r="H14" s="951"/>
      <c r="M14" s="341" t="s">
        <v>1548</v>
      </c>
      <c r="P14" s="2974" t="s">
        <v>1639</v>
      </c>
      <c r="Q14"/>
      <c r="R14"/>
      <c r="S14"/>
      <c r="T14"/>
      <c r="U14"/>
      <c r="V14"/>
      <c r="W14"/>
      <c r="X14"/>
      <c r="Y14"/>
    </row>
    <row r="15" spans="1:25" ht="34.5">
      <c r="A15" s="2703" t="s">
        <v>187</v>
      </c>
      <c r="B15" s="2698"/>
      <c r="C15" s="2984"/>
      <c r="D15" s="2502"/>
      <c r="E15" s="2980"/>
      <c r="F15" s="2982"/>
      <c r="G15" s="2499"/>
      <c r="H15" s="2496"/>
      <c r="P15" s="2975" t="s">
        <v>1640</v>
      </c>
      <c r="Q15"/>
      <c r="R15"/>
      <c r="S15"/>
      <c r="T15"/>
      <c r="U15"/>
      <c r="V15"/>
      <c r="W15"/>
      <c r="X15"/>
      <c r="Y15"/>
    </row>
    <row r="16" spans="1:25" ht="14.25">
      <c r="A16" s="2704" t="s">
        <v>143</v>
      </c>
      <c r="B16" s="358"/>
      <c r="C16" s="2710"/>
      <c r="D16" s="2503"/>
      <c r="E16" s="2500"/>
      <c r="F16" s="3289"/>
      <c r="G16" s="2668"/>
      <c r="H16" s="2680" t="str">
        <f>IFERROR(IF(G16/($G$66)&gt;0,(G16/$G$66),0),"")</f>
        <v/>
      </c>
      <c r="P16" s="2974" t="s">
        <v>1641</v>
      </c>
      <c r="Q16"/>
      <c r="R16"/>
      <c r="S16"/>
      <c r="T16"/>
      <c r="U16"/>
      <c r="V16"/>
      <c r="W16"/>
      <c r="X16"/>
      <c r="Y16"/>
    </row>
    <row r="17" spans="1:25" ht="14.25">
      <c r="A17" s="2661" t="s">
        <v>144</v>
      </c>
      <c r="B17" s="358"/>
      <c r="C17" s="2711"/>
      <c r="D17" s="2657"/>
      <c r="E17" s="2657"/>
      <c r="F17" s="3289"/>
      <c r="G17" s="2668"/>
      <c r="H17" s="2680" t="str">
        <f t="shared" ref="H17:H65" si="0">IFERROR(IF(G17/($G$66)&gt;0,(G17/$G$66),0),"")</f>
        <v/>
      </c>
      <c r="P17" s="2974" t="s">
        <v>1549</v>
      </c>
      <c r="Q17"/>
      <c r="R17"/>
      <c r="S17"/>
      <c r="T17"/>
      <c r="U17"/>
      <c r="V17"/>
      <c r="W17"/>
      <c r="X17"/>
      <c r="Y17"/>
    </row>
    <row r="18" spans="1:25" ht="14.25">
      <c r="A18" s="2661" t="s">
        <v>145</v>
      </c>
      <c r="B18" s="358"/>
      <c r="C18" s="2711"/>
      <c r="D18" s="2657"/>
      <c r="E18" s="2657"/>
      <c r="F18" s="3289"/>
      <c r="G18" s="2668"/>
      <c r="H18" s="2680" t="str">
        <f t="shared" si="0"/>
        <v/>
      </c>
      <c r="P18" s="2974" t="s">
        <v>1508</v>
      </c>
      <c r="Q18"/>
      <c r="R18"/>
      <c r="S18"/>
      <c r="T18"/>
      <c r="U18"/>
      <c r="V18"/>
      <c r="W18"/>
      <c r="X18"/>
      <c r="Y18"/>
    </row>
    <row r="19" spans="1:25" ht="14.25">
      <c r="A19" s="2661" t="s">
        <v>146</v>
      </c>
      <c r="B19" s="358"/>
      <c r="C19" s="2711"/>
      <c r="D19" s="2657"/>
      <c r="E19" s="2657"/>
      <c r="F19" s="3289"/>
      <c r="G19" s="2668"/>
      <c r="H19" s="2680" t="str">
        <f t="shared" si="0"/>
        <v/>
      </c>
      <c r="P19" s="2974" t="s">
        <v>1509</v>
      </c>
      <c r="Q19"/>
      <c r="R19"/>
      <c r="S19"/>
      <c r="T19"/>
      <c r="U19"/>
      <c r="V19"/>
      <c r="W19"/>
      <c r="X19"/>
      <c r="Y19"/>
    </row>
    <row r="20" spans="1:25" ht="14.25">
      <c r="A20" s="2661" t="s">
        <v>147</v>
      </c>
      <c r="B20" s="358"/>
      <c r="C20" s="2711"/>
      <c r="D20" s="2657"/>
      <c r="E20" s="2657"/>
      <c r="F20" s="3289"/>
      <c r="G20" s="2668"/>
      <c r="H20" s="2680" t="str">
        <f t="shared" si="0"/>
        <v/>
      </c>
      <c r="P20" s="2974" t="s">
        <v>1642</v>
      </c>
      <c r="Q20"/>
      <c r="R20"/>
      <c r="S20"/>
      <c r="T20"/>
      <c r="U20"/>
      <c r="V20"/>
      <c r="W20"/>
      <c r="X20"/>
      <c r="Y20"/>
    </row>
    <row r="21" spans="1:25" ht="14.25">
      <c r="A21" s="2661" t="s">
        <v>148</v>
      </c>
      <c r="B21" s="358"/>
      <c r="C21" s="2711"/>
      <c r="D21" s="2657"/>
      <c r="E21" s="2657"/>
      <c r="F21" s="3289"/>
      <c r="G21" s="2668"/>
      <c r="H21" s="2680" t="str">
        <f t="shared" si="0"/>
        <v/>
      </c>
      <c r="P21" s="2974" t="s">
        <v>1510</v>
      </c>
      <c r="Q21"/>
      <c r="R21"/>
      <c r="S21"/>
      <c r="T21"/>
      <c r="U21"/>
      <c r="V21"/>
      <c r="W21"/>
      <c r="X21"/>
      <c r="Y21"/>
    </row>
    <row r="22" spans="1:25" ht="14.25">
      <c r="A22" s="2661" t="s">
        <v>149</v>
      </c>
      <c r="B22" s="358"/>
      <c r="C22" s="2711"/>
      <c r="D22" s="2657"/>
      <c r="E22" s="2657"/>
      <c r="F22" s="3289"/>
      <c r="G22" s="2668"/>
      <c r="H22" s="2680" t="str">
        <f t="shared" si="0"/>
        <v/>
      </c>
      <c r="P22" s="2974" t="s">
        <v>1065</v>
      </c>
      <c r="Q22"/>
      <c r="R22"/>
      <c r="S22"/>
      <c r="T22"/>
      <c r="U22"/>
      <c r="V22"/>
      <c r="W22"/>
      <c r="X22"/>
      <c r="Y22"/>
    </row>
    <row r="23" spans="1:25" ht="14.25">
      <c r="A23" s="2661" t="s">
        <v>150</v>
      </c>
      <c r="B23" s="358"/>
      <c r="C23" s="2711"/>
      <c r="D23" s="2657"/>
      <c r="E23" s="2657"/>
      <c r="F23" s="3289"/>
      <c r="G23" s="2669"/>
      <c r="H23" s="2680" t="str">
        <f t="shared" si="0"/>
        <v/>
      </c>
      <c r="P23" s="2974" t="s">
        <v>224</v>
      </c>
      <c r="Q23"/>
      <c r="R23"/>
      <c r="S23"/>
      <c r="T23"/>
      <c r="U23"/>
      <c r="V23"/>
      <c r="W23"/>
      <c r="X23"/>
      <c r="Y23"/>
    </row>
    <row r="24" spans="1:25" ht="14.25">
      <c r="A24" s="2661" t="s">
        <v>151</v>
      </c>
      <c r="B24" s="358"/>
      <c r="C24" s="2711"/>
      <c r="D24" s="2657"/>
      <c r="E24" s="2657"/>
      <c r="F24" s="3289"/>
      <c r="G24" s="2669"/>
      <c r="H24" s="2680" t="str">
        <f t="shared" si="0"/>
        <v/>
      </c>
      <c r="Q24"/>
      <c r="R24"/>
      <c r="S24"/>
      <c r="T24"/>
      <c r="U24"/>
      <c r="V24"/>
      <c r="W24"/>
      <c r="X24"/>
      <c r="Y24"/>
    </row>
    <row r="25" spans="1:25" ht="14.25">
      <c r="A25" s="2661" t="s">
        <v>152</v>
      </c>
      <c r="B25" s="358"/>
      <c r="C25" s="2711"/>
      <c r="D25" s="2657"/>
      <c r="E25" s="2657"/>
      <c r="F25" s="3289"/>
      <c r="G25" s="2669"/>
      <c r="H25" s="2680" t="str">
        <f t="shared" si="0"/>
        <v/>
      </c>
      <c r="Q25"/>
      <c r="R25"/>
      <c r="S25"/>
      <c r="T25"/>
      <c r="U25"/>
      <c r="V25"/>
      <c r="W25"/>
      <c r="X25"/>
      <c r="Y25"/>
    </row>
    <row r="26" spans="1:25" ht="14.25">
      <c r="A26" s="2661" t="s">
        <v>153</v>
      </c>
      <c r="B26" s="358"/>
      <c r="C26" s="2711"/>
      <c r="D26" s="2657"/>
      <c r="E26" s="2657"/>
      <c r="F26" s="3289"/>
      <c r="G26" s="2669"/>
      <c r="H26" s="2680" t="str">
        <f t="shared" si="0"/>
        <v/>
      </c>
      <c r="Q26"/>
      <c r="R26"/>
      <c r="S26"/>
      <c r="T26"/>
      <c r="U26"/>
      <c r="V26"/>
      <c r="W26"/>
      <c r="X26"/>
      <c r="Y26"/>
    </row>
    <row r="27" spans="1:25" ht="14.25">
      <c r="A27" s="2661" t="s">
        <v>154</v>
      </c>
      <c r="B27" s="358"/>
      <c r="C27" s="2711"/>
      <c r="D27" s="2657"/>
      <c r="E27" s="2657"/>
      <c r="F27" s="3289"/>
      <c r="G27" s="2669"/>
      <c r="H27" s="2680" t="str">
        <f t="shared" si="0"/>
        <v/>
      </c>
      <c r="Q27"/>
      <c r="R27"/>
      <c r="S27"/>
      <c r="T27"/>
      <c r="U27"/>
      <c r="V27"/>
      <c r="W27"/>
      <c r="X27"/>
      <c r="Y27"/>
    </row>
    <row r="28" spans="1:25" ht="14.25">
      <c r="A28" s="2661" t="s">
        <v>155</v>
      </c>
      <c r="B28" s="358"/>
      <c r="C28" s="2711"/>
      <c r="D28" s="2657"/>
      <c r="E28" s="2657"/>
      <c r="F28" s="3289"/>
      <c r="G28" s="769"/>
      <c r="H28" s="2680" t="str">
        <f t="shared" si="0"/>
        <v/>
      </c>
      <c r="Q28"/>
      <c r="R28"/>
      <c r="S28"/>
      <c r="T28"/>
      <c r="U28"/>
      <c r="V28"/>
      <c r="W28"/>
      <c r="X28"/>
      <c r="Y28"/>
    </row>
    <row r="29" spans="1:25" ht="14.25">
      <c r="A29" s="2661" t="s">
        <v>156</v>
      </c>
      <c r="B29" s="2657"/>
      <c r="C29" s="2711"/>
      <c r="D29" s="2657"/>
      <c r="E29" s="2657"/>
      <c r="F29" s="3289"/>
      <c r="G29" s="2495"/>
      <c r="H29" s="2680" t="str">
        <f t="shared" si="0"/>
        <v/>
      </c>
    </row>
    <row r="30" spans="1:25" ht="14.25">
      <c r="A30" s="2661" t="s">
        <v>157</v>
      </c>
      <c r="B30" s="358"/>
      <c r="C30" s="2711"/>
      <c r="D30" s="2657"/>
      <c r="E30" s="2657"/>
      <c r="F30" s="3289"/>
      <c r="G30" s="2495"/>
      <c r="H30" s="2680" t="str">
        <f t="shared" si="0"/>
        <v/>
      </c>
    </row>
    <row r="31" spans="1:25" ht="14.25">
      <c r="A31" s="2661" t="s">
        <v>158</v>
      </c>
      <c r="B31" s="358"/>
      <c r="C31" s="2711"/>
      <c r="D31" s="2657"/>
      <c r="E31" s="2657"/>
      <c r="F31" s="3289"/>
      <c r="G31" s="2495"/>
      <c r="H31" s="2680" t="str">
        <f t="shared" si="0"/>
        <v/>
      </c>
    </row>
    <row r="32" spans="1:25" ht="14.25">
      <c r="A32" s="2661" t="s">
        <v>159</v>
      </c>
      <c r="B32" s="2681"/>
      <c r="C32" s="2711"/>
      <c r="D32" s="2657"/>
      <c r="E32" s="2657"/>
      <c r="F32" s="3289"/>
      <c r="G32" s="2495"/>
      <c r="H32" s="2680" t="str">
        <f t="shared" si="0"/>
        <v/>
      </c>
    </row>
    <row r="33" spans="1:8" ht="14.25">
      <c r="A33" s="2661" t="s">
        <v>160</v>
      </c>
      <c r="B33" s="359"/>
      <c r="C33" s="2711"/>
      <c r="D33" s="2657"/>
      <c r="E33" s="2657"/>
      <c r="F33" s="3289"/>
      <c r="G33" s="2495"/>
      <c r="H33" s="2680" t="str">
        <f t="shared" si="0"/>
        <v/>
      </c>
    </row>
    <row r="34" spans="1:8" ht="14.25">
      <c r="A34" s="2661" t="s">
        <v>161</v>
      </c>
      <c r="B34" s="2682"/>
      <c r="C34" s="2711"/>
      <c r="D34" s="2657"/>
      <c r="E34" s="2657"/>
      <c r="F34" s="3289"/>
      <c r="G34" s="2495"/>
      <c r="H34" s="2680" t="str">
        <f t="shared" si="0"/>
        <v/>
      </c>
    </row>
    <row r="35" spans="1:8" ht="15">
      <c r="A35" s="2661" t="s">
        <v>162</v>
      </c>
      <c r="B35" s="2685"/>
      <c r="C35" s="2711"/>
      <c r="D35" s="2657"/>
      <c r="E35" s="2657"/>
      <c r="F35" s="3289"/>
      <c r="G35" s="2495"/>
      <c r="H35" s="2680" t="str">
        <f t="shared" si="0"/>
        <v/>
      </c>
    </row>
    <row r="36" spans="1:8" ht="14.25">
      <c r="A36" s="2661" t="s">
        <v>163</v>
      </c>
      <c r="B36" s="2686"/>
      <c r="C36" s="2711"/>
      <c r="D36" s="2657"/>
      <c r="E36" s="2657"/>
      <c r="F36" s="3289"/>
      <c r="G36" s="2495"/>
      <c r="H36" s="2680" t="str">
        <f t="shared" si="0"/>
        <v/>
      </c>
    </row>
    <row r="37" spans="1:8" ht="14.25">
      <c r="A37" s="2661" t="s">
        <v>164</v>
      </c>
      <c r="B37" s="2705"/>
      <c r="C37" s="2711"/>
      <c r="D37" s="2705"/>
      <c r="E37" s="2705"/>
      <c r="F37" s="3289"/>
      <c r="G37" s="2495"/>
      <c r="H37" s="2680" t="str">
        <f t="shared" si="0"/>
        <v/>
      </c>
    </row>
    <row r="38" spans="1:8" ht="14.25">
      <c r="A38" s="2661" t="s">
        <v>165</v>
      </c>
      <c r="B38" s="2705"/>
      <c r="C38" s="2711"/>
      <c r="D38" s="2705"/>
      <c r="E38" s="2657"/>
      <c r="F38" s="3289"/>
      <c r="G38" s="2495"/>
      <c r="H38" s="2680" t="str">
        <f t="shared" si="0"/>
        <v/>
      </c>
    </row>
    <row r="39" spans="1:8" ht="14.25">
      <c r="A39" s="2661" t="s">
        <v>166</v>
      </c>
      <c r="B39" s="2657"/>
      <c r="C39" s="2711"/>
      <c r="D39" s="2657"/>
      <c r="E39" s="2657"/>
      <c r="F39" s="3289"/>
      <c r="G39" s="2495"/>
      <c r="H39" s="2680" t="str">
        <f t="shared" si="0"/>
        <v/>
      </c>
    </row>
    <row r="40" spans="1:8" ht="15">
      <c r="A40" s="2661" t="s">
        <v>167</v>
      </c>
      <c r="B40" s="2706"/>
      <c r="C40" s="2711"/>
      <c r="D40" s="2657"/>
      <c r="E40" s="2657"/>
      <c r="F40" s="3289"/>
      <c r="G40" s="2495"/>
      <c r="H40" s="2680" t="str">
        <f t="shared" si="0"/>
        <v/>
      </c>
    </row>
    <row r="41" spans="1:8" ht="14.25">
      <c r="A41" s="2661" t="s">
        <v>168</v>
      </c>
      <c r="B41" s="2657"/>
      <c r="C41" s="2711"/>
      <c r="D41" s="2657"/>
      <c r="E41" s="2657"/>
      <c r="F41" s="3289"/>
      <c r="G41" s="2495"/>
      <c r="H41" s="2680" t="str">
        <f t="shared" si="0"/>
        <v/>
      </c>
    </row>
    <row r="42" spans="1:8" ht="14.25">
      <c r="A42" s="2661" t="s">
        <v>169</v>
      </c>
      <c r="B42" s="2657"/>
      <c r="C42" s="2711"/>
      <c r="D42" s="2657"/>
      <c r="E42" s="2657"/>
      <c r="F42" s="3289"/>
      <c r="G42" s="2495"/>
      <c r="H42" s="2680" t="str">
        <f t="shared" si="0"/>
        <v/>
      </c>
    </row>
    <row r="43" spans="1:8" ht="14.25">
      <c r="A43" s="2661" t="s">
        <v>170</v>
      </c>
      <c r="B43" s="2657"/>
      <c r="C43" s="2711"/>
      <c r="D43" s="2657"/>
      <c r="E43" s="2657"/>
      <c r="F43" s="3289"/>
      <c r="G43" s="2495"/>
      <c r="H43" s="2680" t="str">
        <f t="shared" si="0"/>
        <v/>
      </c>
    </row>
    <row r="44" spans="1:8" ht="14.25">
      <c r="A44" s="2661" t="s">
        <v>171</v>
      </c>
      <c r="B44" s="2657"/>
      <c r="C44" s="2711"/>
      <c r="D44" s="2657"/>
      <c r="E44" s="2657"/>
      <c r="F44" s="3289"/>
      <c r="G44" s="2495"/>
      <c r="H44" s="2680" t="str">
        <f t="shared" si="0"/>
        <v/>
      </c>
    </row>
    <row r="45" spans="1:8" ht="14.25">
      <c r="A45" s="2661" t="s">
        <v>172</v>
      </c>
      <c r="B45" s="2657"/>
      <c r="C45" s="2711"/>
      <c r="D45" s="2657"/>
      <c r="E45" s="2657"/>
      <c r="F45" s="3289"/>
      <c r="G45" s="2495"/>
      <c r="H45" s="2680" t="str">
        <f t="shared" si="0"/>
        <v/>
      </c>
    </row>
    <row r="46" spans="1:8" ht="14.25">
      <c r="A46" s="2661" t="s">
        <v>173</v>
      </c>
      <c r="B46" s="2657"/>
      <c r="C46" s="2711"/>
      <c r="D46" s="2657"/>
      <c r="E46" s="2657"/>
      <c r="F46" s="3289"/>
      <c r="G46" s="2495"/>
      <c r="H46" s="2680" t="str">
        <f t="shared" si="0"/>
        <v/>
      </c>
    </row>
    <row r="47" spans="1:8" ht="14.25">
      <c r="A47" s="2662" t="s">
        <v>174</v>
      </c>
      <c r="B47" s="2657"/>
      <c r="C47" s="2711"/>
      <c r="D47" s="2657"/>
      <c r="E47" s="2657"/>
      <c r="F47" s="3289"/>
      <c r="G47" s="2495"/>
      <c r="H47" s="2680" t="str">
        <f t="shared" si="0"/>
        <v/>
      </c>
    </row>
    <row r="48" spans="1:8" ht="14.25">
      <c r="A48" s="2662" t="s">
        <v>175</v>
      </c>
      <c r="B48" s="2657"/>
      <c r="C48" s="2711"/>
      <c r="D48" s="2657"/>
      <c r="E48" s="2657"/>
      <c r="F48" s="3289"/>
      <c r="G48" s="2495"/>
      <c r="H48" s="2680" t="str">
        <f t="shared" si="0"/>
        <v/>
      </c>
    </row>
    <row r="49" spans="1:8" ht="14.25">
      <c r="A49" s="2662" t="s">
        <v>176</v>
      </c>
      <c r="B49" s="2657"/>
      <c r="C49" s="2711"/>
      <c r="D49" s="2657"/>
      <c r="E49" s="2657"/>
      <c r="F49" s="3289"/>
      <c r="G49" s="2495"/>
      <c r="H49" s="2680" t="str">
        <f t="shared" si="0"/>
        <v/>
      </c>
    </row>
    <row r="50" spans="1:8" ht="14.25">
      <c r="A50" s="2662" t="s">
        <v>177</v>
      </c>
      <c r="B50" s="2657"/>
      <c r="C50" s="2711"/>
      <c r="D50" s="2657"/>
      <c r="E50" s="2657"/>
      <c r="F50" s="3289"/>
      <c r="G50" s="2495"/>
      <c r="H50" s="2680" t="str">
        <f t="shared" si="0"/>
        <v/>
      </c>
    </row>
    <row r="51" spans="1:8" ht="14.25">
      <c r="A51" s="2662" t="s">
        <v>178</v>
      </c>
      <c r="B51" s="2657"/>
      <c r="C51" s="2711"/>
      <c r="D51" s="2657"/>
      <c r="E51" s="2657"/>
      <c r="F51" s="3289"/>
      <c r="G51" s="2495"/>
      <c r="H51" s="2680" t="str">
        <f t="shared" si="0"/>
        <v/>
      </c>
    </row>
    <row r="52" spans="1:8" ht="14.25">
      <c r="A52" s="2662" t="s">
        <v>179</v>
      </c>
      <c r="B52" s="2657"/>
      <c r="C52" s="2711"/>
      <c r="D52" s="2657"/>
      <c r="E52" s="2657"/>
      <c r="F52" s="3289"/>
      <c r="G52" s="2495"/>
      <c r="H52" s="2680" t="str">
        <f t="shared" si="0"/>
        <v/>
      </c>
    </row>
    <row r="53" spans="1:8" ht="14.25">
      <c r="A53" s="2662" t="s">
        <v>180</v>
      </c>
      <c r="B53" s="2657"/>
      <c r="C53" s="2711"/>
      <c r="D53" s="2657"/>
      <c r="E53" s="2657"/>
      <c r="F53" s="3289"/>
      <c r="G53" s="2495"/>
      <c r="H53" s="2680" t="str">
        <f t="shared" si="0"/>
        <v/>
      </c>
    </row>
    <row r="54" spans="1:8" ht="14.25">
      <c r="A54" s="2662" t="s">
        <v>181</v>
      </c>
      <c r="B54" s="2657"/>
      <c r="C54" s="2711"/>
      <c r="D54" s="2657"/>
      <c r="E54" s="2657"/>
      <c r="F54" s="3289"/>
      <c r="G54" s="2495"/>
      <c r="H54" s="2680" t="str">
        <f t="shared" si="0"/>
        <v/>
      </c>
    </row>
    <row r="55" spans="1:8" ht="14.25">
      <c r="A55" s="2662" t="s">
        <v>1550</v>
      </c>
      <c r="B55" s="2657"/>
      <c r="C55" s="2711"/>
      <c r="D55" s="2657"/>
      <c r="E55" s="2657"/>
      <c r="F55" s="3289"/>
      <c r="G55" s="2495"/>
      <c r="H55" s="2680" t="str">
        <f t="shared" si="0"/>
        <v/>
      </c>
    </row>
    <row r="56" spans="1:8" ht="14.25">
      <c r="A56" s="2662" t="s">
        <v>1551</v>
      </c>
      <c r="B56" s="2657"/>
      <c r="C56" s="2711"/>
      <c r="D56" s="2657"/>
      <c r="E56" s="2657"/>
      <c r="F56" s="3289"/>
      <c r="G56" s="2495"/>
      <c r="H56" s="2680" t="str">
        <f t="shared" si="0"/>
        <v/>
      </c>
    </row>
    <row r="57" spans="1:8" ht="14.25">
      <c r="A57" s="2662" t="s">
        <v>1552</v>
      </c>
      <c r="B57" s="2657"/>
      <c r="C57" s="2711"/>
      <c r="D57" s="2657"/>
      <c r="E57" s="2657"/>
      <c r="F57" s="3289"/>
      <c r="G57" s="2495"/>
      <c r="H57" s="2680" t="str">
        <f t="shared" si="0"/>
        <v/>
      </c>
    </row>
    <row r="58" spans="1:8" ht="14.25">
      <c r="A58" s="2662" t="s">
        <v>1553</v>
      </c>
      <c r="B58" s="2657"/>
      <c r="C58" s="2711"/>
      <c r="D58" s="2657"/>
      <c r="E58" s="2657"/>
      <c r="F58" s="3289"/>
      <c r="G58" s="2495"/>
      <c r="H58" s="2680" t="str">
        <f t="shared" si="0"/>
        <v/>
      </c>
    </row>
    <row r="59" spans="1:8" ht="14.25">
      <c r="A59" s="2662" t="s">
        <v>1554</v>
      </c>
      <c r="B59" s="2657"/>
      <c r="C59" s="2711"/>
      <c r="D59" s="2657"/>
      <c r="E59" s="2657"/>
      <c r="F59" s="3289"/>
      <c r="G59" s="2495"/>
      <c r="H59" s="2680" t="str">
        <f t="shared" si="0"/>
        <v/>
      </c>
    </row>
    <row r="60" spans="1:8" ht="14.25">
      <c r="A60" s="2662" t="s">
        <v>1555</v>
      </c>
      <c r="B60" s="2657"/>
      <c r="C60" s="2711"/>
      <c r="D60" s="2657"/>
      <c r="E60" s="2657"/>
      <c r="F60" s="3289"/>
      <c r="G60" s="2495"/>
      <c r="H60" s="2680" t="str">
        <f t="shared" si="0"/>
        <v/>
      </c>
    </row>
    <row r="61" spans="1:8" ht="14.25">
      <c r="A61" s="2662" t="s">
        <v>1556</v>
      </c>
      <c r="B61" s="2657"/>
      <c r="C61" s="2711"/>
      <c r="D61" s="2657"/>
      <c r="E61" s="2657"/>
      <c r="F61" s="3289"/>
      <c r="G61" s="2495"/>
      <c r="H61" s="2680" t="str">
        <f t="shared" si="0"/>
        <v/>
      </c>
    </row>
    <row r="62" spans="1:8" ht="14.25">
      <c r="A62" s="2662" t="s">
        <v>1557</v>
      </c>
      <c r="B62" s="2657"/>
      <c r="C62" s="2711"/>
      <c r="D62" s="2657"/>
      <c r="E62" s="2657"/>
      <c r="F62" s="3289"/>
      <c r="G62" s="2495"/>
      <c r="H62" s="2680" t="str">
        <f t="shared" si="0"/>
        <v/>
      </c>
    </row>
    <row r="63" spans="1:8" ht="14.25">
      <c r="A63" s="2662" t="s">
        <v>1558</v>
      </c>
      <c r="B63" s="2657"/>
      <c r="C63" s="2711"/>
      <c r="D63" s="2657"/>
      <c r="E63" s="2657"/>
      <c r="F63" s="3289"/>
      <c r="G63" s="2495"/>
      <c r="H63" s="2680" t="str">
        <f t="shared" si="0"/>
        <v/>
      </c>
    </row>
    <row r="64" spans="1:8" ht="14.25">
      <c r="A64" s="2662" t="s">
        <v>1559</v>
      </c>
      <c r="B64" s="2657"/>
      <c r="C64" s="2711"/>
      <c r="D64" s="2657"/>
      <c r="E64" s="2657"/>
      <c r="F64" s="3289"/>
      <c r="G64" s="2495"/>
      <c r="H64" s="2680" t="str">
        <f t="shared" si="0"/>
        <v/>
      </c>
    </row>
    <row r="65" spans="1:8" ht="14.25">
      <c r="A65" s="2662" t="s">
        <v>1560</v>
      </c>
      <c r="B65" s="2657"/>
      <c r="C65" s="2711"/>
      <c r="D65" s="2657"/>
      <c r="E65" s="2657"/>
      <c r="F65" s="3289"/>
      <c r="G65" s="2495"/>
      <c r="H65" s="2680" t="str">
        <f t="shared" si="0"/>
        <v/>
      </c>
    </row>
    <row r="66" spans="1:8" ht="15">
      <c r="A66" s="2707" t="s">
        <v>1561</v>
      </c>
      <c r="B66" s="2663" t="s">
        <v>1568</v>
      </c>
      <c r="C66" s="2664"/>
      <c r="D66" s="2664"/>
      <c r="E66" s="2664"/>
      <c r="F66" s="2665"/>
      <c r="G66" s="2666">
        <f>SUM(G16:G65)</f>
        <v>0</v>
      </c>
      <c r="H66" s="2712">
        <f>SUM(H16:H65)</f>
        <v>0</v>
      </c>
    </row>
    <row r="67" spans="1:8" ht="14.25">
      <c r="A67" s="2660" t="s">
        <v>1563</v>
      </c>
      <c r="B67" s="6364" t="s">
        <v>1567</v>
      </c>
      <c r="C67" s="6365"/>
      <c r="D67" s="6365"/>
      <c r="E67" s="6365"/>
      <c r="F67" s="6366"/>
      <c r="G67" s="3292">
        <f>G66-G68-G69</f>
        <v>0</v>
      </c>
      <c r="H67" s="2680" t="str">
        <f>IFERROR(IF(G67/($G$70)&gt;0,(G67/$G$70),0),"")</f>
        <v/>
      </c>
    </row>
    <row r="68" spans="1:8" ht="14.25">
      <c r="A68" s="2660" t="s">
        <v>1564</v>
      </c>
      <c r="B68" s="6367" t="s">
        <v>1566</v>
      </c>
      <c r="C68" s="6368"/>
      <c r="D68" s="6368"/>
      <c r="E68" s="6368"/>
      <c r="F68" s="2659"/>
      <c r="G68" s="2667">
        <f>SUMIF($F$15:$F$65,"Staff",$G$15:$G$65)</f>
        <v>0</v>
      </c>
      <c r="H68" s="2680" t="str">
        <f>IFERROR(IF(G68/($G$70)&gt;0,(G68/$G$70),0),"")</f>
        <v/>
      </c>
    </row>
    <row r="69" spans="1:8" ht="14.25">
      <c r="A69" s="940" t="s">
        <v>1565</v>
      </c>
      <c r="B69" s="6373" t="s">
        <v>1064</v>
      </c>
      <c r="C69" s="6374"/>
      <c r="D69" s="6374"/>
      <c r="E69" s="6374"/>
      <c r="F69" s="6375"/>
      <c r="G69" s="2667">
        <f>SUMIF($F$15:$F$65,"Other",$G$15:$G$65)</f>
        <v>0</v>
      </c>
      <c r="H69" s="2680" t="str">
        <f>IFERROR(IF(G69/($G$70)&gt;0,(G69/$G$70),0),"")</f>
        <v/>
      </c>
    </row>
    <row r="70" spans="1:8" ht="15.75" thickBot="1">
      <c r="A70" s="2708"/>
      <c r="B70" s="6371" t="s">
        <v>182</v>
      </c>
      <c r="C70" s="6372"/>
      <c r="D70" s="6372"/>
      <c r="E70" s="6372"/>
      <c r="F70" s="2709"/>
      <c r="G70" s="3291">
        <f>SUM(G67:G69)</f>
        <v>0</v>
      </c>
      <c r="H70" s="3290">
        <f>SUM(H67:H69)</f>
        <v>0</v>
      </c>
    </row>
    <row r="71" spans="1:8" ht="15" thickTop="1">
      <c r="A71" s="344"/>
      <c r="B71" s="344"/>
      <c r="C71" s="344"/>
      <c r="D71" s="344"/>
      <c r="E71" s="344"/>
      <c r="F71" s="344"/>
      <c r="G71" s="344"/>
      <c r="H71" s="344"/>
    </row>
    <row r="72" spans="1:8" ht="48" customHeight="1">
      <c r="A72" s="6369" t="s">
        <v>2245</v>
      </c>
      <c r="B72" s="6254"/>
      <c r="C72" s="6254"/>
      <c r="D72" s="6254"/>
      <c r="E72" s="6254"/>
      <c r="F72" s="6254"/>
      <c r="G72" s="6254"/>
      <c r="H72" s="6254"/>
    </row>
    <row r="73" spans="1:8" ht="15">
      <c r="A73" s="433"/>
      <c r="B73" s="344"/>
      <c r="C73" s="344"/>
      <c r="D73" s="344"/>
      <c r="E73" s="344"/>
      <c r="F73" s="344"/>
      <c r="G73" s="344"/>
      <c r="H73" s="340"/>
    </row>
    <row r="74" spans="1:8" ht="15">
      <c r="A74" s="4111" t="s">
        <v>188</v>
      </c>
      <c r="B74" s="4111"/>
      <c r="C74" s="4111"/>
      <c r="D74" s="4111"/>
      <c r="E74" s="4111"/>
      <c r="F74" s="4111"/>
      <c r="G74" s="4111"/>
      <c r="H74" s="344"/>
    </row>
    <row r="75" spans="1:8" ht="15">
      <c r="A75" s="4111" t="s">
        <v>189</v>
      </c>
      <c r="B75" s="4111"/>
      <c r="C75" s="4111"/>
      <c r="D75" s="4111"/>
      <c r="E75" s="4111"/>
      <c r="F75" s="4111"/>
      <c r="G75" s="4111"/>
      <c r="H75" s="344"/>
    </row>
    <row r="76" spans="1:8" ht="14.25">
      <c r="A76" s="344"/>
      <c r="B76" s="952"/>
      <c r="C76" s="952"/>
      <c r="D76" s="344"/>
      <c r="E76" s="344"/>
      <c r="F76" s="344"/>
      <c r="G76" s="344"/>
      <c r="H76" s="340"/>
    </row>
    <row r="77" spans="1:8" ht="14.25">
      <c r="A77" s="344"/>
      <c r="B77" s="344"/>
      <c r="C77" s="344"/>
      <c r="D77" s="344"/>
      <c r="E77" s="344"/>
      <c r="F77" s="344"/>
      <c r="G77" s="344"/>
      <c r="H77" s="916" t="str">
        <f>+ToC!E117</f>
        <v xml:space="preserve">GENERAL Annual Return </v>
      </c>
    </row>
    <row r="78" spans="1:8" ht="15">
      <c r="A78" s="346"/>
      <c r="B78" s="346"/>
      <c r="C78" s="346"/>
      <c r="D78" s="346"/>
      <c r="E78" s="346"/>
      <c r="F78" s="346"/>
      <c r="G78" s="346"/>
      <c r="H78" s="917" t="s">
        <v>1057</v>
      </c>
    </row>
    <row r="79" spans="1:8" ht="15" hidden="1">
      <c r="A79" s="346"/>
      <c r="B79" s="346"/>
      <c r="C79" s="346"/>
      <c r="D79" s="346"/>
      <c r="E79" s="346"/>
      <c r="F79" s="346"/>
      <c r="G79" s="346"/>
      <c r="H79" s="346"/>
    </row>
    <row r="80" spans="1:8" ht="15" hidden="1">
      <c r="A80" s="354"/>
      <c r="B80" s="354"/>
      <c r="C80" s="354"/>
      <c r="D80" s="354"/>
      <c r="E80" s="354"/>
      <c r="F80" s="354"/>
      <c r="G80" s="354"/>
      <c r="H80" s="354"/>
    </row>
    <row r="81" spans="1:8" ht="15" hidden="1">
      <c r="A81" s="354"/>
      <c r="B81" s="354"/>
      <c r="C81" s="354"/>
      <c r="D81" s="354"/>
      <c r="E81" s="354"/>
      <c r="F81" s="354"/>
      <c r="G81" s="354"/>
      <c r="H81" s="354"/>
    </row>
    <row r="82" spans="1:8" ht="15" hidden="1">
      <c r="A82" s="354"/>
      <c r="B82" s="354"/>
      <c r="C82" s="354"/>
      <c r="D82" s="354"/>
      <c r="E82" s="354"/>
      <c r="F82" s="354"/>
      <c r="G82" s="354"/>
      <c r="H82" s="354"/>
    </row>
    <row r="83" spans="1:8" ht="15" hidden="1">
      <c r="A83" s="354"/>
      <c r="B83" s="354"/>
      <c r="C83" s="354"/>
      <c r="D83" s="354"/>
      <c r="E83" s="354"/>
      <c r="F83" s="354"/>
      <c r="G83" s="354"/>
      <c r="H83" s="354"/>
    </row>
    <row r="84" spans="1:8" ht="15" hidden="1">
      <c r="A84" s="354"/>
      <c r="B84" s="354"/>
      <c r="C84" s="354"/>
      <c r="D84" s="354"/>
      <c r="E84" s="354"/>
      <c r="F84" s="354"/>
      <c r="G84" s="354"/>
      <c r="H84" s="354"/>
    </row>
    <row r="85" spans="1:8" ht="15" hidden="1">
      <c r="A85" s="354"/>
      <c r="B85" s="354"/>
      <c r="C85" s="354"/>
      <c r="D85" s="354"/>
      <c r="E85" s="354"/>
      <c r="F85" s="354"/>
      <c r="G85" s="354"/>
      <c r="H85" s="354"/>
    </row>
    <row r="86" spans="1:8" ht="15" hidden="1">
      <c r="A86" s="354"/>
      <c r="B86" s="354"/>
      <c r="C86" s="354"/>
      <c r="D86" s="354"/>
      <c r="E86" s="354"/>
      <c r="F86" s="354"/>
      <c r="G86" s="354"/>
      <c r="H86" s="354"/>
    </row>
    <row r="87" spans="1:8" ht="15" hidden="1">
      <c r="A87" s="354"/>
      <c r="B87" s="354"/>
      <c r="C87" s="354"/>
      <c r="D87" s="354"/>
      <c r="E87" s="354"/>
      <c r="F87" s="354"/>
      <c r="G87" s="354"/>
      <c r="H87" s="354"/>
    </row>
    <row r="88" spans="1:8" ht="15" hidden="1">
      <c r="A88" s="354"/>
      <c r="B88" s="354"/>
      <c r="C88" s="354"/>
      <c r="D88" s="354"/>
      <c r="E88" s="354"/>
      <c r="F88" s="354"/>
      <c r="G88" s="354"/>
      <c r="H88" s="354"/>
    </row>
    <row r="89" spans="1:8" ht="15" hidden="1">
      <c r="A89" s="354"/>
      <c r="B89" s="354"/>
      <c r="C89" s="354"/>
      <c r="D89" s="354"/>
      <c r="E89" s="354"/>
      <c r="F89" s="354"/>
      <c r="G89" s="354"/>
      <c r="H89" s="354"/>
    </row>
    <row r="90" spans="1:8" ht="15" hidden="1">
      <c r="A90" s="354"/>
      <c r="B90" s="354"/>
      <c r="C90" s="354"/>
      <c r="D90" s="354"/>
      <c r="E90" s="354"/>
      <c r="F90" s="354"/>
      <c r="G90" s="354"/>
      <c r="H90" s="354"/>
    </row>
    <row r="91" spans="1:8" ht="15" hidden="1">
      <c r="A91" s="354"/>
      <c r="B91" s="354"/>
      <c r="C91" s="354"/>
      <c r="D91" s="354"/>
      <c r="E91" s="354"/>
      <c r="F91" s="354"/>
      <c r="G91" s="354"/>
      <c r="H91" s="354"/>
    </row>
    <row r="92" spans="1:8" ht="15" hidden="1">
      <c r="A92" s="354"/>
      <c r="B92" s="354"/>
      <c r="C92" s="354"/>
      <c r="D92" s="354"/>
      <c r="E92" s="354"/>
      <c r="F92" s="354"/>
      <c r="G92" s="354"/>
      <c r="H92" s="354"/>
    </row>
    <row r="93" spans="1:8" ht="15" hidden="1">
      <c r="A93" s="354"/>
      <c r="B93" s="354"/>
      <c r="C93" s="354"/>
      <c r="D93" s="354"/>
      <c r="E93" s="354"/>
      <c r="F93" s="354"/>
      <c r="G93" s="354"/>
      <c r="H93" s="354"/>
    </row>
    <row r="94" spans="1:8" ht="15" hidden="1">
      <c r="A94" s="354"/>
      <c r="B94" s="354"/>
      <c r="C94" s="354"/>
      <c r="D94" s="354"/>
      <c r="E94" s="354"/>
      <c r="F94" s="354"/>
      <c r="G94" s="354"/>
      <c r="H94" s="354"/>
    </row>
    <row r="95" spans="1:8" ht="15" hidden="1">
      <c r="A95" s="354"/>
      <c r="B95" s="354"/>
      <c r="C95" s="354"/>
      <c r="D95" s="354"/>
      <c r="E95" s="354"/>
      <c r="F95" s="354"/>
      <c r="G95" s="354"/>
      <c r="H95" s="354"/>
    </row>
    <row r="96" spans="1:8" ht="15" hidden="1">
      <c r="A96" s="354"/>
      <c r="B96" s="354"/>
      <c r="C96" s="354"/>
      <c r="D96" s="354"/>
      <c r="E96" s="354"/>
      <c r="F96" s="354"/>
      <c r="G96" s="354"/>
      <c r="H96" s="354"/>
    </row>
    <row r="97" spans="1:8" ht="15" hidden="1">
      <c r="A97" s="354"/>
      <c r="B97" s="354"/>
      <c r="C97" s="354"/>
      <c r="D97" s="354"/>
      <c r="E97" s="354"/>
      <c r="F97" s="354"/>
      <c r="G97" s="354"/>
      <c r="H97" s="354"/>
    </row>
    <row r="98" spans="1:8" ht="15" hidden="1">
      <c r="A98" s="354"/>
      <c r="B98" s="354"/>
      <c r="C98" s="354"/>
      <c r="D98" s="354"/>
      <c r="E98" s="354"/>
      <c r="F98" s="354"/>
      <c r="G98" s="354"/>
      <c r="H98" s="354"/>
    </row>
    <row r="99" spans="1:8" ht="15" hidden="1">
      <c r="A99" s="354"/>
      <c r="B99" s="354"/>
      <c r="C99" s="354"/>
      <c r="D99" s="354"/>
      <c r="E99" s="354"/>
      <c r="F99" s="354"/>
      <c r="G99" s="354"/>
      <c r="H99" s="354"/>
    </row>
    <row r="100" spans="1:8" ht="15" hidden="1">
      <c r="A100" s="354"/>
      <c r="B100" s="354"/>
      <c r="C100" s="354"/>
      <c r="D100" s="354"/>
      <c r="E100" s="354"/>
      <c r="F100" s="354"/>
      <c r="G100" s="354"/>
      <c r="H100" s="354"/>
    </row>
    <row r="101" spans="1:8" ht="15" hidden="1">
      <c r="A101" s="354"/>
      <c r="B101" s="354"/>
      <c r="C101" s="354"/>
      <c r="D101" s="354"/>
      <c r="E101" s="354"/>
      <c r="F101" s="354"/>
      <c r="G101" s="354"/>
      <c r="H101" s="354"/>
    </row>
    <row r="102" spans="1:8" ht="15" hidden="1">
      <c r="A102" s="354"/>
      <c r="B102" s="354"/>
      <c r="C102" s="354"/>
      <c r="D102" s="354"/>
      <c r="E102" s="354"/>
      <c r="F102" s="354"/>
      <c r="G102" s="354"/>
      <c r="H102" s="354"/>
    </row>
    <row r="103" spans="1:8" ht="15" hidden="1">
      <c r="A103" s="354"/>
      <c r="B103" s="354"/>
      <c r="C103" s="354"/>
      <c r="D103" s="354"/>
      <c r="E103" s="354"/>
      <c r="F103" s="354"/>
      <c r="G103" s="354"/>
      <c r="H103" s="354"/>
    </row>
    <row r="104" spans="1:8" ht="15" hidden="1">
      <c r="A104" s="354"/>
      <c r="B104" s="354"/>
      <c r="C104" s="354"/>
      <c r="D104" s="354"/>
      <c r="E104" s="354"/>
      <c r="F104" s="354"/>
      <c r="G104" s="354"/>
      <c r="H104" s="354"/>
    </row>
    <row r="105" spans="1:8" ht="15" hidden="1">
      <c r="A105" s="354"/>
      <c r="B105" s="354"/>
      <c r="C105" s="354"/>
      <c r="D105" s="354"/>
      <c r="E105" s="354"/>
      <c r="F105" s="354"/>
      <c r="G105" s="354"/>
      <c r="H105" s="354"/>
    </row>
    <row r="106" spans="1:8" ht="15" hidden="1">
      <c r="A106" s="354"/>
      <c r="B106" s="354"/>
      <c r="C106" s="354"/>
      <c r="D106" s="354"/>
      <c r="E106" s="354"/>
      <c r="F106" s="354"/>
      <c r="G106" s="354"/>
      <c r="H106" s="354"/>
    </row>
    <row r="107" spans="1:8" ht="15" hidden="1">
      <c r="A107" s="354"/>
      <c r="B107" s="354"/>
      <c r="C107" s="354"/>
      <c r="D107" s="354"/>
      <c r="E107" s="354"/>
      <c r="F107" s="354"/>
      <c r="G107" s="354"/>
      <c r="H107" s="354"/>
    </row>
    <row r="108" spans="1:8" ht="15" hidden="1">
      <c r="A108" s="354"/>
      <c r="B108" s="354"/>
      <c r="C108" s="354"/>
      <c r="D108" s="354"/>
      <c r="E108" s="354"/>
      <c r="F108" s="354"/>
      <c r="G108" s="354"/>
      <c r="H108" s="354"/>
    </row>
    <row r="109" spans="1:8" ht="15" hidden="1">
      <c r="A109" s="354"/>
      <c r="B109" s="354"/>
      <c r="C109" s="354"/>
      <c r="D109" s="354"/>
      <c r="E109" s="354"/>
      <c r="F109" s="354"/>
      <c r="G109" s="354"/>
      <c r="H109" s="354"/>
    </row>
    <row r="110" spans="1:8" ht="15" hidden="1">
      <c r="A110" s="354"/>
      <c r="B110" s="354"/>
      <c r="C110" s="354"/>
      <c r="D110" s="354"/>
      <c r="E110" s="354"/>
      <c r="F110" s="354"/>
      <c r="G110" s="354"/>
      <c r="H110" s="354"/>
    </row>
    <row r="111" spans="1:8" ht="15" hidden="1">
      <c r="A111" s="354"/>
      <c r="B111" s="354"/>
      <c r="C111" s="354"/>
      <c r="D111" s="354"/>
      <c r="E111" s="354"/>
      <c r="F111" s="354"/>
      <c r="G111" s="354"/>
      <c r="H111" s="354"/>
    </row>
    <row r="112" spans="1:8" ht="15" hidden="1">
      <c r="A112" s="354"/>
      <c r="B112" s="354"/>
      <c r="C112" s="354"/>
      <c r="D112" s="354"/>
      <c r="E112" s="354"/>
      <c r="F112" s="354"/>
      <c r="G112" s="354"/>
      <c r="H112" s="354"/>
    </row>
    <row r="113" spans="1:8" ht="15" hidden="1">
      <c r="A113" s="354"/>
      <c r="B113" s="354"/>
      <c r="C113" s="354"/>
      <c r="D113" s="354"/>
      <c r="E113" s="354"/>
      <c r="F113" s="354"/>
      <c r="G113" s="354"/>
      <c r="H113" s="354"/>
    </row>
    <row r="114" spans="1:8" ht="15" hidden="1">
      <c r="A114" s="354"/>
      <c r="B114" s="354"/>
      <c r="C114" s="354"/>
      <c r="D114" s="354"/>
      <c r="E114" s="354"/>
      <c r="F114" s="354"/>
      <c r="G114" s="354"/>
      <c r="H114" s="354"/>
    </row>
    <row r="115" spans="1:8" ht="15" hidden="1">
      <c r="A115" s="354"/>
      <c r="B115" s="354"/>
      <c r="C115" s="354"/>
      <c r="D115" s="354"/>
      <c r="E115" s="354"/>
      <c r="F115" s="354"/>
      <c r="G115" s="354"/>
      <c r="H115" s="354"/>
    </row>
    <row r="116" spans="1:8" ht="15" hidden="1">
      <c r="A116" s="354"/>
      <c r="B116" s="354"/>
      <c r="C116" s="354"/>
      <c r="D116" s="354"/>
      <c r="E116" s="354"/>
      <c r="F116" s="354"/>
      <c r="G116" s="354"/>
      <c r="H116" s="354"/>
    </row>
    <row r="117" spans="1:8" ht="15" hidden="1">
      <c r="A117" s="354"/>
      <c r="B117" s="354"/>
      <c r="C117" s="354"/>
      <c r="D117" s="354"/>
      <c r="E117" s="354"/>
      <c r="F117" s="354"/>
      <c r="G117" s="354"/>
      <c r="H117" s="354"/>
    </row>
    <row r="118" spans="1:8" ht="15" hidden="1">
      <c r="A118" s="354"/>
      <c r="B118" s="354"/>
      <c r="C118" s="354"/>
      <c r="D118" s="354"/>
      <c r="E118" s="354"/>
      <c r="F118" s="354"/>
      <c r="G118" s="354"/>
      <c r="H118" s="354"/>
    </row>
    <row r="119" spans="1:8" ht="15" hidden="1">
      <c r="A119" s="354"/>
      <c r="B119" s="354"/>
      <c r="C119" s="354"/>
      <c r="D119" s="354"/>
      <c r="E119" s="354"/>
      <c r="F119" s="354"/>
      <c r="G119" s="354"/>
      <c r="H119" s="354"/>
    </row>
    <row r="120" spans="1:8"/>
  </sheetData>
  <sheetProtection algorithmName="SHA-512" hashValue="ul9OTZg3coY5WtqFx3HOpMS9o/rBk5/bI7/pbMZkuihrgElTVrRGRSjQOyKd37pdQ6eA30PhOyDOpCX5OHdQ6Q==" saltValue="nODLBY9YpgJz0wPAZX0m8w==" spinCount="100000" sheet="1" objects="1" scenarios="1"/>
  <customSheetViews>
    <customSheetView guid="{54084986-DBD9-467D-BB87-84DFF604BE53}">
      <selection activeCell="A4" sqref="A4"/>
      <pageMargins left="0.7" right="0.7" top="0.75" bottom="0.75" header="0.3" footer="0.3"/>
      <pageSetup paperSize="5" scale="65" orientation="portrait" r:id="rId1"/>
    </customSheetView>
  </customSheetViews>
  <mergeCells count="7">
    <mergeCell ref="A72:H72"/>
    <mergeCell ref="B68:E68"/>
    <mergeCell ref="A1:H1"/>
    <mergeCell ref="B70:E70"/>
    <mergeCell ref="A8:D8"/>
    <mergeCell ref="B67:F67"/>
    <mergeCell ref="B69:F69"/>
  </mergeCells>
  <dataValidations count="2">
    <dataValidation type="list" allowBlank="1" showInputMessage="1" showErrorMessage="1" sqref="C13:C65">
      <formula1>$M$12:$M$14</formula1>
    </dataValidation>
    <dataValidation type="list" allowBlank="1" showInputMessage="1" showErrorMessage="1" sqref="F15:F65">
      <formula1>$P$8:$P$23</formula1>
    </dataValidation>
  </dataValidations>
  <hyperlinks>
    <hyperlink ref="A1:H1" location="ToC!A1" display="10.11"/>
  </hyperlinks>
  <pageMargins left="0.70866141732283472" right="0.70866141732283472" top="0.74803149606299213" bottom="0.74803149606299213" header="0.31496062992125984" footer="0.31496062992125984"/>
  <pageSetup scale="58" orientation="portrait" r:id="rId2"/>
  <headerFooter>
    <oddHeader>&amp;L&amp;A&amp;C&amp;"Times New Roman,Bold" DRAFT 
INTERNAL USE ONLY&amp;RPage &amp;P</oddHeader>
  </headerFooter>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F98"/>
  <sheetViews>
    <sheetView topLeftCell="A11" zoomScaleNormal="100" workbookViewId="0">
      <selection activeCell="B85" sqref="B85"/>
    </sheetView>
  </sheetViews>
  <sheetFormatPr defaultColWidth="0" defaultRowHeight="12.75" zeroHeight="1"/>
  <cols>
    <col min="1" max="1" width="4.83203125" style="341" customWidth="1"/>
    <col min="2" max="2" width="40.83203125" style="341" customWidth="1"/>
    <col min="3" max="3" width="12.83203125" style="341" customWidth="1"/>
    <col min="4" max="4" width="21.33203125" style="341" customWidth="1"/>
    <col min="5" max="5" width="18.6640625" style="341" customWidth="1"/>
    <col min="6" max="7" width="12.83203125" style="341" customWidth="1"/>
    <col min="8" max="8" width="9.33203125" style="341" hidden="1" customWidth="1"/>
    <col min="9" max="32" width="0" style="341" hidden="1" customWidth="1"/>
    <col min="33" max="16384" width="9.33203125" style="341" hidden="1"/>
  </cols>
  <sheetData>
    <row r="1" spans="1:11" ht="15">
      <c r="A1" s="6392" t="s">
        <v>190</v>
      </c>
      <c r="B1" s="6354"/>
      <c r="C1" s="6354"/>
      <c r="D1" s="6354"/>
      <c r="E1" s="6354"/>
      <c r="F1" s="6354"/>
      <c r="G1" s="6354"/>
      <c r="H1" s="346"/>
      <c r="I1" s="354"/>
      <c r="J1" s="354"/>
      <c r="K1" s="354"/>
    </row>
    <row r="2" spans="1:11" ht="15">
      <c r="A2" s="524"/>
      <c r="B2" s="524"/>
      <c r="C2" s="524"/>
      <c r="D2" s="524"/>
      <c r="E2" s="902" t="s">
        <v>1812</v>
      </c>
      <c r="F2" s="212"/>
      <c r="G2" s="340"/>
      <c r="H2" s="346"/>
      <c r="I2" s="354"/>
      <c r="J2" s="354"/>
      <c r="K2" s="354"/>
    </row>
    <row r="3" spans="1:11" ht="15">
      <c r="A3" s="1443" t="str">
        <f>+Cover!A14</f>
        <v>Select Name of Insurer/ Financial Holding Company</v>
      </c>
      <c r="B3" s="352"/>
      <c r="C3" s="430"/>
      <c r="D3" s="1405"/>
      <c r="E3" s="1411"/>
      <c r="F3" s="1411"/>
      <c r="G3" s="524"/>
      <c r="H3" s="346"/>
      <c r="I3" s="354"/>
      <c r="J3" s="354"/>
      <c r="K3" s="354"/>
    </row>
    <row r="4" spans="1:11" ht="15">
      <c r="A4" s="1414" t="str">
        <f>+ToC!A3</f>
        <v>Insurer/Financial Holding Company</v>
      </c>
      <c r="B4" s="344"/>
      <c r="C4" s="1404"/>
      <c r="D4" s="1405"/>
      <c r="E4" s="1411"/>
      <c r="F4" s="1411"/>
      <c r="G4" s="524"/>
      <c r="H4" s="346"/>
      <c r="I4" s="354"/>
      <c r="J4" s="354"/>
      <c r="K4" s="354"/>
    </row>
    <row r="5" spans="1:11" ht="15">
      <c r="A5" s="344"/>
      <c r="B5" s="344"/>
      <c r="C5" s="1404"/>
      <c r="D5" s="1411"/>
      <c r="E5" s="1411"/>
      <c r="F5" s="1411"/>
      <c r="G5" s="344"/>
      <c r="H5" s="346"/>
      <c r="I5" s="354"/>
      <c r="J5" s="354"/>
      <c r="K5" s="354"/>
    </row>
    <row r="6" spans="1:11" ht="15">
      <c r="A6" s="433" t="str">
        <f>+ToC!A5</f>
        <v>General Insurers Annual Return</v>
      </c>
      <c r="B6" s="344"/>
      <c r="C6" s="344"/>
      <c r="D6" s="344"/>
      <c r="E6" s="344"/>
      <c r="F6" s="344"/>
      <c r="G6" s="344"/>
      <c r="H6" s="346"/>
      <c r="I6" s="354"/>
      <c r="J6" s="354"/>
      <c r="K6" s="354"/>
    </row>
    <row r="7" spans="1:11" ht="15">
      <c r="A7" s="1414" t="str">
        <f>+ToC!A6</f>
        <v>For Year Ended:</v>
      </c>
      <c r="B7" s="344"/>
      <c r="C7" s="344"/>
      <c r="D7" s="758">
        <f>+Cover!A22</f>
        <v>0</v>
      </c>
      <c r="E7" s="344"/>
      <c r="F7" s="344"/>
      <c r="G7" s="344"/>
      <c r="H7" s="346"/>
      <c r="I7" s="354"/>
      <c r="J7" s="354"/>
      <c r="K7" s="354"/>
    </row>
    <row r="8" spans="1:11" ht="15">
      <c r="A8" s="1414"/>
      <c r="B8" s="344"/>
      <c r="C8" s="344"/>
      <c r="D8" s="344"/>
      <c r="E8" s="344"/>
      <c r="F8" s="344"/>
      <c r="G8" s="1415"/>
      <c r="H8" s="346"/>
      <c r="I8" s="354"/>
      <c r="J8" s="354"/>
      <c r="K8" s="354"/>
    </row>
    <row r="9" spans="1:11" ht="15">
      <c r="A9" s="6230" t="s">
        <v>1906</v>
      </c>
      <c r="B9" s="6230"/>
      <c r="C9" s="6230"/>
      <c r="D9" s="6230"/>
      <c r="E9" s="6230"/>
      <c r="F9" s="6230"/>
      <c r="G9" s="6230"/>
      <c r="H9" s="346"/>
      <c r="I9" s="354"/>
      <c r="J9" s="354"/>
      <c r="K9" s="354"/>
    </row>
    <row r="10" spans="1:11" ht="15">
      <c r="A10" s="344"/>
      <c r="B10" s="344"/>
      <c r="C10" s="6393"/>
      <c r="D10" s="6393"/>
      <c r="E10" s="6393"/>
      <c r="F10" s="6393"/>
      <c r="G10" s="6393"/>
      <c r="H10" s="346"/>
      <c r="I10" s="354"/>
      <c r="J10" s="354"/>
      <c r="K10" s="354"/>
    </row>
    <row r="11" spans="1:11" ht="15">
      <c r="A11" s="815" t="s">
        <v>191</v>
      </c>
      <c r="B11" s="529" t="s">
        <v>192</v>
      </c>
      <c r="C11" s="6394"/>
      <c r="D11" s="6394"/>
      <c r="E11" s="6394"/>
      <c r="F11" s="6394"/>
      <c r="G11" s="6394"/>
      <c r="H11" s="346"/>
      <c r="I11" s="354"/>
      <c r="J11" s="354"/>
      <c r="K11" s="354"/>
    </row>
    <row r="12" spans="1:11" ht="15">
      <c r="A12" s="344"/>
      <c r="B12" s="529" t="s">
        <v>193</v>
      </c>
      <c r="C12" s="6395"/>
      <c r="D12" s="6395"/>
      <c r="E12" s="6395"/>
      <c r="F12" s="6395"/>
      <c r="G12" s="6395"/>
      <c r="H12" s="346"/>
      <c r="I12" s="354"/>
      <c r="J12" s="354"/>
      <c r="K12" s="354"/>
    </row>
    <row r="13" spans="1:11" ht="15">
      <c r="A13" s="344"/>
      <c r="B13" s="6380" t="s">
        <v>194</v>
      </c>
      <c r="C13" s="6380"/>
      <c r="D13" s="6380"/>
      <c r="E13" s="6380"/>
      <c r="F13" s="6380"/>
      <c r="G13" s="6380"/>
      <c r="H13" s="346"/>
      <c r="I13" s="354"/>
      <c r="J13" s="354"/>
      <c r="K13" s="354"/>
    </row>
    <row r="14" spans="1:11" ht="45" customHeight="1">
      <c r="A14" s="953"/>
      <c r="B14" s="6388"/>
      <c r="C14" s="6389"/>
      <c r="D14" s="6389"/>
      <c r="E14" s="6389"/>
      <c r="F14" s="6390"/>
      <c r="G14" s="57"/>
      <c r="H14" s="346"/>
      <c r="I14" s="354"/>
      <c r="J14" s="354"/>
      <c r="K14" s="354"/>
    </row>
    <row r="15" spans="1:11" ht="15">
      <c r="A15" s="348"/>
      <c r="B15" s="348"/>
      <c r="C15" s="348"/>
      <c r="D15" s="348"/>
      <c r="E15" s="348"/>
      <c r="F15" s="6391"/>
      <c r="G15" s="6391"/>
      <c r="H15" s="346"/>
      <c r="I15" s="354"/>
      <c r="J15" s="354"/>
      <c r="K15" s="354"/>
    </row>
    <row r="16" spans="1:11" ht="15">
      <c r="A16" s="524" t="s">
        <v>195</v>
      </c>
      <c r="B16" s="6355" t="s">
        <v>198</v>
      </c>
      <c r="C16" s="6355"/>
      <c r="D16" s="6355"/>
      <c r="E16" s="506"/>
      <c r="F16" s="6386"/>
      <c r="G16" s="6386"/>
      <c r="H16" s="346"/>
      <c r="I16" s="354"/>
      <c r="J16" s="354"/>
      <c r="K16" s="354"/>
    </row>
    <row r="17" spans="1:32" ht="15">
      <c r="A17" s="524" t="s">
        <v>196</v>
      </c>
      <c r="B17" s="6355" t="s">
        <v>200</v>
      </c>
      <c r="C17" s="6355"/>
      <c r="D17" s="6355"/>
      <c r="E17" s="506"/>
      <c r="F17" s="6386"/>
      <c r="G17" s="6386"/>
      <c r="H17" s="346"/>
      <c r="I17" s="354"/>
      <c r="J17" s="354"/>
      <c r="K17" s="354"/>
    </row>
    <row r="18" spans="1:32" ht="27.75" customHeight="1">
      <c r="A18" s="5107" t="s">
        <v>197</v>
      </c>
      <c r="B18" s="6376" t="s">
        <v>202</v>
      </c>
      <c r="C18" s="6376"/>
      <c r="D18" s="6376"/>
      <c r="E18" s="6376"/>
      <c r="F18" s="6376"/>
      <c r="G18" s="6376"/>
      <c r="H18" s="346"/>
      <c r="I18" s="354"/>
      <c r="J18" s="354"/>
      <c r="K18" s="354"/>
    </row>
    <row r="19" spans="1:32" ht="45" customHeight="1">
      <c r="A19" s="989"/>
      <c r="B19" s="6383"/>
      <c r="C19" s="6384"/>
      <c r="D19" s="6384"/>
      <c r="E19" s="6384"/>
      <c r="F19" s="6385"/>
      <c r="G19" s="57"/>
      <c r="H19" s="346"/>
      <c r="I19" s="354"/>
      <c r="J19" s="354"/>
      <c r="K19" s="354"/>
      <c r="AF19" s="341" t="s">
        <v>865</v>
      </c>
    </row>
    <row r="20" spans="1:32" ht="15">
      <c r="A20" s="943"/>
      <c r="B20" s="348"/>
      <c r="C20" s="348"/>
      <c r="D20" s="348"/>
      <c r="E20" s="348"/>
      <c r="F20" s="348"/>
      <c r="G20" s="348"/>
      <c r="H20" s="346"/>
      <c r="I20" s="354"/>
      <c r="J20" s="354"/>
      <c r="K20" s="354"/>
      <c r="AF20" s="341" t="s">
        <v>863</v>
      </c>
    </row>
    <row r="21" spans="1:32" ht="30" customHeight="1">
      <c r="A21" s="5107" t="s">
        <v>199</v>
      </c>
      <c r="B21" s="6387" t="s">
        <v>2574</v>
      </c>
      <c r="C21" s="6387"/>
      <c r="D21" s="6387"/>
      <c r="E21" s="6387"/>
      <c r="F21" s="6387"/>
      <c r="G21" s="6387"/>
      <c r="H21" s="346"/>
      <c r="I21" s="354"/>
      <c r="J21" s="354"/>
      <c r="K21" s="354"/>
      <c r="AF21" s="341" t="s">
        <v>864</v>
      </c>
    </row>
    <row r="22" spans="1:32" ht="28.5">
      <c r="A22" s="4153"/>
      <c r="B22" s="955" t="s">
        <v>847</v>
      </c>
      <c r="C22" s="6386"/>
      <c r="D22" s="6386"/>
      <c r="E22" s="3703" t="s">
        <v>2573</v>
      </c>
      <c r="F22" s="6386"/>
      <c r="G22" s="6386"/>
      <c r="H22" s="346"/>
      <c r="I22" s="354"/>
      <c r="J22" s="354"/>
      <c r="K22" s="354"/>
      <c r="AF22" s="341" t="s">
        <v>2320</v>
      </c>
    </row>
    <row r="23" spans="1:32" ht="15">
      <c r="A23" s="943"/>
      <c r="B23" s="529"/>
      <c r="C23" s="344"/>
      <c r="D23" s="353"/>
      <c r="E23" s="342"/>
      <c r="F23" s="342"/>
      <c r="G23" s="342"/>
      <c r="H23" s="346"/>
      <c r="I23" s="354"/>
      <c r="J23" s="354"/>
      <c r="K23" s="354"/>
    </row>
    <row r="24" spans="1:32" ht="15">
      <c r="A24" s="943"/>
      <c r="B24" s="529"/>
      <c r="C24" s="344"/>
      <c r="D24" s="344"/>
      <c r="E24" s="425"/>
      <c r="F24" s="815"/>
      <c r="G24" s="425"/>
      <c r="H24" s="346"/>
      <c r="I24" s="354"/>
      <c r="J24" s="354"/>
      <c r="K24" s="354"/>
    </row>
    <row r="25" spans="1:32" ht="45" customHeight="1">
      <c r="A25" s="5107" t="s">
        <v>201</v>
      </c>
      <c r="B25" s="6376" t="s">
        <v>205</v>
      </c>
      <c r="C25" s="6376"/>
      <c r="D25" s="6376"/>
      <c r="E25" s="6376"/>
      <c r="F25" s="6376"/>
      <c r="G25" s="6376"/>
      <c r="H25" s="346"/>
      <c r="I25" s="354"/>
      <c r="J25" s="354"/>
      <c r="K25" s="354"/>
    </row>
    <row r="26" spans="1:32" ht="15">
      <c r="A26" s="943"/>
      <c r="B26" s="529"/>
      <c r="C26" s="344"/>
      <c r="D26" s="353"/>
      <c r="E26" s="430"/>
      <c r="F26" s="3116" t="s">
        <v>865</v>
      </c>
      <c r="G26" s="348"/>
      <c r="H26" s="346"/>
      <c r="I26" s="354"/>
      <c r="J26" s="354"/>
      <c r="K26" s="354"/>
    </row>
    <row r="27" spans="1:32" ht="15">
      <c r="A27" s="943"/>
      <c r="B27" s="6355" t="s">
        <v>866</v>
      </c>
      <c r="C27" s="6355"/>
      <c r="D27" s="353"/>
      <c r="E27" s="430"/>
      <c r="F27" s="956"/>
      <c r="G27" s="348"/>
      <c r="H27" s="346"/>
      <c r="I27" s="354"/>
      <c r="J27" s="354"/>
      <c r="K27" s="354"/>
    </row>
    <row r="28" spans="1:32" ht="15">
      <c r="A28" s="943"/>
      <c r="B28" s="529"/>
      <c r="C28" s="529"/>
      <c r="D28" s="353"/>
      <c r="E28" s="430"/>
      <c r="F28" s="3117" t="s">
        <v>865</v>
      </c>
      <c r="G28" s="348"/>
      <c r="H28" s="346"/>
      <c r="I28" s="354"/>
      <c r="J28" s="354"/>
      <c r="K28" s="354"/>
    </row>
    <row r="29" spans="1:32" ht="15">
      <c r="A29" s="943"/>
      <c r="B29" s="529"/>
      <c r="C29" s="344"/>
      <c r="D29" s="958"/>
      <c r="E29" s="430"/>
      <c r="F29" s="903"/>
      <c r="G29" s="348"/>
      <c r="H29" s="346"/>
      <c r="I29" s="354"/>
      <c r="J29" s="354"/>
      <c r="K29" s="354"/>
    </row>
    <row r="30" spans="1:32" ht="30" customHeight="1">
      <c r="A30" s="5107" t="s">
        <v>203</v>
      </c>
      <c r="B30" s="6376" t="s">
        <v>207</v>
      </c>
      <c r="C30" s="6376"/>
      <c r="D30" s="6376"/>
      <c r="E30" s="6376"/>
      <c r="F30" s="6376"/>
      <c r="G30" s="6376"/>
      <c r="H30" s="346"/>
      <c r="I30" s="354"/>
      <c r="J30" s="354"/>
      <c r="K30" s="354"/>
    </row>
    <row r="31" spans="1:32" ht="15">
      <c r="A31" s="943"/>
      <c r="B31" s="344"/>
      <c r="C31" s="344"/>
      <c r="D31" s="347"/>
      <c r="E31" s="430"/>
      <c r="F31" s="3117" t="s">
        <v>865</v>
      </c>
      <c r="G31" s="348"/>
      <c r="H31" s="346"/>
      <c r="I31" s="354"/>
      <c r="J31" s="354"/>
      <c r="K31" s="354"/>
    </row>
    <row r="32" spans="1:32" ht="15">
      <c r="A32" s="943"/>
      <c r="B32" s="6379" t="s">
        <v>208</v>
      </c>
      <c r="C32" s="6379"/>
      <c r="D32" s="6379"/>
      <c r="E32" s="6379"/>
      <c r="F32" s="6379"/>
      <c r="G32" s="6380"/>
      <c r="H32" s="346"/>
      <c r="I32" s="354"/>
      <c r="J32" s="354"/>
      <c r="K32" s="354"/>
    </row>
    <row r="33" spans="1:11" ht="45" customHeight="1">
      <c r="A33" s="989"/>
      <c r="B33" s="6383"/>
      <c r="C33" s="6384"/>
      <c r="D33" s="6384"/>
      <c r="E33" s="6384"/>
      <c r="F33" s="6385"/>
      <c r="G33" s="57"/>
      <c r="H33" s="346"/>
      <c r="I33" s="354"/>
      <c r="J33" s="354"/>
      <c r="K33" s="354"/>
    </row>
    <row r="34" spans="1:11" ht="15">
      <c r="A34" s="943"/>
      <c r="B34" s="348"/>
      <c r="C34" s="348"/>
      <c r="D34" s="348"/>
      <c r="E34" s="348"/>
      <c r="F34" s="348"/>
      <c r="G34" s="348"/>
      <c r="H34" s="346"/>
      <c r="I34" s="354"/>
      <c r="J34" s="354"/>
      <c r="K34" s="354"/>
    </row>
    <row r="35" spans="1:11" ht="15">
      <c r="A35" s="524" t="s">
        <v>204</v>
      </c>
      <c r="B35" s="6378" t="s">
        <v>209</v>
      </c>
      <c r="C35" s="6378"/>
      <c r="D35" s="6378"/>
      <c r="E35" s="6378"/>
      <c r="F35" s="6378"/>
      <c r="G35" s="6378"/>
      <c r="H35" s="346"/>
      <c r="I35" s="354"/>
      <c r="J35" s="354"/>
      <c r="K35" s="354"/>
    </row>
    <row r="36" spans="1:11" ht="15">
      <c r="A36" s="943"/>
      <c r="B36" s="344"/>
      <c r="C36" s="344"/>
      <c r="D36" s="347"/>
      <c r="E36" s="430"/>
      <c r="F36" s="3117" t="s">
        <v>865</v>
      </c>
      <c r="G36" s="348"/>
      <c r="H36" s="346"/>
      <c r="I36" s="354"/>
      <c r="J36" s="354"/>
      <c r="K36" s="354"/>
    </row>
    <row r="37" spans="1:11" ht="15">
      <c r="A37" s="943"/>
      <c r="B37" s="344"/>
      <c r="C37" s="344"/>
      <c r="D37" s="347"/>
      <c r="E37" s="430"/>
      <c r="F37" s="903"/>
      <c r="G37" s="348"/>
      <c r="H37" s="346"/>
      <c r="I37" s="354"/>
      <c r="J37" s="354"/>
      <c r="K37" s="354"/>
    </row>
    <row r="38" spans="1:11" ht="26.45" customHeight="1">
      <c r="A38" s="943"/>
      <c r="B38" s="6381" t="s">
        <v>210</v>
      </c>
      <c r="C38" s="6381"/>
      <c r="D38" s="6381"/>
      <c r="E38" s="6381"/>
      <c r="F38" s="6381"/>
      <c r="G38" s="6382"/>
      <c r="H38" s="346"/>
      <c r="I38" s="354"/>
      <c r="J38" s="354"/>
      <c r="K38" s="354"/>
    </row>
    <row r="39" spans="1:11" ht="48.95" customHeight="1">
      <c r="A39" s="989"/>
      <c r="B39" s="6383"/>
      <c r="C39" s="6384"/>
      <c r="D39" s="6384"/>
      <c r="E39" s="6384"/>
      <c r="F39" s="6385"/>
      <c r="G39" s="57"/>
      <c r="H39" s="346"/>
      <c r="I39" s="354"/>
      <c r="J39" s="354"/>
      <c r="K39" s="354"/>
    </row>
    <row r="40" spans="1:11" ht="15">
      <c r="A40" s="943"/>
      <c r="B40" s="348"/>
      <c r="C40" s="348"/>
      <c r="D40" s="348"/>
      <c r="E40" s="348"/>
      <c r="F40" s="348"/>
      <c r="G40" s="348"/>
      <c r="H40" s="346"/>
      <c r="I40" s="354"/>
      <c r="J40" s="354"/>
      <c r="K40" s="354"/>
    </row>
    <row r="41" spans="1:11" ht="15">
      <c r="A41" s="943"/>
      <c r="B41" s="348"/>
      <c r="C41" s="348"/>
      <c r="D41" s="348"/>
      <c r="E41" s="348"/>
      <c r="F41" s="348"/>
      <c r="G41" s="348"/>
      <c r="H41" s="346"/>
      <c r="I41" s="354"/>
      <c r="J41" s="354"/>
      <c r="K41" s="354"/>
    </row>
    <row r="42" spans="1:11" ht="15">
      <c r="A42" s="116" t="s">
        <v>206</v>
      </c>
      <c r="B42" s="6355" t="s">
        <v>211</v>
      </c>
      <c r="C42" s="6355"/>
      <c r="D42" s="347"/>
      <c r="E42" s="430"/>
      <c r="F42" s="3117" t="s">
        <v>865</v>
      </c>
      <c r="G42" s="507"/>
      <c r="H42" s="346"/>
      <c r="I42" s="354"/>
      <c r="J42" s="354"/>
      <c r="K42" s="354"/>
    </row>
    <row r="43" spans="1:11" ht="15">
      <c r="A43" s="943"/>
      <c r="B43" s="6355" t="s">
        <v>212</v>
      </c>
      <c r="C43" s="6355"/>
      <c r="D43" s="6355"/>
      <c r="E43" s="525"/>
      <c r="F43" s="525"/>
      <c r="G43" s="525"/>
      <c r="H43" s="346"/>
      <c r="I43" s="354"/>
      <c r="J43" s="354"/>
      <c r="K43" s="354"/>
    </row>
    <row r="44" spans="1:11" ht="15">
      <c r="A44" s="943"/>
      <c r="B44" s="344"/>
      <c r="C44" s="6377" t="s">
        <v>213</v>
      </c>
      <c r="D44" s="6377"/>
      <c r="E44" s="6377"/>
      <c r="F44" s="6377"/>
      <c r="G44" s="6377"/>
      <c r="H44" s="346"/>
      <c r="I44" s="354"/>
      <c r="J44" s="354"/>
      <c r="K44" s="354"/>
    </row>
    <row r="45" spans="1:11" ht="15">
      <c r="A45" s="943"/>
      <c r="B45" s="959" t="s">
        <v>214</v>
      </c>
      <c r="C45" s="960" t="s">
        <v>215</v>
      </c>
      <c r="D45" s="961" t="s">
        <v>216</v>
      </c>
      <c r="E45" s="961" t="s">
        <v>217</v>
      </c>
      <c r="F45" s="961" t="s">
        <v>218</v>
      </c>
      <c r="G45" s="961" t="s">
        <v>219</v>
      </c>
      <c r="H45" s="346"/>
      <c r="I45" s="354"/>
      <c r="J45" s="354"/>
      <c r="K45" s="354"/>
    </row>
    <row r="46" spans="1:11" ht="15">
      <c r="A46" s="943"/>
      <c r="B46" s="962" t="s">
        <v>136</v>
      </c>
      <c r="C46" s="963" t="s">
        <v>137</v>
      </c>
      <c r="D46" s="964" t="s">
        <v>138</v>
      </c>
      <c r="E46" s="964" t="s">
        <v>139</v>
      </c>
      <c r="F46" s="964" t="s">
        <v>140</v>
      </c>
      <c r="G46" s="964" t="s">
        <v>141</v>
      </c>
      <c r="H46" s="346"/>
      <c r="I46" s="354"/>
      <c r="J46" s="354"/>
      <c r="K46" s="354"/>
    </row>
    <row r="47" spans="1:11" ht="15">
      <c r="A47" s="943"/>
      <c r="B47" s="3294"/>
      <c r="C47" s="363"/>
      <c r="D47" s="355"/>
      <c r="E47" s="355"/>
      <c r="F47" s="355"/>
      <c r="G47" s="355"/>
      <c r="H47" s="346"/>
      <c r="I47" s="354"/>
      <c r="J47" s="354"/>
      <c r="K47" s="354"/>
    </row>
    <row r="48" spans="1:11" ht="15">
      <c r="A48" s="943"/>
      <c r="B48" s="3294"/>
      <c r="C48" s="363"/>
      <c r="D48" s="355"/>
      <c r="E48" s="355"/>
      <c r="F48" s="355"/>
      <c r="G48" s="355"/>
      <c r="H48" s="346"/>
      <c r="I48" s="354"/>
      <c r="J48" s="354"/>
      <c r="K48" s="354"/>
    </row>
    <row r="49" spans="1:11" ht="15">
      <c r="A49" s="943"/>
      <c r="B49" s="3294"/>
      <c r="C49" s="363"/>
      <c r="D49" s="355"/>
      <c r="E49" s="355"/>
      <c r="F49" s="355"/>
      <c r="G49" s="355"/>
      <c r="H49" s="346"/>
      <c r="I49" s="354"/>
      <c r="J49" s="354"/>
      <c r="K49" s="354"/>
    </row>
    <row r="50" spans="1:11" ht="15">
      <c r="A50" s="943"/>
      <c r="B50" s="3294"/>
      <c r="C50" s="363"/>
      <c r="D50" s="355"/>
      <c r="E50" s="355"/>
      <c r="F50" s="355"/>
      <c r="G50" s="355"/>
      <c r="H50" s="346"/>
      <c r="I50" s="354"/>
      <c r="J50" s="354"/>
      <c r="K50" s="354"/>
    </row>
    <row r="51" spans="1:11" ht="15">
      <c r="A51" s="943"/>
      <c r="B51" s="3293"/>
      <c r="C51" s="363"/>
      <c r="D51" s="355"/>
      <c r="E51" s="355"/>
      <c r="F51" s="355"/>
      <c r="G51" s="355"/>
      <c r="H51" s="346"/>
      <c r="I51" s="354"/>
      <c r="J51" s="354"/>
      <c r="K51" s="354"/>
    </row>
    <row r="52" spans="1:11" ht="15">
      <c r="A52" s="943"/>
      <c r="B52" s="348"/>
      <c r="C52" s="348"/>
      <c r="D52" s="348"/>
      <c r="E52" s="348"/>
      <c r="F52" s="348"/>
      <c r="G52" s="348"/>
      <c r="H52" s="346"/>
      <c r="I52" s="354"/>
      <c r="J52" s="354"/>
      <c r="K52" s="354"/>
    </row>
    <row r="53" spans="1:11" ht="38.25" customHeight="1">
      <c r="A53" s="943"/>
      <c r="B53" s="6378" t="s">
        <v>220</v>
      </c>
      <c r="C53" s="6378"/>
      <c r="D53" s="6378"/>
      <c r="E53" s="6378"/>
      <c r="F53" s="6378"/>
      <c r="G53" s="6378"/>
      <c r="H53" s="346"/>
      <c r="I53" s="354"/>
      <c r="J53" s="354"/>
      <c r="K53" s="354"/>
    </row>
    <row r="54" spans="1:11" ht="15">
      <c r="A54" s="943"/>
      <c r="B54" s="344"/>
      <c r="C54" s="344"/>
      <c r="D54" s="344"/>
      <c r="E54" s="344"/>
      <c r="F54" s="344"/>
      <c r="G54" s="353"/>
      <c r="H54" s="346"/>
      <c r="I54" s="354"/>
      <c r="J54" s="354"/>
      <c r="K54" s="354"/>
    </row>
    <row r="55" spans="1:11" ht="15">
      <c r="A55" s="943"/>
      <c r="B55" s="344"/>
      <c r="C55" s="344"/>
      <c r="D55" s="344"/>
      <c r="E55" s="344"/>
      <c r="F55" s="342"/>
      <c r="G55" s="353" t="str">
        <f>+ToC!E117</f>
        <v xml:space="preserve">GENERAL Annual Return </v>
      </c>
      <c r="H55" s="340"/>
      <c r="I55" s="354"/>
      <c r="J55" s="354"/>
      <c r="K55" s="354"/>
    </row>
    <row r="56" spans="1:11" ht="15">
      <c r="A56" s="943"/>
      <c r="B56" s="344"/>
      <c r="C56" s="344"/>
      <c r="D56" s="344"/>
      <c r="E56" s="344"/>
      <c r="F56" s="342"/>
      <c r="G56" s="353" t="s">
        <v>1736</v>
      </c>
      <c r="H56" s="340"/>
      <c r="I56" s="354"/>
      <c r="J56" s="354"/>
      <c r="K56" s="354"/>
    </row>
    <row r="57" spans="1:11" ht="15" hidden="1">
      <c r="A57" s="346"/>
      <c r="B57" s="346"/>
      <c r="C57" s="346"/>
      <c r="D57" s="346"/>
      <c r="E57" s="346"/>
      <c r="F57" s="346"/>
      <c r="G57" s="346"/>
      <c r="H57" s="346"/>
      <c r="I57" s="354"/>
      <c r="J57" s="354"/>
      <c r="K57" s="354"/>
    </row>
    <row r="58" spans="1:11" ht="15" hidden="1">
      <c r="A58" s="346"/>
      <c r="B58" s="346"/>
      <c r="C58" s="346"/>
      <c r="D58" s="346"/>
      <c r="E58" s="346"/>
      <c r="F58" s="346"/>
      <c r="G58" s="346"/>
      <c r="H58" s="346"/>
      <c r="I58" s="354"/>
      <c r="J58" s="354"/>
      <c r="K58" s="354"/>
    </row>
    <row r="59" spans="1:11" ht="15" hidden="1">
      <c r="A59" s="346"/>
      <c r="B59" s="346"/>
      <c r="C59" s="346"/>
      <c r="D59" s="346"/>
      <c r="E59" s="346"/>
      <c r="F59" s="346"/>
      <c r="G59" s="346"/>
      <c r="H59" s="346"/>
      <c r="I59" s="354"/>
      <c r="J59" s="354"/>
      <c r="K59" s="354"/>
    </row>
    <row r="60" spans="1:11" ht="15" hidden="1">
      <c r="A60" s="346"/>
      <c r="B60" s="346"/>
      <c r="C60" s="346"/>
      <c r="D60" s="346"/>
      <c r="E60" s="346"/>
      <c r="F60" s="346"/>
      <c r="G60" s="346"/>
      <c r="H60" s="346"/>
      <c r="I60" s="354"/>
      <c r="J60" s="354"/>
      <c r="K60" s="354"/>
    </row>
    <row r="61" spans="1:11" ht="15" hidden="1">
      <c r="A61" s="346"/>
      <c r="B61" s="346"/>
      <c r="C61" s="346"/>
      <c r="D61" s="346"/>
      <c r="E61" s="346"/>
      <c r="F61" s="346"/>
      <c r="G61" s="346"/>
      <c r="H61" s="346"/>
      <c r="I61" s="354"/>
      <c r="J61" s="354"/>
      <c r="K61" s="354"/>
    </row>
    <row r="62" spans="1:11" ht="15" hidden="1">
      <c r="A62" s="346"/>
      <c r="B62" s="346"/>
      <c r="C62" s="346"/>
      <c r="D62" s="346"/>
      <c r="E62" s="346"/>
      <c r="F62" s="346"/>
      <c r="G62" s="346"/>
      <c r="H62" s="346"/>
      <c r="I62" s="354"/>
      <c r="J62" s="354"/>
      <c r="K62" s="354"/>
    </row>
    <row r="63" spans="1:11" ht="15" hidden="1">
      <c r="A63" s="346"/>
      <c r="B63" s="346"/>
      <c r="C63" s="346"/>
      <c r="D63" s="346"/>
      <c r="E63" s="346"/>
      <c r="F63" s="346"/>
      <c r="G63" s="346"/>
      <c r="H63" s="346"/>
      <c r="I63" s="354"/>
      <c r="J63" s="354"/>
      <c r="K63" s="354"/>
    </row>
    <row r="64" spans="1:11" ht="15" hidden="1">
      <c r="A64" s="346"/>
      <c r="B64" s="346"/>
      <c r="C64" s="346"/>
      <c r="D64" s="346"/>
      <c r="E64" s="346"/>
      <c r="F64" s="346"/>
      <c r="G64" s="346"/>
      <c r="H64" s="346"/>
      <c r="I64" s="354"/>
      <c r="J64" s="354"/>
      <c r="K64" s="354"/>
    </row>
    <row r="65" spans="1:11" ht="15" hidden="1">
      <c r="A65" s="346"/>
      <c r="B65" s="346"/>
      <c r="C65" s="346"/>
      <c r="D65" s="346"/>
      <c r="E65" s="346"/>
      <c r="F65" s="346"/>
      <c r="G65" s="346"/>
      <c r="H65" s="346"/>
      <c r="I65" s="354"/>
      <c r="J65" s="354"/>
      <c r="K65" s="354"/>
    </row>
    <row r="66" spans="1:11" ht="15" hidden="1">
      <c r="A66" s="346"/>
      <c r="B66" s="346"/>
      <c r="C66" s="346"/>
      <c r="D66" s="346"/>
      <c r="E66" s="346"/>
      <c r="F66" s="346"/>
      <c r="G66" s="346"/>
      <c r="H66" s="346"/>
      <c r="I66" s="354"/>
      <c r="J66" s="354"/>
      <c r="K66" s="354"/>
    </row>
    <row r="67" spans="1:11" ht="15" hidden="1">
      <c r="A67" s="346"/>
      <c r="B67" s="346"/>
      <c r="C67" s="346"/>
      <c r="D67" s="346"/>
      <c r="E67" s="346"/>
      <c r="F67" s="346"/>
      <c r="G67" s="346"/>
      <c r="H67" s="346"/>
      <c r="I67" s="354"/>
      <c r="J67" s="354"/>
      <c r="K67" s="354"/>
    </row>
    <row r="68" spans="1:11" ht="15" hidden="1">
      <c r="A68" s="346"/>
      <c r="B68" s="346"/>
      <c r="C68" s="346"/>
      <c r="D68" s="346"/>
      <c r="E68" s="346"/>
      <c r="F68" s="346"/>
      <c r="G68" s="346"/>
      <c r="H68" s="346"/>
      <c r="I68" s="354"/>
      <c r="J68" s="354"/>
      <c r="K68" s="354"/>
    </row>
    <row r="69" spans="1:11" ht="15" hidden="1">
      <c r="A69" s="346"/>
      <c r="B69" s="346"/>
      <c r="C69" s="346"/>
      <c r="D69" s="346"/>
      <c r="E69" s="346"/>
      <c r="F69" s="346"/>
      <c r="G69" s="346"/>
      <c r="H69" s="346"/>
      <c r="I69" s="354"/>
      <c r="J69" s="354"/>
      <c r="K69" s="354"/>
    </row>
    <row r="70" spans="1:11" ht="15" hidden="1">
      <c r="A70" s="346"/>
      <c r="B70" s="346"/>
      <c r="C70" s="346"/>
      <c r="D70" s="346"/>
      <c r="E70" s="346"/>
      <c r="F70" s="346"/>
      <c r="G70" s="346"/>
      <c r="H70" s="346"/>
      <c r="I70" s="354"/>
      <c r="J70" s="354"/>
      <c r="K70" s="354"/>
    </row>
    <row r="71" spans="1:11" ht="15" hidden="1">
      <c r="A71" s="346"/>
      <c r="B71" s="346"/>
      <c r="C71" s="346"/>
      <c r="D71" s="346"/>
      <c r="E71" s="346"/>
      <c r="F71" s="346"/>
      <c r="G71" s="346"/>
      <c r="H71" s="346"/>
      <c r="I71" s="354"/>
      <c r="J71" s="354"/>
      <c r="K71" s="354"/>
    </row>
    <row r="72" spans="1:11" ht="15" hidden="1">
      <c r="A72" s="346"/>
      <c r="B72" s="346"/>
      <c r="C72" s="346"/>
      <c r="D72" s="346"/>
      <c r="E72" s="346"/>
      <c r="F72" s="346"/>
      <c r="G72" s="346"/>
      <c r="H72" s="346"/>
      <c r="I72" s="354"/>
      <c r="J72" s="354"/>
      <c r="K72" s="354"/>
    </row>
    <row r="73" spans="1:11" ht="15" hidden="1">
      <c r="A73" s="346"/>
      <c r="B73" s="346"/>
      <c r="C73" s="346"/>
      <c r="D73" s="346"/>
      <c r="E73" s="346"/>
      <c r="F73" s="346"/>
      <c r="G73" s="346"/>
      <c r="H73" s="346"/>
      <c r="I73" s="354"/>
      <c r="J73" s="354"/>
      <c r="K73" s="354"/>
    </row>
    <row r="74" spans="1:11" ht="15" hidden="1">
      <c r="A74" s="346"/>
      <c r="B74" s="346"/>
      <c r="C74" s="346"/>
      <c r="D74" s="346"/>
      <c r="E74" s="346"/>
      <c r="F74" s="346"/>
      <c r="G74" s="346"/>
      <c r="H74" s="346"/>
      <c r="I74" s="354"/>
      <c r="J74" s="354"/>
      <c r="K74" s="354"/>
    </row>
    <row r="75" spans="1:11" ht="15" hidden="1">
      <c r="A75" s="346"/>
      <c r="B75" s="346"/>
      <c r="C75" s="346"/>
      <c r="D75" s="346"/>
      <c r="E75" s="346"/>
      <c r="F75" s="346"/>
      <c r="G75" s="346"/>
      <c r="H75" s="346"/>
      <c r="I75" s="354"/>
      <c r="J75" s="354"/>
      <c r="K75" s="354"/>
    </row>
    <row r="76" spans="1:11" ht="15" hidden="1">
      <c r="A76" s="346"/>
      <c r="B76" s="346"/>
      <c r="C76" s="346"/>
      <c r="D76" s="346"/>
      <c r="E76" s="346"/>
      <c r="F76" s="346"/>
      <c r="G76" s="346"/>
      <c r="H76" s="346"/>
      <c r="I76" s="354"/>
      <c r="J76" s="354"/>
      <c r="K76" s="354"/>
    </row>
    <row r="77" spans="1:11" ht="15" hidden="1">
      <c r="A77" s="346"/>
      <c r="B77" s="346"/>
      <c r="C77" s="346"/>
      <c r="D77" s="346"/>
      <c r="E77" s="346"/>
      <c r="F77" s="346"/>
      <c r="G77" s="346"/>
      <c r="H77" s="346"/>
      <c r="I77" s="354"/>
      <c r="J77" s="354"/>
      <c r="K77" s="354"/>
    </row>
    <row r="78" spans="1:11" ht="15" hidden="1">
      <c r="A78" s="346"/>
      <c r="B78" s="346"/>
      <c r="C78" s="346"/>
      <c r="D78" s="346"/>
      <c r="E78" s="346"/>
      <c r="F78" s="346"/>
      <c r="G78" s="346"/>
      <c r="H78" s="346"/>
      <c r="I78" s="354"/>
      <c r="J78" s="354"/>
      <c r="K78" s="354"/>
    </row>
    <row r="79" spans="1:11" ht="15" hidden="1">
      <c r="A79" s="354"/>
      <c r="B79" s="354"/>
      <c r="C79" s="354"/>
      <c r="D79" s="354"/>
      <c r="E79" s="354"/>
      <c r="F79" s="354"/>
      <c r="G79" s="354"/>
      <c r="H79" s="354"/>
      <c r="I79" s="354"/>
      <c r="J79" s="354"/>
      <c r="K79" s="354"/>
    </row>
    <row r="80" spans="1:11" ht="15" hidden="1">
      <c r="A80" s="354"/>
      <c r="B80" s="354"/>
      <c r="C80" s="354"/>
      <c r="D80" s="354"/>
      <c r="E80" s="354"/>
      <c r="F80" s="354"/>
      <c r="G80" s="354"/>
      <c r="H80" s="354"/>
      <c r="I80" s="354"/>
      <c r="J80" s="354"/>
      <c r="K80" s="354"/>
    </row>
    <row r="81" spans="1:11" ht="15" hidden="1">
      <c r="A81" s="354"/>
      <c r="B81" s="354"/>
      <c r="C81" s="354"/>
      <c r="D81" s="354"/>
      <c r="E81" s="354"/>
      <c r="F81" s="354"/>
      <c r="G81" s="354"/>
      <c r="H81" s="354"/>
      <c r="I81" s="354"/>
      <c r="J81" s="354"/>
      <c r="K81" s="354"/>
    </row>
    <row r="82" spans="1:11" ht="15" hidden="1">
      <c r="A82" s="354"/>
      <c r="B82" s="354"/>
      <c r="C82" s="354"/>
      <c r="D82" s="354"/>
      <c r="E82" s="354"/>
      <c r="F82" s="354"/>
      <c r="G82" s="354"/>
      <c r="H82" s="354"/>
      <c r="I82" s="354"/>
      <c r="J82" s="354"/>
      <c r="K82" s="354"/>
    </row>
    <row r="83" spans="1:11" ht="15" hidden="1">
      <c r="A83" s="354"/>
      <c r="B83" s="354"/>
      <c r="C83" s="354"/>
      <c r="D83" s="354"/>
      <c r="E83" s="354"/>
      <c r="F83" s="354"/>
      <c r="G83" s="354"/>
      <c r="H83" s="354"/>
      <c r="I83" s="354"/>
      <c r="J83" s="354"/>
      <c r="K83" s="354"/>
    </row>
    <row r="84" spans="1:11" ht="15" hidden="1">
      <c r="A84" s="354"/>
      <c r="B84" s="354"/>
      <c r="C84" s="354"/>
      <c r="D84" s="354"/>
      <c r="E84" s="354"/>
      <c r="F84" s="354"/>
      <c r="G84" s="354"/>
      <c r="H84" s="354"/>
      <c r="I84" s="354"/>
      <c r="J84" s="354"/>
      <c r="K84" s="354"/>
    </row>
    <row r="85" spans="1:11" hidden="1"/>
    <row r="86" spans="1:11" hidden="1"/>
    <row r="87" spans="1:11" hidden="1"/>
    <row r="88" spans="1:11" hidden="1"/>
    <row r="89" spans="1:11" hidden="1"/>
    <row r="90" spans="1:11" hidden="1"/>
    <row r="91" spans="1:11" hidden="1"/>
    <row r="92" spans="1:11" hidden="1"/>
    <row r="93" spans="1:11" hidden="1"/>
    <row r="94" spans="1:11" hidden="1"/>
    <row r="95" spans="1:11" hidden="1"/>
    <row r="96" spans="1:11" hidden="1"/>
    <row r="97" ht="0.95" customHeight="1"/>
    <row r="98" hidden="1"/>
  </sheetData>
  <sheetProtection algorithmName="SHA-512" hashValue="H0nC+2/Bz0/lMWCaBMI2RoVKmRK4jYZ7FgKgfOKK3loa4F1j/UI4mYoY0KmyoMoMRz49F/Wzf97oSfZIytdcIA==" saltValue="uoePlwPFjDqwnFDqOlaLLw==" spinCount="100000" sheet="1" objects="1" scenarios="1"/>
  <customSheetViews>
    <customSheetView guid="{54084986-DBD9-467D-BB87-84DFF604BE53}">
      <selection activeCell="A4" sqref="A4"/>
      <pageMargins left="0.7" right="0.7" top="0.75" bottom="0.75" header="0.3" footer="0.3"/>
      <pageSetup paperSize="5" scale="91" orientation="portrait" r:id="rId1"/>
    </customSheetView>
  </customSheetViews>
  <mergeCells count="29">
    <mergeCell ref="B14:F14"/>
    <mergeCell ref="F15:G15"/>
    <mergeCell ref="B13:G13"/>
    <mergeCell ref="A1:G1"/>
    <mergeCell ref="A9:G9"/>
    <mergeCell ref="C10:G10"/>
    <mergeCell ref="C11:G11"/>
    <mergeCell ref="C12:G12"/>
    <mergeCell ref="B21:G21"/>
    <mergeCell ref="B25:G25"/>
    <mergeCell ref="B27:C27"/>
    <mergeCell ref="F22:G22"/>
    <mergeCell ref="B19:F19"/>
    <mergeCell ref="C22:D22"/>
    <mergeCell ref="B16:D16"/>
    <mergeCell ref="F16:G16"/>
    <mergeCell ref="B17:D17"/>
    <mergeCell ref="F17:G17"/>
    <mergeCell ref="B18:G18"/>
    <mergeCell ref="B30:G30"/>
    <mergeCell ref="B43:D43"/>
    <mergeCell ref="C44:G44"/>
    <mergeCell ref="B53:G53"/>
    <mergeCell ref="B32:G32"/>
    <mergeCell ref="B35:G35"/>
    <mergeCell ref="B38:G38"/>
    <mergeCell ref="B42:C42"/>
    <mergeCell ref="B33:F33"/>
    <mergeCell ref="B39:F39"/>
  </mergeCells>
  <dataValidations count="2">
    <dataValidation type="list" allowBlank="1" showInputMessage="1" showErrorMessage="1" sqref="F26 F42 F28">
      <formula1>$AF$19:$AF$21</formula1>
    </dataValidation>
    <dataValidation type="list" allowBlank="1" showInputMessage="1" showErrorMessage="1" sqref="F31 F36">
      <formula1>$AF$19:$AF$22</formula1>
    </dataValidation>
  </dataValidations>
  <hyperlinks>
    <hyperlink ref="A1:G1" location="ToC!A1" display="10.12"/>
  </hyperlinks>
  <pageMargins left="0.70866141732283472" right="0.70866141732283472" top="0.74803149606299213" bottom="0.74803149606299213" header="0.31496062992125984" footer="0.31496062992125984"/>
  <pageSetup scale="67" orientation="portrait" r:id="rId2"/>
  <headerFooter>
    <oddHeader>&amp;L&amp;A&amp;C&amp;"Times New Roman,Bold" DRAFT 
INTERNAL USE ONLY&amp;RPage &amp;P</oddHeader>
  </headerFooter>
  <ignoredErrors>
    <ignoredError sqref="A11:A15 A19:A20 A22:A24 A26:A29 A31:A34 A36:A41"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A61"/>
  <sheetViews>
    <sheetView topLeftCell="A13" zoomScaleNormal="100" workbookViewId="0">
      <selection activeCell="B13" sqref="B13:E13"/>
    </sheetView>
  </sheetViews>
  <sheetFormatPr defaultColWidth="0" defaultRowHeight="12.75" zeroHeight="1"/>
  <cols>
    <col min="1" max="1" width="5.83203125" style="341" customWidth="1"/>
    <col min="2" max="2" width="18.83203125" style="341" customWidth="1"/>
    <col min="3" max="3" width="49.5" style="341" customWidth="1"/>
    <col min="4" max="5" width="24.83203125" style="341" customWidth="1"/>
    <col min="6" max="27" width="0" style="341" hidden="1" customWidth="1"/>
    <col min="28" max="16384" width="9.33203125" style="341" hidden="1"/>
  </cols>
  <sheetData>
    <row r="1" spans="1:5">
      <c r="A1" s="6354" t="s">
        <v>18</v>
      </c>
      <c r="B1" s="6405"/>
      <c r="C1" s="6405"/>
      <c r="D1" s="6405"/>
      <c r="E1" s="6370"/>
    </row>
    <row r="2" spans="1:5" ht="15">
      <c r="A2" s="524"/>
      <c r="B2" s="524"/>
      <c r="C2" s="524"/>
      <c r="D2" s="902" t="s">
        <v>1812</v>
      </c>
      <c r="E2" s="212"/>
    </row>
    <row r="3" spans="1:5" ht="15">
      <c r="A3" s="1445" t="str">
        <f>+Cover!A14</f>
        <v>Select Name of Insurer/ Financial Holding Company</v>
      </c>
      <c r="B3" s="430"/>
      <c r="C3" s="352"/>
      <c r="D3" s="1414"/>
      <c r="E3" s="524"/>
    </row>
    <row r="4" spans="1:5" ht="15">
      <c r="A4" s="1414" t="str">
        <f>+ToC!A3</f>
        <v>Insurer/Financial Holding Company</v>
      </c>
      <c r="B4" s="344"/>
      <c r="C4" s="344"/>
      <c r="D4" s="524"/>
      <c r="E4" s="524"/>
    </row>
    <row r="5" spans="1:5" ht="14.25">
      <c r="A5" s="344"/>
      <c r="B5" s="344"/>
      <c r="C5" s="344"/>
      <c r="D5" s="344"/>
      <c r="E5" s="344"/>
    </row>
    <row r="6" spans="1:5" ht="15">
      <c r="A6" s="433" t="str">
        <f>+ToC!A5</f>
        <v>General Insurers Annual Return</v>
      </c>
      <c r="B6" s="433"/>
      <c r="C6" s="344"/>
      <c r="D6" s="344"/>
      <c r="E6" s="344"/>
    </row>
    <row r="7" spans="1:5" ht="15">
      <c r="A7" s="433" t="str">
        <f>+ToC!A6</f>
        <v>For Year Ended:</v>
      </c>
      <c r="B7" s="433"/>
      <c r="C7" s="344"/>
      <c r="D7" s="344"/>
      <c r="E7" s="758">
        <f>+Cover!A22</f>
        <v>0</v>
      </c>
    </row>
    <row r="8" spans="1:5" ht="15">
      <c r="A8" s="433"/>
      <c r="B8" s="344"/>
      <c r="C8" s="344"/>
      <c r="D8" s="344"/>
      <c r="E8" s="342"/>
    </row>
    <row r="9" spans="1:5" ht="14.25">
      <c r="A9" s="6411" t="s">
        <v>222</v>
      </c>
      <c r="B9" s="6411"/>
      <c r="C9" s="6411"/>
      <c r="D9" s="6411"/>
      <c r="E9" s="6411"/>
    </row>
    <row r="10" spans="1:5" ht="14.25">
      <c r="A10" s="966"/>
      <c r="B10" s="965"/>
      <c r="C10" s="965"/>
      <c r="D10" s="965"/>
      <c r="E10" s="965"/>
    </row>
    <row r="11" spans="1:5" ht="15">
      <c r="A11" s="6230" t="s">
        <v>920</v>
      </c>
      <c r="B11" s="6350"/>
      <c r="C11" s="6350"/>
      <c r="D11" s="6350"/>
      <c r="E11" s="6350"/>
    </row>
    <row r="12" spans="1:5" ht="15">
      <c r="A12" s="967"/>
      <c r="B12" s="529"/>
      <c r="C12" s="529"/>
      <c r="D12" s="968"/>
      <c r="E12" s="968"/>
    </row>
    <row r="13" spans="1:5" ht="15">
      <c r="A13" s="969" t="s">
        <v>191</v>
      </c>
      <c r="B13" s="6229" t="s">
        <v>223</v>
      </c>
      <c r="C13" s="6229"/>
      <c r="D13" s="6229"/>
      <c r="E13" s="6229"/>
    </row>
    <row r="14" spans="1:5" ht="14.25">
      <c r="A14" s="943"/>
      <c r="B14" s="344"/>
      <c r="C14" s="344"/>
      <c r="D14" s="425"/>
      <c r="E14" s="425"/>
    </row>
    <row r="15" spans="1:5" ht="33" customHeight="1">
      <c r="A15" s="970" t="s">
        <v>2575</v>
      </c>
      <c r="B15" s="6376" t="s">
        <v>226</v>
      </c>
      <c r="C15" s="6410"/>
      <c r="D15" s="6410"/>
      <c r="E15" s="6410"/>
    </row>
    <row r="16" spans="1:5" ht="15">
      <c r="A16" s="970"/>
      <c r="B16" s="971"/>
      <c r="C16" s="980"/>
      <c r="D16" s="980"/>
      <c r="E16" s="3155" t="s">
        <v>865</v>
      </c>
    </row>
    <row r="17" spans="1:5" ht="15">
      <c r="A17" s="943"/>
      <c r="B17" s="344"/>
      <c r="C17" s="344"/>
      <c r="D17" s="430"/>
      <c r="E17" s="342"/>
    </row>
    <row r="18" spans="1:5" ht="15">
      <c r="A18" s="943"/>
      <c r="B18" s="344"/>
      <c r="C18" s="344"/>
      <c r="D18" s="859"/>
      <c r="E18" s="859"/>
    </row>
    <row r="19" spans="1:5" ht="30">
      <c r="A19" s="943"/>
      <c r="B19" s="344"/>
      <c r="C19" s="344"/>
      <c r="D19" s="981" t="s">
        <v>227</v>
      </c>
      <c r="E19" s="972" t="s">
        <v>2302</v>
      </c>
    </row>
    <row r="20" spans="1:5" ht="14.25">
      <c r="A20" s="943"/>
      <c r="B20" s="344"/>
      <c r="C20" s="344"/>
      <c r="D20" s="771"/>
      <c r="E20" s="770"/>
    </row>
    <row r="21" spans="1:5" ht="14.25">
      <c r="A21" s="943"/>
      <c r="B21" s="6378" t="s">
        <v>228</v>
      </c>
      <c r="C21" s="6406"/>
      <c r="D21" s="771"/>
      <c r="E21" s="770"/>
    </row>
    <row r="22" spans="1:5" ht="14.25">
      <c r="A22" s="943"/>
      <c r="B22" s="6378" t="s">
        <v>229</v>
      </c>
      <c r="C22" s="6406"/>
      <c r="D22" s="771"/>
      <c r="E22" s="770"/>
    </row>
    <row r="23" spans="1:5" ht="14.25">
      <c r="A23" s="943"/>
      <c r="B23" s="344"/>
      <c r="C23" s="344"/>
      <c r="D23" s="428"/>
      <c r="E23" s="428"/>
    </row>
    <row r="24" spans="1:5" ht="45" customHeight="1">
      <c r="A24" s="943"/>
      <c r="B24" s="6378" t="s">
        <v>230</v>
      </c>
      <c r="C24" s="6406"/>
      <c r="D24" s="6406"/>
      <c r="E24" s="6406"/>
    </row>
    <row r="25" spans="1:5" ht="14.25">
      <c r="A25" s="943"/>
      <c r="B25" s="344"/>
      <c r="C25" s="344"/>
      <c r="D25" s="348"/>
      <c r="E25" s="348"/>
    </row>
    <row r="26" spans="1:5" ht="45">
      <c r="A26" s="943"/>
      <c r="B26" s="6407" t="s">
        <v>231</v>
      </c>
      <c r="C26" s="6408"/>
      <c r="D26" s="6409"/>
      <c r="E26" s="3732" t="str">
        <f>"Gross Total Value Outstanding at Year-End "&amp;YEAR($E$7)</f>
        <v>Gross Total Value Outstanding at Year-End 1900</v>
      </c>
    </row>
    <row r="27" spans="1:5" ht="15">
      <c r="A27" s="943"/>
      <c r="B27" s="3729"/>
      <c r="C27" s="3730"/>
      <c r="D27" s="3731"/>
      <c r="E27" s="3732" t="s">
        <v>881</v>
      </c>
    </row>
    <row r="28" spans="1:5" ht="14.25">
      <c r="A28" s="943"/>
      <c r="B28" s="6399"/>
      <c r="C28" s="6400"/>
      <c r="D28" s="6401"/>
      <c r="E28" s="3739"/>
    </row>
    <row r="29" spans="1:5" ht="14.25">
      <c r="A29" s="943"/>
      <c r="B29" s="6402"/>
      <c r="C29" s="6403"/>
      <c r="D29" s="6404"/>
      <c r="E29" s="3737"/>
    </row>
    <row r="30" spans="1:5" ht="14.25">
      <c r="A30" s="943"/>
      <c r="B30" s="6396"/>
      <c r="C30" s="6397"/>
      <c r="D30" s="6398"/>
      <c r="E30" s="3737"/>
    </row>
    <row r="31" spans="1:5" ht="14.25">
      <c r="A31" s="943"/>
      <c r="B31" s="6396"/>
      <c r="C31" s="6397"/>
      <c r="D31" s="6398"/>
      <c r="E31" s="3737"/>
    </row>
    <row r="32" spans="1:5" ht="14.25">
      <c r="A32" s="943"/>
      <c r="B32" s="6396"/>
      <c r="C32" s="6397"/>
      <c r="D32" s="6398"/>
      <c r="E32" s="3737"/>
    </row>
    <row r="33" spans="1:5" ht="14.25">
      <c r="A33" s="943"/>
      <c r="B33" s="6396"/>
      <c r="C33" s="6397"/>
      <c r="D33" s="6398"/>
      <c r="E33" s="3738"/>
    </row>
    <row r="34" spans="1:5" ht="15">
      <c r="A34" s="943"/>
      <c r="B34" s="3733" t="s">
        <v>225</v>
      </c>
      <c r="C34" s="3734"/>
      <c r="D34" s="3735"/>
      <c r="E34" s="3736">
        <f>SUM(E28:E33)</f>
        <v>0</v>
      </c>
    </row>
    <row r="35" spans="1:5" ht="14.25">
      <c r="A35" s="943"/>
      <c r="B35" s="344"/>
      <c r="C35" s="344"/>
      <c r="D35" s="344"/>
      <c r="E35" s="344"/>
    </row>
    <row r="36" spans="1:5" ht="14.25">
      <c r="A36" s="943"/>
      <c r="B36" s="344"/>
      <c r="C36" s="344"/>
      <c r="D36" s="344"/>
      <c r="E36" s="916" t="str">
        <f>+ToC!E117</f>
        <v xml:space="preserve">GENERAL Annual Return </v>
      </c>
    </row>
    <row r="37" spans="1:5" ht="14.25">
      <c r="A37" s="943"/>
      <c r="B37" s="344"/>
      <c r="C37" s="344"/>
      <c r="D37" s="344"/>
      <c r="E37" s="917" t="s">
        <v>1737</v>
      </c>
    </row>
    <row r="38" spans="1:5" ht="0.95" customHeight="1"/>
    <row r="39" spans="1:5" hidden="1"/>
    <row r="40" spans="1:5" hidden="1"/>
    <row r="41" spans="1:5" hidden="1"/>
    <row r="42" spans="1:5" hidden="1"/>
    <row r="43" spans="1:5" hidden="1"/>
    <row r="44" spans="1:5" hidden="1"/>
    <row r="45" spans="1:5" hidden="1"/>
    <row r="46" spans="1:5" hidden="1"/>
    <row r="47" spans="1:5" hidden="1"/>
    <row r="48" spans="1:5" hidden="1"/>
    <row r="49" hidden="1"/>
    <row r="50" hidden="1"/>
    <row r="51" hidden="1"/>
    <row r="52" hidden="1"/>
    <row r="53" hidden="1"/>
    <row r="54" hidden="1"/>
    <row r="55" hidden="1"/>
    <row r="56" hidden="1"/>
    <row r="57" hidden="1"/>
    <row r="58" hidden="1"/>
    <row r="59" hidden="1"/>
    <row r="60" hidden="1"/>
    <row r="61" hidden="1"/>
  </sheetData>
  <sheetProtection algorithmName="SHA-512" hashValue="GUpqivmOV0ctEUwYjRCybhVQnmq36Qd/++pf5i2moWjlNfCBd+cnOgoLSjz6I0g75ig+kSeOAkkZiR+I8U/10g==" saltValue="4HeH0IYEmxlhzpBWqTDnZw==" spinCount="100000" sheet="1" objects="1" scenarios="1"/>
  <customSheetViews>
    <customSheetView guid="{54084986-DBD9-467D-BB87-84DFF604BE53}" showPageBreaks="1" printArea="1">
      <selection activeCell="A4" sqref="A4"/>
      <pageMargins left="0.7" right="0.7" top="0.75" bottom="0.75" header="0.3" footer="0.3"/>
      <pageSetup paperSize="5" scale="85" orientation="portrait" r:id="rId1"/>
    </customSheetView>
  </customSheetViews>
  <mergeCells count="15">
    <mergeCell ref="A1:E1"/>
    <mergeCell ref="B24:E24"/>
    <mergeCell ref="B26:D26"/>
    <mergeCell ref="B13:E13"/>
    <mergeCell ref="B15:E15"/>
    <mergeCell ref="B21:C21"/>
    <mergeCell ref="B22:C22"/>
    <mergeCell ref="A11:E11"/>
    <mergeCell ref="A9:E9"/>
    <mergeCell ref="B33:D33"/>
    <mergeCell ref="B28:D28"/>
    <mergeCell ref="B29:D29"/>
    <mergeCell ref="B30:D30"/>
    <mergeCell ref="B31:D31"/>
    <mergeCell ref="B32:D32"/>
  </mergeCells>
  <dataValidations count="1">
    <dataValidation type="list" allowBlank="1" showInputMessage="1" showErrorMessage="1" sqref="E16">
      <formula1>#REF!</formula1>
    </dataValidation>
  </dataValidations>
  <hyperlinks>
    <hyperlink ref="A1:E1" location="ToC!A1" display="10.20"/>
  </hyperlinks>
  <pageMargins left="0.70866141732283472" right="0.70866141732283472" top="0.74803149606299213" bottom="0.74803149606299213" header="0.31496062992125984" footer="0.31496062992125984"/>
  <pageSetup scale="81" orientation="portrait" r:id="rId2"/>
  <headerFooter>
    <oddHeader>&amp;L&amp;A&amp;C&amp;"Times New Roman,Bold" DRAFT 
INTERNAL USE ONLY&amp;RPage &amp;P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73"/>
  <sheetViews>
    <sheetView topLeftCell="A24" zoomScaleNormal="100" workbookViewId="0">
      <selection activeCell="B85" sqref="B85"/>
    </sheetView>
  </sheetViews>
  <sheetFormatPr defaultColWidth="0" defaultRowHeight="12.75" zeroHeight="1"/>
  <cols>
    <col min="1" max="1" width="4.33203125" style="14" customWidth="1"/>
    <col min="2" max="2" width="35.83203125" style="14" customWidth="1"/>
    <col min="3" max="3" width="19" style="14" customWidth="1"/>
    <col min="4" max="4" width="35.83203125" style="14" customWidth="1"/>
    <col min="5" max="5" width="15.83203125" style="14" customWidth="1"/>
    <col min="6" max="27" width="0" style="14" hidden="1" customWidth="1"/>
    <col min="28" max="16384" width="9.33203125" style="14" hidden="1"/>
  </cols>
  <sheetData>
    <row r="1" spans="1:27">
      <c r="A1" s="6418" t="s">
        <v>930</v>
      </c>
      <c r="B1" s="6418"/>
      <c r="C1" s="6418"/>
      <c r="D1" s="6418"/>
      <c r="E1" s="6418"/>
    </row>
    <row r="2" spans="1:27" ht="15">
      <c r="A2" s="825"/>
      <c r="B2" s="825"/>
      <c r="C2" s="825"/>
      <c r="D2" s="902" t="s">
        <v>1813</v>
      </c>
      <c r="E2" s="825"/>
    </row>
    <row r="3" spans="1:27" ht="15">
      <c r="A3" s="1395" t="str">
        <f>+Cover!A14</f>
        <v>Select Name of Insurer/ Financial Holding Company</v>
      </c>
      <c r="B3" s="1435"/>
      <c r="C3" s="1446"/>
      <c r="D3" s="825"/>
      <c r="E3" s="3296"/>
    </row>
    <row r="4" spans="1:27" ht="15">
      <c r="A4" s="818" t="str">
        <f>+ToC!A3</f>
        <v>Insurer/Financial Holding Company</v>
      </c>
      <c r="B4" s="75"/>
      <c r="C4" s="825"/>
      <c r="D4" s="825"/>
      <c r="E4" s="825"/>
    </row>
    <row r="5" spans="1:27" ht="14.25">
      <c r="A5" s="61"/>
      <c r="B5" s="61"/>
      <c r="C5" s="75"/>
      <c r="D5" s="75"/>
      <c r="E5" s="61"/>
    </row>
    <row r="6" spans="1:27" ht="15">
      <c r="A6" s="82" t="str">
        <f>+ToC!A5</f>
        <v>General Insurers Annual Return</v>
      </c>
      <c r="B6" s="63"/>
      <c r="C6" s="75"/>
      <c r="D6" s="75"/>
      <c r="E6" s="61"/>
    </row>
    <row r="7" spans="1:27" ht="15">
      <c r="A7" s="82" t="str">
        <f>+ToC!A6</f>
        <v>For Year Ended:</v>
      </c>
      <c r="B7" s="82"/>
      <c r="C7" s="75"/>
      <c r="D7" s="61"/>
      <c r="E7" s="71">
        <f>+Cover!A22</f>
        <v>0</v>
      </c>
    </row>
    <row r="8" spans="1:27" ht="15.75">
      <c r="A8" s="82"/>
      <c r="B8" s="75"/>
      <c r="C8" s="85"/>
      <c r="D8" s="61"/>
      <c r="E8" s="1401"/>
    </row>
    <row r="9" spans="1:27" ht="14.25">
      <c r="A9" s="6419" t="s">
        <v>222</v>
      </c>
      <c r="B9" s="6419"/>
      <c r="C9" s="6419"/>
      <c r="D9" s="6419"/>
      <c r="E9" s="6419"/>
    </row>
    <row r="10" spans="1:27" ht="14.25">
      <c r="A10" s="105"/>
      <c r="B10" s="1409"/>
      <c r="C10" s="1409"/>
      <c r="D10" s="1409"/>
      <c r="E10" s="1409"/>
    </row>
    <row r="11" spans="1:27" ht="15">
      <c r="A11" s="6215" t="s">
        <v>1134</v>
      </c>
      <c r="B11" s="6215"/>
      <c r="C11" s="6215"/>
      <c r="D11" s="6215"/>
      <c r="E11" s="6215"/>
    </row>
    <row r="12" spans="1:27" ht="15">
      <c r="A12" s="106"/>
      <c r="B12" s="115"/>
      <c r="C12" s="115"/>
      <c r="D12" s="115"/>
      <c r="E12" s="75"/>
    </row>
    <row r="13" spans="1:27" ht="15">
      <c r="A13" s="107" t="s">
        <v>195</v>
      </c>
      <c r="B13" s="6420" t="s">
        <v>233</v>
      </c>
      <c r="C13" s="6420"/>
      <c r="D13" s="6420"/>
      <c r="E13" s="6420"/>
    </row>
    <row r="14" spans="1:27" ht="15">
      <c r="A14" s="92"/>
      <c r="B14" s="816"/>
      <c r="C14" s="66"/>
      <c r="D14" s="66"/>
      <c r="E14" s="66"/>
    </row>
    <row r="15" spans="1:27" ht="31.5" customHeight="1">
      <c r="A15" s="3808" t="s">
        <v>234</v>
      </c>
      <c r="B15" s="6413" t="s">
        <v>235</v>
      </c>
      <c r="C15" s="6413"/>
      <c r="D15" s="6413"/>
      <c r="E15" s="6413"/>
    </row>
    <row r="16" spans="1:27" ht="15">
      <c r="A16" s="92"/>
      <c r="B16" s="102"/>
      <c r="C16" s="66"/>
      <c r="D16" s="66"/>
      <c r="E16" s="819"/>
      <c r="AA16" s="34" t="s">
        <v>865</v>
      </c>
    </row>
    <row r="17" spans="1:27" ht="15">
      <c r="A17" s="92"/>
      <c r="B17" s="66"/>
      <c r="C17" s="66"/>
      <c r="D17" s="826"/>
      <c r="E17" s="3117" t="s">
        <v>865</v>
      </c>
      <c r="AA17" s="34" t="s">
        <v>863</v>
      </c>
    </row>
    <row r="18" spans="1:27" ht="15">
      <c r="A18" s="92"/>
      <c r="B18" s="66"/>
      <c r="C18" s="66"/>
      <c r="D18" s="66"/>
      <c r="E18" s="823"/>
      <c r="AA18" s="34" t="s">
        <v>864</v>
      </c>
    </row>
    <row r="19" spans="1:27" ht="15">
      <c r="A19" s="92"/>
      <c r="B19" s="66"/>
      <c r="C19" s="60"/>
      <c r="D19" s="826" t="s">
        <v>883</v>
      </c>
      <c r="E19" s="3741"/>
    </row>
    <row r="20" spans="1:27" ht="15">
      <c r="A20" s="92"/>
      <c r="B20" s="6416" t="s">
        <v>236</v>
      </c>
      <c r="C20" s="6416"/>
      <c r="D20" s="6416"/>
      <c r="E20" s="6416"/>
    </row>
    <row r="21" spans="1:27" ht="15">
      <c r="A21" s="92"/>
      <c r="B21" s="108" t="s">
        <v>237</v>
      </c>
      <c r="C21" s="109" t="s">
        <v>238</v>
      </c>
      <c r="D21" s="110" t="s">
        <v>239</v>
      </c>
      <c r="E21" s="111" t="s">
        <v>240</v>
      </c>
    </row>
    <row r="22" spans="1:27" ht="15">
      <c r="A22" s="92"/>
      <c r="B22" s="820"/>
      <c r="C22" s="112"/>
      <c r="D22" s="820"/>
      <c r="E22" s="161" t="s">
        <v>881</v>
      </c>
    </row>
    <row r="23" spans="1:27" ht="15">
      <c r="A23" s="92"/>
      <c r="B23" s="113" t="s">
        <v>241</v>
      </c>
      <c r="C23" s="113" t="s">
        <v>242</v>
      </c>
      <c r="D23" s="113" t="s">
        <v>243</v>
      </c>
      <c r="E23" s="114" t="s">
        <v>244</v>
      </c>
    </row>
    <row r="24" spans="1:27" ht="15">
      <c r="A24" s="92"/>
      <c r="B24" s="361"/>
      <c r="C24" s="362"/>
      <c r="D24" s="361"/>
      <c r="E24" s="3741"/>
    </row>
    <row r="25" spans="1:27" ht="15">
      <c r="A25" s="92"/>
      <c r="B25" s="364"/>
      <c r="C25" s="356"/>
      <c r="D25" s="364"/>
      <c r="E25" s="3741"/>
    </row>
    <row r="26" spans="1:27" ht="15">
      <c r="A26" s="92"/>
      <c r="B26" s="364"/>
      <c r="C26" s="356"/>
      <c r="D26" s="364"/>
      <c r="E26" s="3741"/>
    </row>
    <row r="27" spans="1:27" ht="15">
      <c r="A27" s="92"/>
      <c r="B27" s="364"/>
      <c r="C27" s="356"/>
      <c r="D27" s="364"/>
      <c r="E27" s="3741"/>
    </row>
    <row r="28" spans="1:27" ht="15">
      <c r="A28" s="92"/>
      <c r="B28" s="364"/>
      <c r="C28" s="356"/>
      <c r="D28" s="364"/>
      <c r="E28" s="3741"/>
    </row>
    <row r="29" spans="1:27" ht="15">
      <c r="A29" s="92"/>
      <c r="B29" s="364"/>
      <c r="C29" s="356"/>
      <c r="D29" s="364"/>
      <c r="E29" s="3741"/>
    </row>
    <row r="30" spans="1:27" ht="15">
      <c r="A30" s="92"/>
      <c r="B30" s="364"/>
      <c r="C30" s="356"/>
      <c r="D30" s="364"/>
      <c r="E30" s="3741"/>
    </row>
    <row r="31" spans="1:27" ht="15">
      <c r="A31" s="92"/>
      <c r="B31" s="364"/>
      <c r="C31" s="356"/>
      <c r="D31" s="364"/>
      <c r="E31" s="3741"/>
    </row>
    <row r="32" spans="1:27" ht="15">
      <c r="A32" s="92"/>
      <c r="B32" s="364"/>
      <c r="C32" s="356"/>
      <c r="D32" s="364"/>
      <c r="E32" s="3741"/>
    </row>
    <row r="33" spans="1:5" ht="15">
      <c r="A33" s="92"/>
      <c r="B33" s="364"/>
      <c r="C33" s="356"/>
      <c r="D33" s="364"/>
      <c r="E33" s="3741"/>
    </row>
    <row r="34" spans="1:5" ht="15">
      <c r="A34" s="92"/>
      <c r="B34" s="821"/>
      <c r="C34" s="821"/>
      <c r="D34" s="118"/>
      <c r="E34" s="86"/>
    </row>
    <row r="35" spans="1:5" ht="15">
      <c r="A35" s="92"/>
      <c r="B35" s="86"/>
      <c r="C35" s="160"/>
      <c r="D35" s="823"/>
      <c r="E35" s="819"/>
    </row>
    <row r="36" spans="1:5" ht="27" customHeight="1">
      <c r="A36" s="3809" t="s">
        <v>245</v>
      </c>
      <c r="B36" s="6416" t="s">
        <v>1511</v>
      </c>
      <c r="C36" s="6416"/>
      <c r="D36" s="6416"/>
      <c r="E36" s="6416"/>
    </row>
    <row r="37" spans="1:5" ht="14.25">
      <c r="A37" s="3809"/>
      <c r="B37" s="86"/>
      <c r="C37" s="86"/>
      <c r="D37" s="86"/>
      <c r="E37" s="819"/>
    </row>
    <row r="38" spans="1:5" ht="15">
      <c r="A38" s="3810"/>
      <c r="B38" s="75"/>
      <c r="C38" s="75"/>
      <c r="D38" s="826"/>
      <c r="E38" s="3117" t="s">
        <v>865</v>
      </c>
    </row>
    <row r="39" spans="1:5" ht="14.25">
      <c r="A39" s="3810"/>
      <c r="B39" s="6417" t="s">
        <v>246</v>
      </c>
      <c r="C39" s="6417"/>
      <c r="D39" s="6417"/>
      <c r="E39" s="6412"/>
    </row>
    <row r="40" spans="1:5" ht="45" customHeight="1">
      <c r="A40" s="3808" t="s">
        <v>247</v>
      </c>
      <c r="B40" s="6383"/>
      <c r="C40" s="6384"/>
      <c r="D40" s="6385"/>
      <c r="E40" s="57"/>
    </row>
    <row r="41" spans="1:5" ht="15" customHeight="1">
      <c r="A41" s="3808"/>
      <c r="B41" s="822"/>
      <c r="C41" s="822"/>
      <c r="D41" s="822"/>
      <c r="E41" s="822"/>
    </row>
    <row r="42" spans="1:5" ht="37.5" customHeight="1">
      <c r="A42" s="3808" t="s">
        <v>248</v>
      </c>
      <c r="B42" s="6413" t="s">
        <v>249</v>
      </c>
      <c r="C42" s="6413"/>
      <c r="D42" s="6413"/>
      <c r="E42" s="6413"/>
    </row>
    <row r="43" spans="1:5" ht="15" customHeight="1">
      <c r="A43" s="3808"/>
      <c r="B43" s="817"/>
      <c r="C43" s="75"/>
      <c r="D43" s="6414"/>
      <c r="E43" s="6414"/>
    </row>
    <row r="44" spans="1:5" ht="15" customHeight="1">
      <c r="A44" s="3808"/>
      <c r="B44" s="817"/>
      <c r="C44" s="61"/>
      <c r="D44" s="826"/>
      <c r="E44" s="3117" t="s">
        <v>865</v>
      </c>
    </row>
    <row r="45" spans="1:5" ht="15" customHeight="1">
      <c r="A45" s="3808"/>
      <c r="B45" s="817"/>
      <c r="C45" s="826"/>
      <c r="D45" s="6415"/>
      <c r="E45" s="6415"/>
    </row>
    <row r="46" spans="1:5" ht="15" customHeight="1">
      <c r="A46" s="3808"/>
      <c r="B46" s="822"/>
      <c r="C46" s="822"/>
      <c r="D46" s="816" t="s">
        <v>883</v>
      </c>
      <c r="E46" s="3741"/>
    </row>
    <row r="47" spans="1:5" ht="15" customHeight="1">
      <c r="A47" s="3808"/>
      <c r="B47" s="6412" t="s">
        <v>208</v>
      </c>
      <c r="C47" s="6412"/>
      <c r="D47" s="6412"/>
      <c r="E47" s="6412"/>
    </row>
    <row r="48" spans="1:5" ht="19.5" customHeight="1">
      <c r="A48" s="3808"/>
      <c r="B48" s="176" t="s">
        <v>250</v>
      </c>
      <c r="C48" s="117" t="s">
        <v>238</v>
      </c>
      <c r="D48" s="176" t="s">
        <v>251</v>
      </c>
      <c r="E48" s="117" t="s">
        <v>252</v>
      </c>
    </row>
    <row r="49" spans="1:5" ht="15" customHeight="1">
      <c r="A49" s="3808"/>
      <c r="B49" s="174"/>
      <c r="C49" s="174"/>
      <c r="D49" s="175"/>
      <c r="E49" s="161" t="s">
        <v>882</v>
      </c>
    </row>
    <row r="50" spans="1:5" s="341" customFormat="1" ht="15" customHeight="1">
      <c r="A50" s="3808"/>
      <c r="B50" s="366"/>
      <c r="C50" s="3702"/>
      <c r="D50" s="367"/>
      <c r="E50" s="3740"/>
    </row>
    <row r="51" spans="1:5" s="341" customFormat="1" ht="15" customHeight="1">
      <c r="A51" s="3808"/>
      <c r="B51" s="366"/>
      <c r="C51" s="3702"/>
      <c r="D51" s="367"/>
      <c r="E51" s="3740"/>
    </row>
    <row r="52" spans="1:5" s="341" customFormat="1" ht="15" customHeight="1">
      <c r="A52" s="3808"/>
      <c r="B52" s="366"/>
      <c r="C52" s="3702"/>
      <c r="D52" s="367"/>
      <c r="E52" s="3740"/>
    </row>
    <row r="53" spans="1:5" s="341" customFormat="1" ht="15" customHeight="1">
      <c r="A53" s="3808"/>
      <c r="B53" s="366"/>
      <c r="C53" s="3702"/>
      <c r="D53" s="367"/>
      <c r="E53" s="3740"/>
    </row>
    <row r="54" spans="1:5" s="341" customFormat="1" ht="15" customHeight="1">
      <c r="A54" s="3808"/>
      <c r="B54" s="366"/>
      <c r="C54" s="3702"/>
      <c r="D54" s="367"/>
      <c r="E54" s="3740"/>
    </row>
    <row r="55" spans="1:5" s="341" customFormat="1" ht="15" customHeight="1">
      <c r="A55" s="3808"/>
      <c r="B55" s="366"/>
      <c r="C55" s="3702"/>
      <c r="D55" s="367"/>
      <c r="E55" s="3740"/>
    </row>
    <row r="56" spans="1:5" s="341" customFormat="1" ht="15" customHeight="1">
      <c r="A56" s="3808"/>
      <c r="B56" s="366"/>
      <c r="C56" s="3702"/>
      <c r="D56" s="367"/>
      <c r="E56" s="3740"/>
    </row>
    <row r="57" spans="1:5" s="341" customFormat="1" ht="15" customHeight="1">
      <c r="A57" s="3808"/>
      <c r="B57" s="366"/>
      <c r="C57" s="3702"/>
      <c r="D57" s="367"/>
      <c r="E57" s="3740"/>
    </row>
    <row r="58" spans="1:5" s="341" customFormat="1" ht="15" customHeight="1">
      <c r="A58" s="3808"/>
      <c r="B58" s="366"/>
      <c r="C58" s="3702"/>
      <c r="D58" s="367"/>
      <c r="E58" s="3740"/>
    </row>
    <row r="59" spans="1:5" s="341" customFormat="1" ht="15" customHeight="1">
      <c r="A59" s="3808"/>
      <c r="B59" s="366"/>
      <c r="C59" s="3702"/>
      <c r="D59" s="367"/>
      <c r="E59" s="3740"/>
    </row>
    <row r="60" spans="1:5" ht="15" customHeight="1">
      <c r="A60" s="3808"/>
      <c r="B60" s="822"/>
      <c r="C60" s="822"/>
      <c r="D60" s="822"/>
      <c r="E60" s="822"/>
    </row>
    <row r="61" spans="1:5" ht="15" customHeight="1">
      <c r="A61" s="3808"/>
      <c r="B61" s="822"/>
      <c r="C61" s="822"/>
      <c r="D61" s="822"/>
      <c r="E61" s="95" t="str">
        <f>+ToC!E117</f>
        <v xml:space="preserve">GENERAL Annual Return </v>
      </c>
    </row>
    <row r="62" spans="1:5" ht="15" customHeight="1">
      <c r="A62" s="3808"/>
      <c r="B62" s="822"/>
      <c r="C62" s="822"/>
      <c r="D62" s="822"/>
      <c r="E62" s="95" t="s">
        <v>1738</v>
      </c>
    </row>
    <row r="63" spans="1:5" ht="15" hidden="1" customHeight="1">
      <c r="A63" s="30"/>
      <c r="B63" s="54"/>
      <c r="C63" s="54"/>
      <c r="D63" s="54"/>
      <c r="E63" s="15"/>
    </row>
    <row r="64" spans="1:5" ht="15" hidden="1" customHeight="1">
      <c r="A64" s="30"/>
      <c r="B64" s="54"/>
      <c r="C64" s="54"/>
      <c r="D64" s="54"/>
      <c r="E64" s="54"/>
    </row>
    <row r="65" spans="1:5" ht="15" hidden="1" customHeight="1">
      <c r="A65" s="30"/>
      <c r="B65" s="54"/>
      <c r="C65" s="54"/>
      <c r="D65" s="54"/>
      <c r="E65" s="54"/>
    </row>
    <row r="66" spans="1:5" ht="15" hidden="1" customHeight="1">
      <c r="A66" s="30"/>
      <c r="B66" s="54"/>
      <c r="C66" s="54"/>
      <c r="D66" s="54"/>
      <c r="E66" s="54"/>
    </row>
    <row r="67" spans="1:5" ht="15" hidden="1" customHeight="1">
      <c r="A67" s="30"/>
      <c r="B67" s="54"/>
      <c r="C67" s="54"/>
      <c r="D67" s="54"/>
      <c r="E67" s="54"/>
    </row>
    <row r="68" spans="1:5" ht="15" hidden="1" customHeight="1">
      <c r="A68" s="30"/>
      <c r="B68" s="54"/>
      <c r="C68" s="54"/>
      <c r="D68" s="54"/>
      <c r="E68" s="54"/>
    </row>
    <row r="69" spans="1:5" ht="15" hidden="1" customHeight="1">
      <c r="A69" s="30"/>
      <c r="B69" s="54"/>
      <c r="C69" s="54"/>
      <c r="D69" s="54"/>
      <c r="E69" s="54"/>
    </row>
    <row r="70" spans="1:5" ht="15" hidden="1" customHeight="1">
      <c r="A70" s="37"/>
      <c r="B70" s="53"/>
      <c r="C70" s="38"/>
      <c r="D70" s="36"/>
      <c r="E70" s="6"/>
    </row>
    <row r="71" spans="1:5" ht="15" hidden="1" customHeight="1">
      <c r="A71" s="37"/>
      <c r="B71" s="16"/>
      <c r="C71" s="16"/>
      <c r="D71" s="16"/>
    </row>
    <row r="72" spans="1:5" ht="15" hidden="1">
      <c r="A72" s="37"/>
      <c r="B72" s="39"/>
      <c r="C72" s="16"/>
      <c r="D72" s="16"/>
    </row>
    <row r="73" spans="1:5" ht="15" hidden="1">
      <c r="A73" s="15"/>
      <c r="B73" s="15"/>
      <c r="C73" s="15"/>
      <c r="D73" s="15"/>
    </row>
  </sheetData>
  <sheetProtection algorithmName="SHA-512" hashValue="Nwa9ekcUcuN82JN/203/4wZ0Qb4KjSbtkYF6/0H2miBqxAAhJpjZP4sFblmCYLeP2AC1FCAwxmeQRua+ocgjkA==" saltValue="+t36fqovpdRDLRAHYmhN5A==" spinCount="100000" sheet="1" objects="1" scenarios="1"/>
  <customSheetViews>
    <customSheetView guid="{54084986-DBD9-467D-BB87-84DFF604BE53}">
      <selection activeCell="A4" sqref="A4"/>
      <pageMargins left="0.7" right="0.7" top="0.75" bottom="0.75" header="0.3" footer="0.3"/>
      <pageSetup paperSize="5" scale="82" orientation="portrait" r:id="rId1"/>
    </customSheetView>
  </customSheetViews>
  <mergeCells count="13">
    <mergeCell ref="B36:E36"/>
    <mergeCell ref="B39:E39"/>
    <mergeCell ref="A1:E1"/>
    <mergeCell ref="A9:E9"/>
    <mergeCell ref="A11:E11"/>
    <mergeCell ref="B13:E13"/>
    <mergeCell ref="B15:E15"/>
    <mergeCell ref="B20:E20"/>
    <mergeCell ref="B47:E47"/>
    <mergeCell ref="B42:E42"/>
    <mergeCell ref="D43:E43"/>
    <mergeCell ref="D45:E45"/>
    <mergeCell ref="B40:D40"/>
  </mergeCells>
  <dataValidations count="1">
    <dataValidation type="list" allowBlank="1" showInputMessage="1" showErrorMessage="1" sqref="E17 E38 E44">
      <formula1>$AA$16:$AA$18</formula1>
    </dataValidation>
  </dataValidations>
  <hyperlinks>
    <hyperlink ref="A1:E1" location="ToC!A1" display="10.21"/>
  </hyperlinks>
  <pageMargins left="0.70866141732283472" right="0.70866141732283472" top="0.74803149606299213" bottom="0.74803149606299213" header="0.31496062992125984" footer="0.31496062992125984"/>
  <pageSetup scale="71" orientation="portrait" r:id="rId2"/>
  <headerFooter>
    <oddHeader>&amp;L&amp;A&amp;C&amp;"Times New Roman,Bold" DRAFT 
INTERNAL USE ONLY&amp;RPage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60"/>
  <sheetViews>
    <sheetView topLeftCell="A23" workbookViewId="0">
      <selection activeCell="B85" sqref="B85"/>
    </sheetView>
  </sheetViews>
  <sheetFormatPr defaultColWidth="0" defaultRowHeight="12.75" zeroHeight="1"/>
  <cols>
    <col min="1" max="1" width="5.1640625" style="341" bestFit="1" customWidth="1"/>
    <col min="2" max="2" width="4.6640625" style="341" bestFit="1" customWidth="1"/>
    <col min="3" max="3" width="49.83203125" style="341" customWidth="1"/>
    <col min="4" max="4" width="9.5" style="341" customWidth="1"/>
    <col min="5" max="5" width="24.83203125" style="341" customWidth="1"/>
    <col min="6" max="6" width="20.83203125" style="341" customWidth="1"/>
    <col min="7" max="27" width="0" style="341" hidden="1" customWidth="1"/>
    <col min="28" max="16384" width="9.33203125" style="341" hidden="1"/>
  </cols>
  <sheetData>
    <row r="1" spans="1:27" ht="15">
      <c r="A1" s="6354" t="s">
        <v>931</v>
      </c>
      <c r="B1" s="6405"/>
      <c r="C1" s="6405"/>
      <c r="D1" s="6405"/>
      <c r="E1" s="6405"/>
      <c r="F1" s="6405"/>
      <c r="G1" s="982"/>
    </row>
    <row r="2" spans="1:27" ht="15">
      <c r="A2" s="524"/>
      <c r="B2" s="524"/>
      <c r="C2" s="524"/>
      <c r="D2" s="524"/>
      <c r="E2" s="902" t="s">
        <v>1812</v>
      </c>
      <c r="F2" s="212"/>
      <c r="G2" s="983"/>
    </row>
    <row r="3" spans="1:27" ht="15">
      <c r="A3" s="1445" t="str">
        <f>+Cover!A14</f>
        <v>Select Name of Insurer/ Financial Holding Company</v>
      </c>
      <c r="B3" s="352"/>
      <c r="C3" s="352"/>
      <c r="D3" s="1404"/>
      <c r="E3" s="1411"/>
      <c r="F3" s="1411"/>
    </row>
    <row r="4" spans="1:27" ht="15">
      <c r="A4" s="1414" t="str">
        <f>+ToC!A3</f>
        <v>Insurer/Financial Holding Company</v>
      </c>
      <c r="B4" s="344"/>
      <c r="C4" s="344"/>
      <c r="D4" s="344"/>
      <c r="E4" s="344"/>
      <c r="F4" s="344"/>
    </row>
    <row r="5" spans="1:27" ht="15">
      <c r="A5" s="984"/>
      <c r="B5" s="344"/>
      <c r="C5" s="344"/>
      <c r="D5" s="344"/>
      <c r="E5" s="344"/>
      <c r="F5" s="344"/>
      <c r="G5" s="985"/>
    </row>
    <row r="6" spans="1:27" ht="15">
      <c r="A6" s="433" t="str">
        <f>+ToC!A5</f>
        <v>General Insurers Annual Return</v>
      </c>
      <c r="B6" s="344"/>
      <c r="C6" s="344"/>
      <c r="D6" s="344"/>
      <c r="E6" s="344"/>
      <c r="F6" s="344"/>
      <c r="G6" s="985"/>
    </row>
    <row r="7" spans="1:27" ht="15">
      <c r="A7" s="433" t="str">
        <f>+ToC!A6</f>
        <v>For Year Ended:</v>
      </c>
      <c r="B7" s="344"/>
      <c r="C7" s="344"/>
      <c r="D7" s="344"/>
      <c r="E7" s="344"/>
      <c r="F7" s="758">
        <f>+Cover!A22</f>
        <v>0</v>
      </c>
      <c r="G7" s="354"/>
    </row>
    <row r="8" spans="1:27" ht="15">
      <c r="A8" s="433"/>
      <c r="B8" s="344"/>
      <c r="C8" s="344"/>
      <c r="D8" s="344"/>
      <c r="E8" s="344"/>
      <c r="F8" s="759"/>
      <c r="G8" s="354"/>
    </row>
    <row r="9" spans="1:27" ht="15">
      <c r="A9" s="6411" t="s">
        <v>222</v>
      </c>
      <c r="B9" s="6411"/>
      <c r="C9" s="6411"/>
      <c r="D9" s="6411"/>
      <c r="E9" s="6411"/>
      <c r="F9" s="6411"/>
      <c r="G9" s="354"/>
    </row>
    <row r="10" spans="1:27" ht="15">
      <c r="A10" s="986"/>
      <c r="B10" s="1406"/>
      <c r="C10" s="1406"/>
      <c r="D10" s="1406"/>
      <c r="E10" s="1406"/>
      <c r="F10" s="1406"/>
      <c r="G10" s="354"/>
    </row>
    <row r="11" spans="1:27" ht="15">
      <c r="A11" s="6429" t="s">
        <v>1134</v>
      </c>
      <c r="B11" s="6429"/>
      <c r="C11" s="6429"/>
      <c r="D11" s="6429"/>
      <c r="E11" s="6429"/>
      <c r="F11" s="6429"/>
      <c r="G11" s="354"/>
    </row>
    <row r="12" spans="1:27" ht="15">
      <c r="A12" s="942"/>
      <c r="B12" s="525"/>
      <c r="C12" s="525"/>
      <c r="D12" s="525"/>
      <c r="E12" s="525"/>
      <c r="F12" s="525"/>
      <c r="G12" s="354"/>
      <c r="AA12" s="710" t="s">
        <v>865</v>
      </c>
    </row>
    <row r="13" spans="1:27" ht="15">
      <c r="A13" s="969" t="s">
        <v>196</v>
      </c>
      <c r="B13" s="6229" t="s">
        <v>254</v>
      </c>
      <c r="C13" s="6229"/>
      <c r="D13" s="6229"/>
      <c r="E13" s="6229"/>
      <c r="F13" s="6229"/>
      <c r="G13" s="354"/>
      <c r="AA13" s="710" t="s">
        <v>863</v>
      </c>
    </row>
    <row r="14" spans="1:27" ht="15">
      <c r="A14" s="943"/>
      <c r="B14" s="526"/>
      <c r="C14" s="344"/>
      <c r="D14" s="344"/>
      <c r="E14" s="344"/>
      <c r="F14" s="425"/>
      <c r="G14" s="354"/>
      <c r="AA14" s="710" t="s">
        <v>864</v>
      </c>
    </row>
    <row r="15" spans="1:27" ht="57.75" customHeight="1">
      <c r="A15" s="970" t="s">
        <v>255</v>
      </c>
      <c r="B15" s="6376" t="s">
        <v>2246</v>
      </c>
      <c r="C15" s="6376"/>
      <c r="D15" s="6376"/>
      <c r="E15" s="6376"/>
      <c r="F15" s="6376"/>
      <c r="G15" s="987" t="s">
        <v>798</v>
      </c>
      <c r="H15" s="478" t="s">
        <v>800</v>
      </c>
    </row>
    <row r="16" spans="1:27" ht="15">
      <c r="A16" s="970"/>
      <c r="B16" s="971"/>
      <c r="C16" s="971"/>
      <c r="D16" s="971"/>
      <c r="E16" s="971"/>
      <c r="F16" s="988"/>
      <c r="G16" s="354"/>
    </row>
    <row r="17" spans="1:7" ht="15">
      <c r="A17" s="116"/>
      <c r="B17" s="347" t="s">
        <v>256</v>
      </c>
      <c r="C17" s="529" t="s">
        <v>257</v>
      </c>
      <c r="D17" s="529"/>
      <c r="E17" s="968"/>
      <c r="F17" s="3117" t="s">
        <v>865</v>
      </c>
      <c r="G17" s="354"/>
    </row>
    <row r="18" spans="1:7" ht="15">
      <c r="A18" s="943"/>
      <c r="B18" s="347" t="s">
        <v>258</v>
      </c>
      <c r="C18" s="529" t="s">
        <v>259</v>
      </c>
      <c r="D18" s="529"/>
      <c r="E18" s="968"/>
      <c r="F18" s="3117" t="s">
        <v>865</v>
      </c>
      <c r="G18" s="354"/>
    </row>
    <row r="19" spans="1:7" ht="15">
      <c r="A19" s="943"/>
      <c r="B19" s="425"/>
      <c r="C19" s="529"/>
      <c r="D19" s="344"/>
      <c r="E19" s="968"/>
      <c r="F19" s="348"/>
      <c r="G19" s="354"/>
    </row>
    <row r="20" spans="1:7" ht="15">
      <c r="A20" s="943"/>
      <c r="B20" s="6379" t="s">
        <v>260</v>
      </c>
      <c r="C20" s="6379"/>
      <c r="D20" s="6379"/>
      <c r="E20" s="6379"/>
      <c r="F20" s="6379"/>
      <c r="G20" s="354"/>
    </row>
    <row r="21" spans="1:7" ht="15">
      <c r="A21" s="943"/>
      <c r="B21" s="436" t="s">
        <v>261</v>
      </c>
      <c r="C21" s="436" t="s">
        <v>250</v>
      </c>
      <c r="D21" s="972" t="s">
        <v>262</v>
      </c>
      <c r="E21" s="972" t="s">
        <v>263</v>
      </c>
      <c r="F21" s="436" t="s">
        <v>240</v>
      </c>
      <c r="G21" s="354"/>
    </row>
    <row r="22" spans="1:7" ht="15">
      <c r="A22" s="943"/>
      <c r="B22" s="436"/>
      <c r="C22" s="436"/>
      <c r="D22" s="972"/>
      <c r="E22" s="972"/>
      <c r="F22" s="974" t="s">
        <v>846</v>
      </c>
      <c r="G22" s="354"/>
    </row>
    <row r="23" spans="1:7" ht="15">
      <c r="A23" s="943"/>
      <c r="B23" s="957">
        <v>1</v>
      </c>
      <c r="C23" s="360"/>
      <c r="D23" s="360"/>
      <c r="E23" s="368"/>
      <c r="F23" s="772"/>
      <c r="G23" s="354"/>
    </row>
    <row r="24" spans="1:7" ht="15">
      <c r="A24" s="943"/>
      <c r="B24" s="957">
        <v>2</v>
      </c>
      <c r="C24" s="360"/>
      <c r="D24" s="360"/>
      <c r="E24" s="368"/>
      <c r="F24" s="772"/>
      <c r="G24" s="354"/>
    </row>
    <row r="25" spans="1:7" ht="15.75" customHeight="1">
      <c r="A25" s="943"/>
      <c r="B25" s="957">
        <v>3</v>
      </c>
      <c r="C25" s="360"/>
      <c r="D25" s="360"/>
      <c r="E25" s="368"/>
      <c r="F25" s="772"/>
      <c r="G25" s="354"/>
    </row>
    <row r="26" spans="1:7" ht="15">
      <c r="A26" s="943"/>
      <c r="B26" s="957">
        <v>4</v>
      </c>
      <c r="C26" s="360"/>
      <c r="D26" s="360"/>
      <c r="E26" s="368"/>
      <c r="F26" s="772"/>
      <c r="G26" s="354"/>
    </row>
    <row r="27" spans="1:7" ht="15">
      <c r="A27" s="943"/>
      <c r="B27" s="957">
        <v>5</v>
      </c>
      <c r="C27" s="360"/>
      <c r="D27" s="360"/>
      <c r="E27" s="368"/>
      <c r="F27" s="772"/>
      <c r="G27" s="354"/>
    </row>
    <row r="28" spans="1:7" ht="15">
      <c r="A28" s="943"/>
      <c r="B28" s="957">
        <v>6</v>
      </c>
      <c r="C28" s="360"/>
      <c r="D28" s="360"/>
      <c r="E28" s="368"/>
      <c r="F28" s="772"/>
      <c r="G28" s="354"/>
    </row>
    <row r="29" spans="1:7" ht="15">
      <c r="A29" s="943"/>
      <c r="B29" s="957">
        <v>7</v>
      </c>
      <c r="C29" s="360"/>
      <c r="D29" s="360"/>
      <c r="E29" s="368"/>
      <c r="F29" s="772"/>
      <c r="G29" s="354"/>
    </row>
    <row r="30" spans="1:7" ht="15">
      <c r="A30" s="943"/>
      <c r="B30" s="957">
        <v>8</v>
      </c>
      <c r="C30" s="360"/>
      <c r="D30" s="360"/>
      <c r="E30" s="368"/>
      <c r="F30" s="772"/>
      <c r="G30" s="354"/>
    </row>
    <row r="31" spans="1:7" ht="15">
      <c r="A31" s="943"/>
      <c r="B31" s="957">
        <v>9</v>
      </c>
      <c r="C31" s="360"/>
      <c r="D31" s="360"/>
      <c r="E31" s="368"/>
      <c r="F31" s="772"/>
      <c r="G31" s="354"/>
    </row>
    <row r="32" spans="1:7" ht="15">
      <c r="A32" s="989"/>
      <c r="B32" s="957">
        <v>10</v>
      </c>
      <c r="C32" s="360"/>
      <c r="D32" s="360"/>
      <c r="E32" s="368"/>
      <c r="F32" s="772"/>
      <c r="G32" s="354"/>
    </row>
    <row r="33" spans="1:7" ht="15">
      <c r="A33" s="943"/>
      <c r="B33" s="348"/>
      <c r="C33" s="348"/>
      <c r="D33" s="348"/>
      <c r="E33" s="348"/>
      <c r="F33" s="348"/>
      <c r="G33" s="354"/>
    </row>
    <row r="34" spans="1:7" ht="15">
      <c r="A34" s="943"/>
      <c r="B34" s="348"/>
      <c r="C34" s="348"/>
      <c r="D34" s="348"/>
      <c r="E34" s="348"/>
      <c r="F34" s="348"/>
      <c r="G34" s="354"/>
    </row>
    <row r="35" spans="1:7" ht="15">
      <c r="A35" s="969" t="s">
        <v>197</v>
      </c>
      <c r="B35" s="6369" t="s">
        <v>264</v>
      </c>
      <c r="C35" s="6369"/>
      <c r="D35" s="6369"/>
      <c r="E35" s="6369"/>
      <c r="F35" s="6369"/>
      <c r="G35" s="354"/>
    </row>
    <row r="36" spans="1:7" ht="15">
      <c r="A36" s="943"/>
      <c r="B36" s="526"/>
      <c r="C36" s="344"/>
      <c r="D36" s="344"/>
      <c r="E36" s="344"/>
      <c r="F36" s="344"/>
      <c r="G36" s="354"/>
    </row>
    <row r="37" spans="1:7" ht="29.25" customHeight="1">
      <c r="A37" s="970" t="s">
        <v>265</v>
      </c>
      <c r="B37" s="6376" t="s">
        <v>266</v>
      </c>
      <c r="C37" s="6376"/>
      <c r="D37" s="6376"/>
      <c r="E37" s="6376"/>
      <c r="F37" s="6376"/>
      <c r="G37" s="354"/>
    </row>
    <row r="38" spans="1:7" ht="15">
      <c r="A38" s="970"/>
      <c r="B38" s="971"/>
      <c r="C38" s="971"/>
      <c r="D38" s="971"/>
      <c r="E38" s="971"/>
      <c r="F38" s="988"/>
      <c r="G38" s="354"/>
    </row>
    <row r="39" spans="1:7" ht="15">
      <c r="A39" s="943"/>
      <c r="B39" s="529"/>
      <c r="C39" s="344"/>
      <c r="D39" s="344"/>
      <c r="E39" s="968"/>
      <c r="F39" s="3117" t="s">
        <v>865</v>
      </c>
      <c r="G39" s="354"/>
    </row>
    <row r="40" spans="1:7" ht="15">
      <c r="A40" s="943"/>
      <c r="B40" s="529"/>
      <c r="C40" s="344"/>
      <c r="D40" s="344"/>
      <c r="E40" s="968"/>
      <c r="F40" s="348"/>
      <c r="G40" s="354"/>
    </row>
    <row r="41" spans="1:7" ht="48" customHeight="1">
      <c r="A41" s="943"/>
      <c r="B41" s="6381" t="s">
        <v>267</v>
      </c>
      <c r="C41" s="6381"/>
      <c r="D41" s="6381"/>
      <c r="E41" s="6381"/>
      <c r="F41" s="6381"/>
      <c r="G41" s="354"/>
    </row>
    <row r="42" spans="1:7" ht="54.75" customHeight="1">
      <c r="A42" s="943"/>
      <c r="B42" s="436" t="s">
        <v>261</v>
      </c>
      <c r="C42" s="990" t="s">
        <v>1066</v>
      </c>
      <c r="D42" s="972" t="s">
        <v>268</v>
      </c>
      <c r="E42" s="6423" t="s">
        <v>269</v>
      </c>
      <c r="F42" s="6424"/>
      <c r="G42" s="354"/>
    </row>
    <row r="43" spans="1:7" ht="15" customHeight="1">
      <c r="A43" s="943"/>
      <c r="B43" s="936"/>
      <c r="C43" s="991"/>
      <c r="D43" s="992"/>
      <c r="E43" s="6427" t="s">
        <v>846</v>
      </c>
      <c r="F43" s="6428"/>
      <c r="G43" s="354"/>
    </row>
    <row r="44" spans="1:7" ht="15" customHeight="1">
      <c r="A44" s="943"/>
      <c r="B44" s="957">
        <v>1</v>
      </c>
      <c r="C44" s="369"/>
      <c r="D44" s="360"/>
      <c r="E44" s="6425"/>
      <c r="F44" s="6426"/>
      <c r="G44" s="354"/>
    </row>
    <row r="45" spans="1:7" ht="15">
      <c r="A45" s="943"/>
      <c r="B45" s="993">
        <v>2</v>
      </c>
      <c r="C45" s="369"/>
      <c r="D45" s="360"/>
      <c r="E45" s="6421"/>
      <c r="F45" s="6422"/>
      <c r="G45" s="354"/>
    </row>
    <row r="46" spans="1:7" ht="15">
      <c r="A46" s="943"/>
      <c r="B46" s="957">
        <v>3</v>
      </c>
      <c r="C46" s="369"/>
      <c r="D46" s="360"/>
      <c r="E46" s="6421"/>
      <c r="F46" s="6422"/>
      <c r="G46" s="354"/>
    </row>
    <row r="47" spans="1:7" ht="15">
      <c r="A47" s="943"/>
      <c r="B47" s="993">
        <v>4</v>
      </c>
      <c r="C47" s="369"/>
      <c r="D47" s="360"/>
      <c r="E47" s="6421"/>
      <c r="F47" s="6422"/>
      <c r="G47" s="354"/>
    </row>
    <row r="48" spans="1:7" ht="15">
      <c r="A48" s="943"/>
      <c r="B48" s="957">
        <v>5</v>
      </c>
      <c r="C48" s="369"/>
      <c r="D48" s="360"/>
      <c r="E48" s="6421"/>
      <c r="F48" s="6422"/>
      <c r="G48" s="354"/>
    </row>
    <row r="49" spans="1:7" ht="15">
      <c r="A49" s="943"/>
      <c r="B49" s="993">
        <v>6</v>
      </c>
      <c r="C49" s="369"/>
      <c r="D49" s="360"/>
      <c r="E49" s="6421"/>
      <c r="F49" s="6422"/>
      <c r="G49" s="354"/>
    </row>
    <row r="50" spans="1:7" ht="15">
      <c r="A50" s="943"/>
      <c r="B50" s="957">
        <v>7</v>
      </c>
      <c r="C50" s="369"/>
      <c r="D50" s="360"/>
      <c r="E50" s="6421"/>
      <c r="F50" s="6422"/>
      <c r="G50" s="354"/>
    </row>
    <row r="51" spans="1:7" ht="15">
      <c r="A51" s="943"/>
      <c r="B51" s="993">
        <v>8</v>
      </c>
      <c r="C51" s="369"/>
      <c r="D51" s="360"/>
      <c r="E51" s="6421"/>
      <c r="F51" s="6422"/>
      <c r="G51" s="354"/>
    </row>
    <row r="52" spans="1:7" ht="15">
      <c r="A52" s="943"/>
      <c r="B52" s="957">
        <v>9</v>
      </c>
      <c r="C52" s="369"/>
      <c r="D52" s="360"/>
      <c r="E52" s="6421"/>
      <c r="F52" s="6422"/>
      <c r="G52" s="354"/>
    </row>
    <row r="53" spans="1:7" ht="15">
      <c r="A53" s="943"/>
      <c r="B53" s="993">
        <v>10</v>
      </c>
      <c r="C53" s="369"/>
      <c r="D53" s="360"/>
      <c r="E53" s="6421"/>
      <c r="F53" s="6422"/>
      <c r="G53" s="354"/>
    </row>
    <row r="54" spans="1:7" ht="15">
      <c r="A54" s="943"/>
      <c r="B54" s="994"/>
      <c r="C54" s="428"/>
      <c r="D54" s="995"/>
      <c r="E54" s="428"/>
      <c r="F54" s="428"/>
      <c r="G54" s="354"/>
    </row>
    <row r="55" spans="1:7" ht="15">
      <c r="A55" s="943"/>
      <c r="B55" s="994"/>
      <c r="C55" s="428"/>
      <c r="D55" s="995"/>
      <c r="E55" s="344"/>
      <c r="F55" s="353" t="str">
        <f>+ToC!E117</f>
        <v xml:space="preserve">GENERAL Annual Return </v>
      </c>
      <c r="G55" s="354"/>
    </row>
    <row r="56" spans="1:7" ht="15">
      <c r="A56" s="943"/>
      <c r="B56" s="348"/>
      <c r="C56" s="348"/>
      <c r="D56" s="348"/>
      <c r="E56" s="344"/>
      <c r="F56" s="353" t="s">
        <v>1739</v>
      </c>
      <c r="G56" s="354"/>
    </row>
    <row r="57" spans="1:7" ht="15" hidden="1">
      <c r="A57" s="996"/>
      <c r="B57" s="515"/>
      <c r="C57" s="515"/>
      <c r="D57" s="515"/>
      <c r="G57" s="354"/>
    </row>
    <row r="58" spans="1:7" ht="15" hidden="1">
      <c r="A58" s="996"/>
      <c r="B58" s="515"/>
      <c r="C58" s="515"/>
      <c r="D58" s="515"/>
      <c r="G58" s="354"/>
    </row>
    <row r="59" spans="1:7" ht="15" hidden="1">
      <c r="A59" s="354"/>
      <c r="B59" s="354"/>
      <c r="C59" s="354"/>
      <c r="D59" s="354"/>
      <c r="E59" s="354"/>
      <c r="F59" s="354"/>
      <c r="G59" s="354"/>
    </row>
    <row r="60" spans="1:7" ht="15" hidden="1">
      <c r="A60" s="354"/>
      <c r="B60" s="354"/>
      <c r="C60" s="354"/>
      <c r="D60" s="354"/>
      <c r="E60" s="354"/>
      <c r="F60" s="354"/>
      <c r="G60" s="354"/>
    </row>
  </sheetData>
  <sheetProtection algorithmName="SHA-512" hashValue="YHCow0CrkD/gWxy7oe7zZq0BjqX5fW3Q0p58WQBqhAREnF++CEO0IjioeLkLM8ZjLUAUKRvsR3/REGTXJBCtlQ==" saltValue="k9K68ILBMzU9aJiRxIe23w==" spinCount="100000" sheet="1" objects="1" scenarios="1"/>
  <customSheetViews>
    <customSheetView guid="{54084986-DBD9-467D-BB87-84DFF604BE53}">
      <selection activeCell="A4" sqref="A4"/>
      <pageMargins left="0.7" right="0.7" top="0.75" bottom="0.75" header="0.3" footer="0.3"/>
      <pageSetup paperSize="5" scale="80" orientation="portrait" cellComments="asDisplayed" r:id="rId1"/>
    </customSheetView>
  </customSheetViews>
  <mergeCells count="21">
    <mergeCell ref="A11:F11"/>
    <mergeCell ref="B13:F13"/>
    <mergeCell ref="B15:F15"/>
    <mergeCell ref="B20:F20"/>
    <mergeCell ref="A1:F1"/>
    <mergeCell ref="A9:F9"/>
    <mergeCell ref="E53:F53"/>
    <mergeCell ref="E47:F47"/>
    <mergeCell ref="B35:F35"/>
    <mergeCell ref="B37:F37"/>
    <mergeCell ref="B41:F41"/>
    <mergeCell ref="E42:F42"/>
    <mergeCell ref="E52:F52"/>
    <mergeCell ref="E48:F48"/>
    <mergeCell ref="E49:F49"/>
    <mergeCell ref="E50:F50"/>
    <mergeCell ref="E51:F51"/>
    <mergeCell ref="E44:F44"/>
    <mergeCell ref="E45:F45"/>
    <mergeCell ref="E46:F46"/>
    <mergeCell ref="E43:F43"/>
  </mergeCells>
  <dataValidations count="1">
    <dataValidation type="list" allowBlank="1" showInputMessage="1" showErrorMessage="1" sqref="F17:F18 F39">
      <formula1>$AA$12:$AA$14</formula1>
    </dataValidation>
  </dataValidations>
  <hyperlinks>
    <hyperlink ref="A1:F1" location="ToC!A1" display="10.22"/>
  </hyperlinks>
  <pageMargins left="0.70866141732283472" right="0.70866141732283472" top="0.74803149606299213" bottom="0.74803149606299213" header="0.31496062992125984" footer="0.31496062992125984"/>
  <pageSetup scale="75" orientation="portrait" r:id="rId2"/>
  <headerFooter>
    <oddHeader>&amp;L&amp;A&amp;C&amp;"Times New Roman,Bold" DRAFT 
INTERNAL USE ONLY&amp;RPage &amp;P</oddHeader>
  </headerFooter>
  <ignoredErrors>
    <ignoredError sqref="A13:A5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I14"/>
  <sheetViews>
    <sheetView workbookViewId="0">
      <selection activeCell="C14" sqref="C14"/>
    </sheetView>
  </sheetViews>
  <sheetFormatPr defaultColWidth="12" defaultRowHeight="15"/>
  <cols>
    <col min="1" max="16384" width="12" style="4458"/>
  </cols>
  <sheetData>
    <row r="1" spans="1:9" ht="20.25">
      <c r="A1" s="6214" t="s">
        <v>2322</v>
      </c>
      <c r="B1" s="6214"/>
      <c r="C1" s="6214"/>
      <c r="D1" s="6214"/>
      <c r="E1" s="6214"/>
      <c r="F1" s="6214"/>
      <c r="G1" s="6214"/>
      <c r="H1" s="6214"/>
      <c r="I1" s="6214"/>
    </row>
    <row r="5" spans="1:9">
      <c r="B5" s="4459" t="s">
        <v>2323</v>
      </c>
      <c r="C5" s="4458" t="s">
        <v>2324</v>
      </c>
    </row>
    <row r="6" spans="1:9">
      <c r="B6" s="4460"/>
      <c r="C6" s="4460"/>
    </row>
    <row r="7" spans="1:9">
      <c r="B7" s="4461"/>
      <c r="C7" s="4458" t="s">
        <v>2325</v>
      </c>
    </row>
    <row r="9" spans="1:9">
      <c r="B9" s="4462"/>
      <c r="C9" s="4458" t="s">
        <v>2326</v>
      </c>
    </row>
    <row r="11" spans="1:9">
      <c r="B11" s="4463"/>
      <c r="C11" s="4460" t="s">
        <v>2327</v>
      </c>
    </row>
    <row r="12" spans="1:9">
      <c r="B12" s="4460"/>
      <c r="C12" s="4460"/>
    </row>
    <row r="13" spans="1:9" hidden="1">
      <c r="B13" s="4464"/>
      <c r="C13" s="4460" t="s">
        <v>2328</v>
      </c>
    </row>
    <row r="14" spans="1:9">
      <c r="B14" s="5719"/>
      <c r="C14" s="4460" t="s">
        <v>2735</v>
      </c>
    </row>
  </sheetData>
  <sheetProtection algorithmName="SHA-512" hashValue="vzJzS7QXqVPQLTDX3G6NA71eJ3PW5QuMegrY1gamiRUHVr4thn+a/hCaoOjB/RbnV0ECiRz6y7sVrzltQLmd0w==" saltValue="J3NHN7lCjyj1MXGU3FmcKA==" spinCount="100000" sheet="1" objects="1" scenarios="1"/>
  <mergeCells count="1">
    <mergeCell ref="A1:I1"/>
  </mergeCells>
  <pageMargins left="0.70866141732283472" right="0.70866141732283472" top="0.74803149606299213" bottom="0.74803149606299213" header="0.31496062992125984" footer="0.31496062992125984"/>
  <pageSetup scale="93" orientation="portrait" r:id="rId1"/>
  <headerFooter>
    <oddHeader>&amp;L&amp;A&amp;C&amp;"Times New Roman,Bold" DRAFT 
INTERNAL USE ONLY&amp;RPage &amp;P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X56"/>
  <sheetViews>
    <sheetView topLeftCell="A19" zoomScaleNormal="100" workbookViewId="0">
      <selection activeCell="B85" sqref="B85"/>
    </sheetView>
  </sheetViews>
  <sheetFormatPr defaultColWidth="0" defaultRowHeight="15" zeroHeight="1"/>
  <cols>
    <col min="1" max="2" width="7" style="1016" customWidth="1"/>
    <col min="3" max="3" width="41.83203125" style="1015" customWidth="1"/>
    <col min="4" max="4" width="30.83203125" style="1015" customWidth="1"/>
    <col min="5" max="5" width="29.83203125" style="1015" customWidth="1"/>
    <col min="6" max="6" width="21.83203125" style="1015" customWidth="1"/>
    <col min="7" max="24" width="0" style="341" hidden="1" customWidth="1"/>
    <col min="25" max="16384" width="9.33203125" style="341" hidden="1"/>
  </cols>
  <sheetData>
    <row r="1" spans="1:6" ht="12.75">
      <c r="A1" s="6354" t="s">
        <v>932</v>
      </c>
      <c r="B1" s="6354"/>
      <c r="C1" s="6354"/>
      <c r="D1" s="6354"/>
      <c r="E1" s="6354"/>
      <c r="F1" s="6354"/>
    </row>
    <row r="2" spans="1:6">
      <c r="A2" s="524"/>
      <c r="B2" s="524"/>
      <c r="C2" s="524"/>
      <c r="D2" s="524"/>
      <c r="E2" s="902" t="s">
        <v>1812</v>
      </c>
      <c r="F2" s="527"/>
    </row>
    <row r="3" spans="1:6">
      <c r="A3" s="1445" t="str">
        <f>+Cover!A14</f>
        <v>Select Name of Insurer/ Financial Holding Company</v>
      </c>
      <c r="B3" s="348"/>
      <c r="C3" s="348"/>
      <c r="D3" s="348"/>
      <c r="E3" s="344"/>
      <c r="F3" s="342"/>
    </row>
    <row r="4" spans="1:6">
      <c r="A4" s="1414" t="str">
        <f>+ToC!A3</f>
        <v>Insurer/Financial Holding Company</v>
      </c>
      <c r="B4" s="984"/>
      <c r="C4" s="344"/>
      <c r="D4" s="344"/>
      <c r="E4" s="344"/>
      <c r="F4" s="342"/>
    </row>
    <row r="5" spans="1:6">
      <c r="A5" s="984"/>
      <c r="B5" s="984"/>
      <c r="C5" s="344"/>
      <c r="D5" s="344"/>
      <c r="E5" s="344"/>
      <c r="F5" s="342"/>
    </row>
    <row r="6" spans="1:6" ht="15.75">
      <c r="A6" s="433" t="str">
        <f>+ToC!A5</f>
        <v>General Insurers Annual Return</v>
      </c>
      <c r="B6" s="344"/>
      <c r="C6" s="344"/>
      <c r="D6" s="859"/>
      <c r="E6" s="342"/>
      <c r="F6" s="342"/>
    </row>
    <row r="7" spans="1:6">
      <c r="A7" s="433" t="str">
        <f>+ToC!A6</f>
        <v>For Year Ended:</v>
      </c>
      <c r="B7" s="984"/>
      <c r="C7" s="344"/>
      <c r="D7" s="344"/>
      <c r="E7" s="344"/>
      <c r="F7" s="758">
        <f>+Cover!A22</f>
        <v>0</v>
      </c>
    </row>
    <row r="8" spans="1:6">
      <c r="A8" s="343"/>
      <c r="B8" s="984"/>
      <c r="C8" s="344"/>
      <c r="D8" s="344"/>
      <c r="E8" s="344"/>
      <c r="F8" s="997"/>
    </row>
    <row r="9" spans="1:6" ht="14.25">
      <c r="A9" s="6411" t="s">
        <v>222</v>
      </c>
      <c r="B9" s="6411"/>
      <c r="C9" s="6411"/>
      <c r="D9" s="6411"/>
      <c r="E9" s="6411"/>
      <c r="F9" s="6411"/>
    </row>
    <row r="10" spans="1:6" ht="14.25">
      <c r="A10" s="986"/>
      <c r="B10" s="986"/>
      <c r="C10" s="1406"/>
      <c r="D10" s="1406"/>
      <c r="E10" s="1406"/>
      <c r="F10" s="344"/>
    </row>
    <row r="11" spans="1:6">
      <c r="A11" s="6230" t="s">
        <v>1134</v>
      </c>
      <c r="B11" s="6230"/>
      <c r="C11" s="6230"/>
      <c r="D11" s="6230"/>
      <c r="E11" s="6230"/>
      <c r="F11" s="6230"/>
    </row>
    <row r="12" spans="1:6">
      <c r="A12" s="942"/>
      <c r="B12" s="942"/>
      <c r="C12" s="525"/>
      <c r="D12" s="525"/>
      <c r="E12" s="525"/>
      <c r="F12" s="344"/>
    </row>
    <row r="13" spans="1:6">
      <c r="A13" s="969" t="s">
        <v>199</v>
      </c>
      <c r="B13" s="6229" t="s">
        <v>270</v>
      </c>
      <c r="C13" s="6430"/>
      <c r="D13" s="6430"/>
      <c r="E13" s="6430"/>
      <c r="F13" s="6430"/>
    </row>
    <row r="14" spans="1:6">
      <c r="A14" s="942"/>
      <c r="B14" s="942"/>
      <c r="C14" s="525"/>
      <c r="D14" s="525"/>
      <c r="E14" s="525"/>
      <c r="F14" s="344"/>
    </row>
    <row r="15" spans="1:6" ht="14.25">
      <c r="A15" s="998" t="s">
        <v>271</v>
      </c>
      <c r="B15" s="6355" t="s">
        <v>272</v>
      </c>
      <c r="C15" s="6430"/>
      <c r="D15" s="6430"/>
      <c r="E15" s="6430"/>
      <c r="F15" s="6430"/>
    </row>
    <row r="16" spans="1:6" ht="14.25">
      <c r="A16" s="943"/>
      <c r="B16" s="943"/>
      <c r="C16" s="529"/>
      <c r="D16" s="348"/>
      <c r="E16" s="348"/>
      <c r="F16" s="344"/>
    </row>
    <row r="17" spans="1:7" ht="45">
      <c r="A17" s="943"/>
      <c r="B17" s="999" t="s">
        <v>261</v>
      </c>
      <c r="C17" s="1000" t="s">
        <v>273</v>
      </c>
      <c r="D17" s="1001" t="s">
        <v>274</v>
      </c>
      <c r="E17" s="1002" t="s">
        <v>275</v>
      </c>
      <c r="F17" s="972" t="str">
        <f>"Annual charges for services for the year "&amp;YEAR($F$7)</f>
        <v>Annual charges for services for the year 1900</v>
      </c>
      <c r="G17" s="478" t="s">
        <v>799</v>
      </c>
    </row>
    <row r="18" spans="1:7">
      <c r="A18" s="943"/>
      <c r="B18" s="436"/>
      <c r="C18" s="1003"/>
      <c r="D18" s="1004"/>
      <c r="E18" s="1005"/>
      <c r="F18" s="974" t="s">
        <v>881</v>
      </c>
      <c r="G18" s="478" t="s">
        <v>800</v>
      </c>
    </row>
    <row r="19" spans="1:7">
      <c r="A19" s="943"/>
      <c r="B19" s="1006">
        <v>1</v>
      </c>
      <c r="C19" s="370"/>
      <c r="D19" s="371"/>
      <c r="E19" s="372"/>
      <c r="F19" s="3297"/>
      <c r="G19" s="478"/>
    </row>
    <row r="20" spans="1:7">
      <c r="A20" s="943"/>
      <c r="B20" s="993">
        <v>2</v>
      </c>
      <c r="C20" s="370"/>
      <c r="D20" s="371"/>
      <c r="E20" s="372"/>
      <c r="F20" s="3297"/>
    </row>
    <row r="21" spans="1:7">
      <c r="A21" s="943"/>
      <c r="B21" s="957">
        <v>3</v>
      </c>
      <c r="C21" s="370"/>
      <c r="D21" s="371"/>
      <c r="E21" s="372"/>
      <c r="F21" s="3297"/>
    </row>
    <row r="22" spans="1:7">
      <c r="A22" s="943"/>
      <c r="B22" s="993">
        <v>4</v>
      </c>
      <c r="C22" s="370"/>
      <c r="D22" s="371"/>
      <c r="E22" s="372"/>
      <c r="F22" s="3297"/>
    </row>
    <row r="23" spans="1:7">
      <c r="A23" s="943"/>
      <c r="B23" s="957">
        <v>5</v>
      </c>
      <c r="C23" s="370"/>
      <c r="D23" s="371"/>
      <c r="E23" s="372"/>
      <c r="F23" s="3297"/>
    </row>
    <row r="24" spans="1:7">
      <c r="A24" s="943"/>
      <c r="B24" s="993">
        <v>6</v>
      </c>
      <c r="C24" s="370"/>
      <c r="D24" s="371"/>
      <c r="E24" s="372"/>
      <c r="F24" s="3297"/>
    </row>
    <row r="25" spans="1:7">
      <c r="A25" s="943"/>
      <c r="B25" s="957">
        <v>7</v>
      </c>
      <c r="C25" s="370"/>
      <c r="D25" s="371"/>
      <c r="E25" s="372"/>
      <c r="F25" s="3297"/>
    </row>
    <row r="26" spans="1:7">
      <c r="A26" s="943"/>
      <c r="B26" s="993">
        <v>8</v>
      </c>
      <c r="C26" s="370"/>
      <c r="D26" s="371"/>
      <c r="E26" s="372"/>
      <c r="F26" s="3297"/>
    </row>
    <row r="27" spans="1:7">
      <c r="A27" s="943"/>
      <c r="B27" s="957">
        <v>9</v>
      </c>
      <c r="C27" s="370"/>
      <c r="D27" s="371"/>
      <c r="E27" s="372"/>
      <c r="F27" s="3297"/>
    </row>
    <row r="28" spans="1:7">
      <c r="A28" s="943"/>
      <c r="B28" s="993">
        <v>10</v>
      </c>
      <c r="C28" s="370"/>
      <c r="D28" s="371"/>
      <c r="E28" s="372"/>
      <c r="F28" s="3297"/>
    </row>
    <row r="29" spans="1:7" ht="14.25">
      <c r="A29" s="943"/>
      <c r="B29" s="943"/>
      <c r="C29" s="1007"/>
      <c r="D29" s="428"/>
      <c r="E29" s="428"/>
      <c r="F29" s="344"/>
    </row>
    <row r="30" spans="1:7" ht="14.25">
      <c r="A30" s="943"/>
      <c r="B30" s="943"/>
      <c r="C30" s="1008"/>
      <c r="D30" s="428"/>
      <c r="E30" s="428"/>
      <c r="F30" s="344"/>
    </row>
    <row r="31" spans="1:7">
      <c r="A31" s="943"/>
      <c r="B31" s="943"/>
      <c r="C31" s="344"/>
      <c r="D31" s="1009"/>
      <c r="E31" s="348"/>
      <c r="F31" s="506"/>
    </row>
    <row r="32" spans="1:7" ht="32.25" customHeight="1">
      <c r="A32" s="970" t="s">
        <v>276</v>
      </c>
      <c r="B32" s="6387" t="s">
        <v>2248</v>
      </c>
      <c r="C32" s="6435"/>
      <c r="D32" s="6435"/>
      <c r="E32" s="6435"/>
      <c r="F32" s="6435"/>
    </row>
    <row r="33" spans="1:24" ht="14.25">
      <c r="A33" s="943"/>
      <c r="B33" s="943"/>
      <c r="C33" s="529"/>
      <c r="D33" s="500"/>
      <c r="E33" s="500"/>
      <c r="F33" s="344"/>
    </row>
    <row r="34" spans="1:24">
      <c r="A34" s="943"/>
      <c r="B34" s="943"/>
      <c r="C34" s="529" t="s">
        <v>277</v>
      </c>
      <c r="D34" s="1009" t="s">
        <v>881</v>
      </c>
      <c r="E34" s="824"/>
      <c r="F34" s="500"/>
    </row>
    <row r="35" spans="1:24">
      <c r="A35" s="943"/>
      <c r="B35" s="943"/>
      <c r="C35" s="529" t="s">
        <v>278</v>
      </c>
      <c r="D35" s="1009" t="s">
        <v>881</v>
      </c>
      <c r="E35" s="772"/>
      <c r="F35" s="500"/>
      <c r="X35" s="341" t="s">
        <v>865</v>
      </c>
    </row>
    <row r="36" spans="1:24">
      <c r="A36" s="943"/>
      <c r="B36" s="943"/>
      <c r="C36" s="529"/>
      <c r="D36" s="1009"/>
      <c r="E36" s="500"/>
      <c r="F36" s="500"/>
      <c r="X36" s="341" t="s">
        <v>863</v>
      </c>
    </row>
    <row r="37" spans="1:24">
      <c r="A37" s="943"/>
      <c r="B37" s="943"/>
      <c r="C37" s="526"/>
      <c r="D37" s="344"/>
      <c r="E37" s="344"/>
      <c r="F37" s="344"/>
      <c r="X37" s="341" t="s">
        <v>864</v>
      </c>
    </row>
    <row r="38" spans="1:24" ht="48" customHeight="1">
      <c r="A38" s="970" t="s">
        <v>279</v>
      </c>
      <c r="B38" s="6376" t="s">
        <v>280</v>
      </c>
      <c r="C38" s="6430"/>
      <c r="D38" s="6430"/>
      <c r="E38" s="6430"/>
      <c r="F38" s="3117" t="s">
        <v>865</v>
      </c>
    </row>
    <row r="39" spans="1:24" ht="14.25">
      <c r="A39" s="943"/>
      <c r="B39" s="943"/>
      <c r="C39" s="529"/>
      <c r="D39" s="344"/>
      <c r="E39" s="344"/>
      <c r="F39" s="344"/>
    </row>
    <row r="40" spans="1:24">
      <c r="A40" s="943"/>
      <c r="B40" s="943"/>
      <c r="C40" s="529"/>
      <c r="D40" s="968"/>
      <c r="E40" s="342"/>
      <c r="F40" s="344"/>
    </row>
    <row r="41" spans="1:24" ht="14.25">
      <c r="A41" s="943"/>
      <c r="B41" s="943"/>
      <c r="C41" s="425"/>
      <c r="D41" s="344"/>
      <c r="E41" s="344"/>
      <c r="F41" s="344"/>
    </row>
    <row r="42" spans="1:24" ht="14.25">
      <c r="A42" s="943"/>
      <c r="B42" s="943"/>
      <c r="C42" s="6355" t="s">
        <v>281</v>
      </c>
      <c r="D42" s="6355"/>
      <c r="E42" s="500"/>
      <c r="F42" s="344"/>
    </row>
    <row r="43" spans="1:24" ht="150" customHeight="1">
      <c r="A43" s="344"/>
      <c r="B43" s="6436"/>
      <c r="C43" s="6437"/>
      <c r="D43" s="6437"/>
      <c r="E43" s="6438"/>
      <c r="F43" s="344"/>
    </row>
    <row r="44" spans="1:24" ht="14.25">
      <c r="A44" s="943"/>
      <c r="B44" s="943"/>
      <c r="C44" s="157"/>
      <c r="D44" s="500"/>
      <c r="E44" s="500"/>
      <c r="F44" s="344"/>
    </row>
    <row r="45" spans="1:24" ht="14.25">
      <c r="A45" s="943"/>
      <c r="B45" s="943"/>
      <c r="C45" s="157"/>
      <c r="D45" s="500"/>
      <c r="E45" s="500"/>
      <c r="F45" s="344"/>
    </row>
    <row r="46" spans="1:24" ht="37.5" customHeight="1">
      <c r="A46" s="970" t="s">
        <v>811</v>
      </c>
      <c r="B46" s="6431" t="s">
        <v>2247</v>
      </c>
      <c r="C46" s="6431"/>
      <c r="D46" s="6431"/>
      <c r="E46" s="6431"/>
      <c r="F46" s="344"/>
    </row>
    <row r="47" spans="1:24" ht="150" customHeight="1">
      <c r="A47" s="970"/>
      <c r="B47" s="6432"/>
      <c r="C47" s="6433"/>
      <c r="D47" s="6433"/>
      <c r="E47" s="6434"/>
      <c r="F47" s="344"/>
    </row>
    <row r="48" spans="1:24" ht="14.25">
      <c r="A48" s="943"/>
      <c r="B48" s="943"/>
      <c r="C48" s="157"/>
      <c r="D48" s="500"/>
      <c r="E48" s="500"/>
      <c r="F48" s="344"/>
    </row>
    <row r="49" spans="1:6" ht="14.25">
      <c r="A49" s="943"/>
      <c r="B49" s="943"/>
      <c r="C49" s="157"/>
      <c r="D49" s="500"/>
      <c r="E49" s="500"/>
      <c r="F49" s="353" t="str">
        <f>+ToC!E117</f>
        <v xml:space="preserve">GENERAL Annual Return </v>
      </c>
    </row>
    <row r="50" spans="1:6" ht="14.25">
      <c r="A50" s="943"/>
      <c r="B50" s="943"/>
      <c r="C50" s="157"/>
      <c r="D50" s="500"/>
      <c r="E50" s="500"/>
      <c r="F50" s="353" t="s">
        <v>1740</v>
      </c>
    </row>
    <row r="51" spans="1:6" hidden="1">
      <c r="A51" s="1010"/>
      <c r="B51" s="1010"/>
      <c r="C51" s="659"/>
      <c r="D51" s="449"/>
      <c r="E51" s="449"/>
      <c r="F51" s="346"/>
    </row>
    <row r="52" spans="1:6" hidden="1">
      <c r="A52" s="1011"/>
      <c r="B52" s="1011"/>
      <c r="C52" s="1012"/>
      <c r="D52" s="1013"/>
      <c r="E52" s="1013"/>
      <c r="F52" s="354"/>
    </row>
    <row r="53" spans="1:6" hidden="1">
      <c r="A53" s="1011"/>
      <c r="B53" s="1011"/>
      <c r="C53" s="1012"/>
      <c r="D53" s="1013"/>
      <c r="E53" s="1013"/>
      <c r="F53" s="354"/>
    </row>
    <row r="54" spans="1:6" hidden="1">
      <c r="A54" s="1011"/>
      <c r="B54" s="1011"/>
      <c r="C54" s="1014"/>
      <c r="D54" s="445"/>
      <c r="E54" s="354"/>
      <c r="F54" s="354"/>
    </row>
    <row r="55" spans="1:6" ht="15.75" hidden="1">
      <c r="A55" s="1011"/>
      <c r="B55" s="1011"/>
      <c r="C55" s="354"/>
      <c r="D55" s="354"/>
      <c r="E55" s="354"/>
    </row>
    <row r="56" spans="1:6" ht="15.75" hidden="1">
      <c r="A56" s="1011"/>
      <c r="B56" s="1011"/>
      <c r="C56" s="354"/>
      <c r="D56" s="354"/>
      <c r="E56" s="354"/>
    </row>
  </sheetData>
  <sheetProtection algorithmName="SHA-512" hashValue="9bavM2BtfJGGeXfsp4Wgd8WxgHzf2gHGLn5oa6K89cuByar231fya/etKD+c1mlbxJ+9TuOnKejmV6PIW6i4qw==" saltValue="qQvw0YTge9htap5xVM7ljw==" spinCount="100000" sheet="1" objects="1" scenarios="1"/>
  <customSheetViews>
    <customSheetView guid="{54084986-DBD9-467D-BB87-84DFF604BE53}" showPageBreaks="1" printArea="1">
      <selection activeCell="A4" sqref="A4"/>
      <pageMargins left="0.7" right="0.7" top="0.75" bottom="0.75" header="0.3" footer="0.3"/>
      <pageSetup paperSize="5" scale="69" orientation="portrait" r:id="rId1"/>
    </customSheetView>
  </customSheetViews>
  <mergeCells count="11">
    <mergeCell ref="B46:E46"/>
    <mergeCell ref="B47:E47"/>
    <mergeCell ref="B32:F32"/>
    <mergeCell ref="B38:E38"/>
    <mergeCell ref="C42:D42"/>
    <mergeCell ref="B43:E43"/>
    <mergeCell ref="A1:F1"/>
    <mergeCell ref="A9:F9"/>
    <mergeCell ref="A11:F11"/>
    <mergeCell ref="B13:F13"/>
    <mergeCell ref="B15:F15"/>
  </mergeCells>
  <dataValidations count="1">
    <dataValidation type="list" allowBlank="1" showInputMessage="1" showErrorMessage="1" sqref="F38">
      <formula1>$X$35:$X$37</formula1>
    </dataValidation>
  </dataValidations>
  <hyperlinks>
    <hyperlink ref="A1:F1" location="ToC!A1" display="10.23"/>
  </hyperlinks>
  <pageMargins left="0.70866141732283472" right="0.70866141732283472" top="0.74803149606299213" bottom="0.74803149606299213" header="0.31496062992125984" footer="0.31496062992125984"/>
  <pageSetup scale="65" orientation="portrait" r:id="rId2"/>
  <headerFooter>
    <oddHeader>&amp;L&amp;A&amp;C&amp;"Times New Roman,Bold" DRAFT 
INTERNAL USE ONLY&amp;RPage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X37"/>
  <sheetViews>
    <sheetView topLeftCell="A16" zoomScaleNormal="100" workbookViewId="0">
      <selection activeCell="B85" sqref="B85"/>
    </sheetView>
  </sheetViews>
  <sheetFormatPr defaultColWidth="0" defaultRowHeight="12.75" zeroHeight="1"/>
  <cols>
    <col min="1" max="1" width="6.5" style="341" customWidth="1"/>
    <col min="2" max="2" width="73.83203125" style="341" customWidth="1"/>
    <col min="3" max="3" width="28.5" style="341" customWidth="1"/>
    <col min="4" max="4" width="22.33203125" style="341" customWidth="1"/>
    <col min="5" max="16384" width="9.33203125" style="341" hidden="1"/>
  </cols>
  <sheetData>
    <row r="1" spans="1:7" ht="15">
      <c r="A1" s="6392" t="s">
        <v>933</v>
      </c>
      <c r="B1" s="6392"/>
      <c r="C1" s="6392"/>
      <c r="D1" s="6392"/>
      <c r="E1" s="354"/>
      <c r="F1" s="354"/>
    </row>
    <row r="2" spans="1:7" ht="15">
      <c r="A2" s="1017"/>
      <c r="B2" s="1017"/>
      <c r="C2" s="527" t="s">
        <v>2249</v>
      </c>
      <c r="D2" s="212"/>
      <c r="E2" s="354"/>
      <c r="F2" s="354"/>
    </row>
    <row r="3" spans="1:7" ht="15">
      <c r="A3" s="1445" t="str">
        <f>+Cover!A14</f>
        <v>Select Name of Insurer/ Financial Holding Company</v>
      </c>
      <c r="B3" s="352"/>
      <c r="C3" s="352"/>
      <c r="D3" s="342"/>
      <c r="E3" s="354"/>
      <c r="F3" s="354"/>
    </row>
    <row r="4" spans="1:7" ht="15">
      <c r="A4" s="1414" t="str">
        <f>+ToC!A3</f>
        <v>Insurer/Financial Holding Company</v>
      </c>
      <c r="B4" s="525"/>
      <c r="C4" s="525"/>
      <c r="D4" s="342"/>
      <c r="E4" s="354"/>
      <c r="F4" s="354"/>
    </row>
    <row r="5" spans="1:7" ht="15">
      <c r="A5" s="967"/>
      <c r="B5" s="525"/>
      <c r="C5" s="525"/>
      <c r="D5" s="342"/>
      <c r="E5" s="354"/>
      <c r="F5" s="354"/>
    </row>
    <row r="6" spans="1:7" ht="15">
      <c r="A6" s="433" t="str">
        <f>+ToC!A5</f>
        <v>General Insurers Annual Return</v>
      </c>
      <c r="B6" s="344"/>
      <c r="C6" s="344"/>
      <c r="D6" s="758">
        <f>+Cover!A22</f>
        <v>0</v>
      </c>
      <c r="F6" s="354"/>
    </row>
    <row r="7" spans="1:7" ht="15">
      <c r="A7" s="433" t="str">
        <f>+ToC!A6</f>
        <v>For Year Ended:</v>
      </c>
      <c r="B7" s="344"/>
      <c r="C7" s="344"/>
      <c r="D7" s="342"/>
      <c r="E7" s="354"/>
      <c r="F7" s="354"/>
    </row>
    <row r="8" spans="1:7" ht="15">
      <c r="A8" s="433"/>
      <c r="B8" s="344"/>
      <c r="C8" s="344"/>
      <c r="D8" s="342"/>
      <c r="E8" s="354"/>
      <c r="F8" s="354"/>
    </row>
    <row r="9" spans="1:7" ht="15">
      <c r="A9" s="433"/>
      <c r="B9" s="6411" t="s">
        <v>222</v>
      </c>
      <c r="C9" s="6411"/>
      <c r="D9" s="6411"/>
      <c r="E9" s="6411"/>
      <c r="F9" s="6411"/>
      <c r="G9" s="6411"/>
    </row>
    <row r="10" spans="1:7" ht="15">
      <c r="A10" s="343"/>
      <c r="B10" s="344"/>
      <c r="C10" s="344"/>
      <c r="D10" s="342"/>
      <c r="E10" s="354"/>
      <c r="F10" s="354"/>
    </row>
    <row r="11" spans="1:7" ht="15">
      <c r="A11" s="6429" t="s">
        <v>1134</v>
      </c>
      <c r="B11" s="6429"/>
      <c r="C11" s="6429"/>
      <c r="D11" s="6429"/>
      <c r="E11" s="354"/>
      <c r="F11" s="354"/>
    </row>
    <row r="12" spans="1:7" ht="15">
      <c r="A12" s="829"/>
      <c r="B12" s="829"/>
      <c r="C12" s="3627"/>
      <c r="D12" s="829"/>
      <c r="E12" s="354"/>
      <c r="F12" s="354"/>
    </row>
    <row r="13" spans="1:7" ht="15">
      <c r="A13" s="969" t="s">
        <v>199</v>
      </c>
      <c r="B13" s="6229" t="s">
        <v>270</v>
      </c>
      <c r="C13" s="6229"/>
      <c r="D13" s="6349"/>
      <c r="E13" s="1018"/>
      <c r="F13" s="1018"/>
    </row>
    <row r="14" spans="1:7" ht="15">
      <c r="A14" s="943"/>
      <c r="B14" s="344"/>
      <c r="C14" s="344"/>
      <c r="D14" s="344"/>
      <c r="E14" s="354"/>
      <c r="F14" s="354"/>
    </row>
    <row r="15" spans="1:7" ht="35.25" customHeight="1">
      <c r="A15" s="970" t="s">
        <v>282</v>
      </c>
      <c r="B15" s="6431" t="s">
        <v>2250</v>
      </c>
      <c r="C15" s="6431"/>
      <c r="D15" s="6387"/>
      <c r="E15" s="354"/>
      <c r="F15" s="354"/>
    </row>
    <row r="16" spans="1:7" ht="150" customHeight="1">
      <c r="A16" s="970"/>
      <c r="B16" s="6439"/>
      <c r="C16" s="6385"/>
      <c r="D16" s="57"/>
      <c r="E16" s="354"/>
      <c r="F16" s="354"/>
    </row>
    <row r="17" spans="1:24" ht="15" customHeight="1">
      <c r="A17" s="970"/>
      <c r="B17" s="3657"/>
      <c r="C17" s="3658"/>
      <c r="D17" s="57"/>
      <c r="E17" s="354"/>
      <c r="F17" s="354"/>
    </row>
    <row r="18" spans="1:24" ht="15" customHeight="1">
      <c r="A18" s="970"/>
      <c r="B18" s="3657"/>
      <c r="C18" s="3658"/>
      <c r="D18" s="57"/>
      <c r="E18" s="354"/>
      <c r="F18" s="354"/>
    </row>
    <row r="19" spans="1:24" ht="15">
      <c r="A19" s="943"/>
      <c r="B19" s="344"/>
      <c r="C19" s="344"/>
      <c r="D19" s="344"/>
      <c r="E19" s="354"/>
      <c r="F19" s="354"/>
    </row>
    <row r="20" spans="1:24" ht="15">
      <c r="A20" s="998" t="s">
        <v>283</v>
      </c>
      <c r="B20" s="6379" t="s">
        <v>284</v>
      </c>
      <c r="C20" s="6379"/>
      <c r="D20" s="6380"/>
      <c r="E20" s="354"/>
      <c r="F20" s="354"/>
    </row>
    <row r="21" spans="1:24" ht="150" customHeight="1">
      <c r="A21" s="970"/>
      <c r="B21" s="6439"/>
      <c r="C21" s="6385"/>
      <c r="D21" s="57"/>
      <c r="E21" s="504"/>
      <c r="F21" s="354"/>
    </row>
    <row r="22" spans="1:24" ht="15">
      <c r="A22" s="943"/>
      <c r="B22" s="348"/>
      <c r="C22" s="348"/>
      <c r="D22" s="348"/>
      <c r="E22" s="504"/>
      <c r="F22" s="354"/>
      <c r="X22" s="341" t="s">
        <v>865</v>
      </c>
    </row>
    <row r="23" spans="1:24" ht="15" customHeight="1">
      <c r="A23" s="943"/>
      <c r="B23" s="6378"/>
      <c r="C23" s="6378"/>
      <c r="D23" s="6378"/>
      <c r="E23" s="354"/>
      <c r="F23" s="354"/>
      <c r="X23" s="341" t="s">
        <v>863</v>
      </c>
    </row>
    <row r="24" spans="1:24" ht="15">
      <c r="A24" s="943"/>
      <c r="B24" s="344"/>
      <c r="C24" s="344"/>
      <c r="D24" s="60"/>
      <c r="E24" s="354"/>
      <c r="F24" s="354"/>
      <c r="X24" s="341" t="s">
        <v>864</v>
      </c>
    </row>
    <row r="25" spans="1:24" ht="15">
      <c r="A25" s="998" t="s">
        <v>285</v>
      </c>
      <c r="B25" s="6379" t="s">
        <v>286</v>
      </c>
      <c r="C25" s="6379"/>
      <c r="D25" s="6380"/>
      <c r="E25" s="354"/>
      <c r="F25" s="354"/>
    </row>
    <row r="26" spans="1:24" ht="150" customHeight="1">
      <c r="A26" s="970"/>
      <c r="B26" s="6383"/>
      <c r="C26" s="6385"/>
      <c r="D26" s="57"/>
      <c r="E26" s="504"/>
      <c r="F26" s="354"/>
    </row>
    <row r="27" spans="1:24" ht="15">
      <c r="A27" s="943"/>
      <c r="B27" s="348"/>
      <c r="C27" s="348"/>
      <c r="D27" s="348"/>
      <c r="E27" s="504"/>
      <c r="F27" s="354"/>
    </row>
    <row r="28" spans="1:24" ht="30.75" customHeight="1">
      <c r="A28" s="970"/>
      <c r="B28" s="6387"/>
      <c r="C28" s="6387"/>
      <c r="D28" s="6387"/>
      <c r="E28" s="354"/>
      <c r="F28" s="987"/>
    </row>
    <row r="29" spans="1:24" ht="15">
      <c r="A29" s="998"/>
      <c r="B29" s="348"/>
      <c r="C29" s="348"/>
      <c r="D29" s="494"/>
      <c r="E29" s="354"/>
      <c r="F29" s="354"/>
    </row>
    <row r="30" spans="1:24" ht="15">
      <c r="A30" s="943"/>
      <c r="B30" s="348"/>
      <c r="C30" s="348"/>
      <c r="D30" s="494"/>
      <c r="E30" s="354"/>
      <c r="F30" s="354"/>
    </row>
    <row r="31" spans="1:24" ht="15">
      <c r="A31" s="943"/>
      <c r="B31" s="348"/>
      <c r="C31" s="348"/>
      <c r="D31" s="348"/>
      <c r="E31" s="354"/>
      <c r="F31" s="354"/>
    </row>
    <row r="32" spans="1:24" ht="15">
      <c r="A32" s="998"/>
      <c r="B32" s="529"/>
      <c r="C32" s="3625"/>
      <c r="D32" s="500"/>
      <c r="E32" s="354"/>
      <c r="F32" s="354"/>
    </row>
    <row r="33" spans="1:6" ht="15">
      <c r="A33" s="344"/>
      <c r="B33" s="344"/>
      <c r="C33" s="344"/>
      <c r="D33" s="353" t="str">
        <f>+ToC!E117</f>
        <v xml:space="preserve">GENERAL Annual Return </v>
      </c>
      <c r="E33" s="354"/>
      <c r="F33" s="354"/>
    </row>
    <row r="34" spans="1:6" ht="15">
      <c r="A34" s="344"/>
      <c r="B34" s="344"/>
      <c r="C34" s="344"/>
      <c r="D34" s="347" t="s">
        <v>1741</v>
      </c>
      <c r="E34" s="354"/>
      <c r="F34" s="354"/>
    </row>
    <row r="35" spans="1:6" ht="15" hidden="1">
      <c r="A35" s="515"/>
      <c r="B35" s="515"/>
      <c r="C35" s="515"/>
      <c r="E35" s="354"/>
      <c r="F35" s="354"/>
    </row>
    <row r="36" spans="1:6" ht="15" hidden="1">
      <c r="A36" s="354"/>
      <c r="B36" s="354"/>
      <c r="C36" s="354"/>
      <c r="D36" s="354"/>
      <c r="E36" s="354"/>
      <c r="F36" s="354"/>
    </row>
    <row r="37" spans="1:6" ht="15" hidden="1">
      <c r="A37" s="354"/>
      <c r="B37" s="354"/>
      <c r="C37" s="354"/>
      <c r="D37" s="354"/>
      <c r="E37" s="354"/>
      <c r="F37" s="354"/>
    </row>
  </sheetData>
  <sheetProtection algorithmName="SHA-512" hashValue="XK6umywXNTQsGY5ly5GX2MHpuaBNzh5JeGI8/O4dSTmA6su/XQtGo9FQhIHO9P3MxLWyXRRShwa2JdwIoPEg3Q==" saltValue="wReypFsRJFOaKaUiluyUwQ==" spinCount="100000" sheet="1" objects="1" scenarios="1"/>
  <customSheetViews>
    <customSheetView guid="{54084986-DBD9-467D-BB87-84DFF604BE53}">
      <selection activeCell="A4" sqref="A4"/>
      <pageMargins left="0.7" right="0.7" top="0.75" bottom="0.75" header="0.3" footer="0.3"/>
      <pageSetup paperSize="5" scale="75" orientation="portrait" r:id="rId1"/>
    </customSheetView>
  </customSheetViews>
  <mergeCells count="12">
    <mergeCell ref="B28:D28"/>
    <mergeCell ref="B20:D20"/>
    <mergeCell ref="A1:D1"/>
    <mergeCell ref="A11:D11"/>
    <mergeCell ref="B15:D15"/>
    <mergeCell ref="B23:D23"/>
    <mergeCell ref="B25:D25"/>
    <mergeCell ref="B13:D13"/>
    <mergeCell ref="B16:C16"/>
    <mergeCell ref="B21:C21"/>
    <mergeCell ref="B26:C26"/>
    <mergeCell ref="B9:G9"/>
  </mergeCells>
  <hyperlinks>
    <hyperlink ref="A1:D1" location="ToC!A1" display="10.24"/>
  </hyperlinks>
  <pageMargins left="0.70866141732283472" right="0.70866141732283472" top="0.74803149606299213" bottom="0.74803149606299213" header="0.31496062992125984" footer="0.31496062992125984"/>
  <pageSetup scale="75" orientation="portrait" r:id="rId2"/>
  <headerFooter>
    <oddHeader>&amp;L&amp;A&amp;C&amp;"Times New Roman,Bold" DRAFT 
INTERNAL USE ONLY&amp;RPage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Y48"/>
  <sheetViews>
    <sheetView topLeftCell="A16" zoomScaleNormal="100" workbookViewId="0">
      <selection activeCell="B85" sqref="B85"/>
    </sheetView>
  </sheetViews>
  <sheetFormatPr defaultColWidth="0" defaultRowHeight="12.75" zeroHeight="1"/>
  <cols>
    <col min="1" max="1" width="6" style="341" customWidth="1"/>
    <col min="2" max="2" width="37" style="341" bestFit="1" customWidth="1"/>
    <col min="3" max="3" width="24.5" style="341" customWidth="1"/>
    <col min="4" max="4" width="28.1640625" style="341" customWidth="1"/>
    <col min="5" max="5" width="27.33203125" style="341" bestFit="1" customWidth="1"/>
    <col min="6" max="25" width="0" style="341" hidden="1" customWidth="1"/>
    <col min="26" max="16384" width="9.33203125" style="341" hidden="1"/>
  </cols>
  <sheetData>
    <row r="1" spans="1:25">
      <c r="A1" s="6354" t="s">
        <v>934</v>
      </c>
      <c r="B1" s="6354"/>
      <c r="C1" s="6354"/>
      <c r="D1" s="6354"/>
      <c r="E1" s="6354"/>
    </row>
    <row r="2" spans="1:25" ht="15">
      <c r="A2" s="524"/>
      <c r="B2" s="524"/>
      <c r="C2" s="524"/>
      <c r="D2" s="527" t="s">
        <v>2249</v>
      </c>
      <c r="E2" s="212"/>
    </row>
    <row r="3" spans="1:25" ht="15">
      <c r="A3" s="1445" t="str">
        <f>+Cover!A14</f>
        <v>Select Name of Insurer/ Financial Holding Company</v>
      </c>
      <c r="B3" s="352"/>
      <c r="C3" s="352"/>
      <c r="D3" s="493"/>
      <c r="E3" s="432"/>
    </row>
    <row r="4" spans="1:25" ht="15">
      <c r="A4" s="683" t="str">
        <f>+ToC!A3</f>
        <v>Insurer/Financial Holding Company</v>
      </c>
      <c r="B4" s="348"/>
      <c r="C4" s="348"/>
      <c r="D4" s="348"/>
      <c r="E4" s="432"/>
    </row>
    <row r="5" spans="1:25" ht="15">
      <c r="A5" s="683"/>
      <c r="B5" s="348"/>
      <c r="C5" s="348"/>
      <c r="D5" s="348"/>
      <c r="E5" s="432"/>
    </row>
    <row r="6" spans="1:25" ht="15">
      <c r="A6" s="352" t="str">
        <f>+ToC!A5</f>
        <v>General Insurers Annual Return</v>
      </c>
      <c r="B6" s="348"/>
      <c r="C6" s="348"/>
      <c r="D6" s="432"/>
      <c r="E6" s="759">
        <f>+Cover!A22</f>
        <v>0</v>
      </c>
    </row>
    <row r="7" spans="1:25" ht="15">
      <c r="A7" s="352" t="str">
        <f>+ToC!A6</f>
        <v>For Year Ended:</v>
      </c>
      <c r="B7" s="348"/>
      <c r="C7" s="348"/>
      <c r="D7" s="348"/>
      <c r="E7" s="432"/>
    </row>
    <row r="8" spans="1:25" ht="15">
      <c r="A8" s="6440"/>
      <c r="B8" s="6440"/>
      <c r="C8" s="6440"/>
      <c r="D8" s="6440"/>
      <c r="E8" s="6440"/>
    </row>
    <row r="9" spans="1:25" ht="14.25">
      <c r="A9" s="4128"/>
      <c r="B9" s="4125"/>
      <c r="C9" s="4129" t="s">
        <v>222</v>
      </c>
      <c r="D9" s="4129"/>
      <c r="E9" s="4129"/>
      <c r="F9" s="4129"/>
      <c r="G9" s="4129"/>
      <c r="H9" s="4129"/>
    </row>
    <row r="10" spans="1:25" ht="14.25">
      <c r="A10" s="1447"/>
      <c r="B10" s="348"/>
      <c r="C10" s="348"/>
      <c r="D10" s="348"/>
      <c r="E10" s="348"/>
    </row>
    <row r="11" spans="1:25" ht="15">
      <c r="A11" s="6440" t="s">
        <v>1134</v>
      </c>
      <c r="B11" s="6440"/>
      <c r="C11" s="6440"/>
      <c r="D11" s="6440"/>
      <c r="E11" s="6440"/>
    </row>
    <row r="12" spans="1:25" ht="32.25" customHeight="1">
      <c r="A12" s="998" t="s">
        <v>287</v>
      </c>
      <c r="B12" s="6378" t="s">
        <v>288</v>
      </c>
      <c r="C12" s="6406"/>
      <c r="D12" s="6406"/>
      <c r="E12" s="6406"/>
      <c r="F12" s="1019"/>
    </row>
    <row r="13" spans="1:25" ht="14.25">
      <c r="A13" s="998"/>
      <c r="B13" s="529"/>
      <c r="C13" s="344"/>
      <c r="D13" s="344"/>
      <c r="E13" s="425"/>
      <c r="Y13" s="341" t="s">
        <v>865</v>
      </c>
    </row>
    <row r="14" spans="1:25" ht="15">
      <c r="A14" s="943"/>
      <c r="B14" s="529"/>
      <c r="C14" s="344"/>
      <c r="D14" s="968"/>
      <c r="E14" s="3117" t="s">
        <v>865</v>
      </c>
      <c r="Y14" s="341" t="s">
        <v>863</v>
      </c>
    </row>
    <row r="15" spans="1:25" ht="15">
      <c r="A15" s="943"/>
      <c r="B15" s="529"/>
      <c r="C15" s="344"/>
      <c r="D15" s="968"/>
      <c r="E15" s="1020"/>
      <c r="Y15" s="341" t="s">
        <v>864</v>
      </c>
    </row>
    <row r="16" spans="1:25" ht="15">
      <c r="A16" s="943"/>
      <c r="B16" s="927"/>
      <c r="C16" s="6441" t="s">
        <v>883</v>
      </c>
      <c r="D16" s="6442"/>
      <c r="E16" s="772"/>
    </row>
    <row r="17" spans="1:5" ht="29.25" customHeight="1">
      <c r="A17" s="943"/>
      <c r="B17" s="6378" t="s">
        <v>289</v>
      </c>
      <c r="C17" s="6378"/>
      <c r="D17" s="6378"/>
      <c r="E17" s="6378"/>
    </row>
    <row r="18" spans="1:5" ht="60" customHeight="1">
      <c r="A18" s="970"/>
      <c r="B18" s="6383"/>
      <c r="C18" s="6384"/>
      <c r="D18" s="6385"/>
      <c r="E18" s="57"/>
    </row>
    <row r="19" spans="1:5" ht="14.25">
      <c r="A19" s="943"/>
      <c r="B19" s="344"/>
      <c r="C19" s="344"/>
      <c r="D19" s="344"/>
      <c r="E19" s="344"/>
    </row>
    <row r="20" spans="1:5" ht="14.25">
      <c r="A20" s="943"/>
      <c r="B20" s="344"/>
      <c r="C20" s="344"/>
      <c r="D20" s="344"/>
      <c r="E20" s="344"/>
    </row>
    <row r="21" spans="1:5" ht="14.25">
      <c r="A21" s="943"/>
      <c r="B21" s="344"/>
      <c r="C21" s="344"/>
      <c r="D21" s="344"/>
      <c r="E21" s="344"/>
    </row>
    <row r="22" spans="1:5" ht="39.75" customHeight="1">
      <c r="A22" s="943" t="s">
        <v>290</v>
      </c>
      <c r="B22" s="6376" t="s">
        <v>292</v>
      </c>
      <c r="C22" s="6376"/>
      <c r="D22" s="6376"/>
      <c r="E22" s="6376"/>
    </row>
    <row r="23" spans="1:5" ht="14.25">
      <c r="A23" s="943"/>
      <c r="B23" s="529"/>
      <c r="C23" s="344"/>
      <c r="D23" s="943"/>
      <c r="E23" s="425"/>
    </row>
    <row r="24" spans="1:5" ht="15">
      <c r="A24" s="943"/>
      <c r="B24" s="344"/>
      <c r="C24" s="344"/>
      <c r="D24" s="968"/>
      <c r="E24" s="3117" t="s">
        <v>865</v>
      </c>
    </row>
    <row r="25" spans="1:5" ht="15">
      <c r="A25" s="943"/>
      <c r="B25" s="344"/>
      <c r="C25" s="344"/>
      <c r="D25" s="969"/>
      <c r="E25" s="903"/>
    </row>
    <row r="26" spans="1:5" ht="26.25" customHeight="1">
      <c r="A26" s="943"/>
      <c r="B26" s="6378" t="s">
        <v>2003</v>
      </c>
      <c r="C26" s="6378"/>
      <c r="D26" s="6378"/>
      <c r="E26" s="6378"/>
    </row>
    <row r="27" spans="1:5" ht="50.1" customHeight="1">
      <c r="A27" s="943"/>
      <c r="B27" s="6383"/>
      <c r="C27" s="6384"/>
      <c r="D27" s="6385"/>
      <c r="E27" s="57"/>
    </row>
    <row r="28" spans="1:5" ht="15">
      <c r="A28" s="1010"/>
      <c r="B28" s="346"/>
      <c r="C28" s="346"/>
      <c r="D28" s="346"/>
      <c r="E28" s="346"/>
    </row>
    <row r="29" spans="1:5" ht="75" customHeight="1">
      <c r="A29" s="943" t="s">
        <v>291</v>
      </c>
      <c r="B29" s="6378" t="s">
        <v>1814</v>
      </c>
      <c r="C29" s="6378"/>
      <c r="D29" s="6378"/>
      <c r="E29" s="6378"/>
    </row>
    <row r="30" spans="1:5" ht="15">
      <c r="A30" s="1010"/>
      <c r="B30" s="346"/>
      <c r="C30" s="346"/>
      <c r="D30" s="346"/>
      <c r="E30" s="346"/>
    </row>
    <row r="31" spans="1:5" ht="15">
      <c r="A31" s="1010"/>
      <c r="B31" s="346"/>
      <c r="C31" s="346"/>
      <c r="D31" s="968"/>
      <c r="E31" s="3117" t="s">
        <v>865</v>
      </c>
    </row>
    <row r="32" spans="1:5" ht="15">
      <c r="A32" s="1010"/>
      <c r="B32" s="346"/>
      <c r="C32" s="346"/>
      <c r="D32" s="968"/>
      <c r="E32" s="903"/>
    </row>
    <row r="33" spans="1:5" ht="15">
      <c r="A33" s="1010"/>
      <c r="B33" s="344" t="s">
        <v>293</v>
      </c>
      <c r="C33" s="346"/>
      <c r="D33" s="346"/>
      <c r="E33" s="346"/>
    </row>
    <row r="34" spans="1:5" ht="45">
      <c r="A34" s="1010"/>
      <c r="B34" s="3300" t="s">
        <v>250</v>
      </c>
      <c r="C34" s="3299" t="s">
        <v>294</v>
      </c>
      <c r="D34" s="3298" t="s">
        <v>1816</v>
      </c>
      <c r="E34" s="3298" t="s">
        <v>848</v>
      </c>
    </row>
    <row r="35" spans="1:5" ht="15">
      <c r="A35" s="1010"/>
      <c r="B35" s="1021"/>
      <c r="C35" s="1021"/>
      <c r="D35" s="1021"/>
      <c r="E35" s="1022" t="s">
        <v>882</v>
      </c>
    </row>
    <row r="36" spans="1:5" ht="15">
      <c r="A36" s="1010"/>
      <c r="B36" s="373"/>
      <c r="C36" s="373"/>
      <c r="D36" s="773"/>
      <c r="E36" s="773"/>
    </row>
    <row r="37" spans="1:5" ht="15">
      <c r="A37" s="1010"/>
      <c r="B37" s="373"/>
      <c r="C37" s="373"/>
      <c r="D37" s="773"/>
      <c r="E37" s="773"/>
    </row>
    <row r="38" spans="1:5" ht="15">
      <c r="A38" s="1010"/>
      <c r="B38" s="373"/>
      <c r="C38" s="373"/>
      <c r="D38" s="773"/>
      <c r="E38" s="773"/>
    </row>
    <row r="39" spans="1:5" ht="15">
      <c r="A39" s="1010"/>
      <c r="B39" s="373"/>
      <c r="C39" s="373"/>
      <c r="D39" s="773"/>
      <c r="E39" s="773"/>
    </row>
    <row r="40" spans="1:5" ht="15">
      <c r="A40" s="1010"/>
      <c r="B40" s="373"/>
      <c r="C40" s="373"/>
      <c r="D40" s="773"/>
      <c r="E40" s="773"/>
    </row>
    <row r="41" spans="1:5" ht="15">
      <c r="A41" s="1010"/>
      <c r="B41" s="373"/>
      <c r="C41" s="373"/>
      <c r="D41" s="773"/>
      <c r="E41" s="773"/>
    </row>
    <row r="42" spans="1:5" ht="15">
      <c r="A42" s="1010"/>
      <c r="B42" s="373"/>
      <c r="C42" s="373"/>
      <c r="D42" s="773"/>
      <c r="E42" s="773"/>
    </row>
    <row r="43" spans="1:5" ht="15">
      <c r="A43" s="1010"/>
      <c r="B43" s="373"/>
      <c r="C43" s="373"/>
      <c r="D43" s="773"/>
      <c r="E43" s="773"/>
    </row>
    <row r="44" spans="1:5" ht="15">
      <c r="A44" s="1010"/>
      <c r="B44" s="346"/>
      <c r="C44" s="346"/>
      <c r="D44" s="346"/>
      <c r="E44" s="346"/>
    </row>
    <row r="45" spans="1:5" ht="15">
      <c r="A45" s="1023"/>
      <c r="B45" s="654"/>
      <c r="C45" s="346"/>
      <c r="D45" s="346"/>
      <c r="E45" s="353" t="str">
        <f>+ToC!E117</f>
        <v xml:space="preserve">GENERAL Annual Return </v>
      </c>
    </row>
    <row r="46" spans="1:5" ht="15">
      <c r="A46" s="1010"/>
      <c r="B46" s="346"/>
      <c r="C46" s="346"/>
      <c r="D46" s="346"/>
      <c r="E46" s="353" t="s">
        <v>1742</v>
      </c>
    </row>
    <row r="47" spans="1:5" ht="15" hidden="1">
      <c r="A47" s="354"/>
      <c r="B47" s="354"/>
      <c r="C47" s="354"/>
      <c r="D47" s="354"/>
      <c r="E47" s="354"/>
    </row>
    <row r="48" spans="1:5" ht="15" hidden="1">
      <c r="A48" s="354"/>
      <c r="B48" s="354"/>
      <c r="C48" s="354"/>
      <c r="D48" s="354"/>
      <c r="E48" s="354"/>
    </row>
  </sheetData>
  <sheetProtection algorithmName="SHA-512" hashValue="yXlRW37rwiumobuovtCmx8xs8jxCwU9jmFFJVW4qEiB7Kbm2H9VYos7jkZRHcATKLx9Hvh4GbV8roGs9G6Y5WQ==" saltValue="yhX/e3TcNFkmsTXA4k/GXQ==" spinCount="100000" sheet="1" objects="1" scenarios="1"/>
  <customSheetViews>
    <customSheetView guid="{54084986-DBD9-467D-BB87-84DFF604BE53}">
      <selection activeCell="J31" sqref="J31"/>
      <pageMargins left="0.7" right="0.7" top="0.75" bottom="0.75" header="0.3" footer="0.3"/>
      <pageSetup paperSize="5" scale="84" orientation="portrait" r:id="rId1"/>
    </customSheetView>
  </customSheetViews>
  <mergeCells count="11">
    <mergeCell ref="B29:E29"/>
    <mergeCell ref="A1:E1"/>
    <mergeCell ref="A8:E8"/>
    <mergeCell ref="B22:E22"/>
    <mergeCell ref="B26:E26"/>
    <mergeCell ref="B12:E12"/>
    <mergeCell ref="C16:D16"/>
    <mergeCell ref="B17:E17"/>
    <mergeCell ref="B18:D18"/>
    <mergeCell ref="B27:D27"/>
    <mergeCell ref="A11:E11"/>
  </mergeCells>
  <dataValidations count="1">
    <dataValidation type="list" allowBlank="1" showInputMessage="1" showErrorMessage="1" sqref="E14 E24 E31">
      <formula1>$Y$13:$Y$15</formula1>
    </dataValidation>
  </dataValidations>
  <hyperlinks>
    <hyperlink ref="A1:E1" location="ToC!A1" display="10.25"/>
  </hyperlinks>
  <pageMargins left="0.70866141732283472" right="0.70866141732283472" top="0.74803149606299213" bottom="0.74803149606299213" header="0.31496062992125984" footer="0.31496062992125984"/>
  <pageSetup scale="80" orientation="portrait" r:id="rId2"/>
  <headerFooter>
    <oddHeader>&amp;L&amp;A&amp;C&amp;"Times New Roman,Bold" DRAFT 
INTERNAL USE ONLY&amp;RPage &amp;P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54"/>
  <sheetViews>
    <sheetView zoomScaleNormal="100" workbookViewId="0">
      <selection activeCell="C7" sqref="C7"/>
    </sheetView>
  </sheetViews>
  <sheetFormatPr defaultColWidth="0" defaultRowHeight="12.75" zeroHeight="1"/>
  <cols>
    <col min="1" max="1" width="3.83203125" customWidth="1"/>
    <col min="2" max="2" width="81.33203125" customWidth="1"/>
    <col min="3" max="3" width="65.83203125" customWidth="1"/>
    <col min="4" max="4" width="2" customWidth="1"/>
    <col min="5" max="12" width="0" hidden="1" customWidth="1"/>
    <col min="13" max="16384" width="9.33203125" hidden="1"/>
  </cols>
  <sheetData>
    <row r="1" spans="1:12" s="14" customFormat="1" ht="15">
      <c r="A1" s="6221" t="s">
        <v>1452</v>
      </c>
      <c r="B1" s="6222"/>
      <c r="C1" s="6222"/>
      <c r="D1" s="91"/>
      <c r="E1" s="32"/>
      <c r="F1" s="32"/>
      <c r="G1" s="32"/>
      <c r="H1" s="32"/>
      <c r="I1" s="32"/>
      <c r="J1" s="32"/>
      <c r="K1" s="32"/>
      <c r="L1" s="32"/>
    </row>
    <row r="2" spans="1:12" s="14" customFormat="1" ht="15">
      <c r="A2" s="1407"/>
      <c r="B2" s="1401"/>
      <c r="C2" s="527" t="s">
        <v>2251</v>
      </c>
      <c r="D2" s="212"/>
      <c r="E2" s="32"/>
      <c r="F2" s="32"/>
      <c r="G2" s="32"/>
      <c r="H2" s="32"/>
      <c r="I2" s="32"/>
      <c r="J2" s="32"/>
      <c r="K2" s="32"/>
      <c r="L2" s="32"/>
    </row>
    <row r="3" spans="1:12" s="14" customFormat="1" ht="15">
      <c r="A3" s="1435" t="str">
        <f>Cover!A14</f>
        <v>Select Name of Insurer/ Financial Holding Company</v>
      </c>
      <c r="B3" s="1436"/>
      <c r="C3" s="75"/>
      <c r="D3" s="66"/>
      <c r="E3" s="16"/>
      <c r="F3" s="16"/>
      <c r="G3" s="16"/>
      <c r="H3" s="16"/>
      <c r="I3" s="16"/>
      <c r="J3" s="16"/>
      <c r="K3" s="16"/>
    </row>
    <row r="4" spans="1:12" s="14" customFormat="1" ht="15">
      <c r="A4" s="181" t="str">
        <f>+ToC!A3</f>
        <v>Insurer/Financial Holding Company</v>
      </c>
      <c r="B4" s="1455"/>
      <c r="C4" s="75"/>
      <c r="D4" s="104"/>
      <c r="E4" s="4"/>
      <c r="F4" s="16"/>
      <c r="G4" s="16"/>
      <c r="H4" s="16"/>
      <c r="I4" s="16"/>
      <c r="J4" s="16"/>
      <c r="K4" s="16"/>
    </row>
    <row r="5" spans="1:12" s="14" customFormat="1" ht="15">
      <c r="A5" s="1455"/>
      <c r="B5" s="1455"/>
      <c r="C5" s="75"/>
      <c r="D5" s="104"/>
      <c r="E5" s="4"/>
      <c r="F5" s="16"/>
      <c r="G5" s="16"/>
      <c r="H5" s="16"/>
      <c r="I5" s="16"/>
      <c r="J5" s="16"/>
      <c r="K5" s="16"/>
    </row>
    <row r="6" spans="1:12" s="14" customFormat="1" ht="15">
      <c r="A6" s="82" t="str">
        <f>+ToC!A5</f>
        <v>General Insurers Annual Return</v>
      </c>
      <c r="B6" s="75"/>
      <c r="C6" s="75"/>
      <c r="D6" s="104"/>
      <c r="E6" s="4"/>
      <c r="F6" s="16"/>
      <c r="G6" s="16"/>
      <c r="H6" s="16"/>
      <c r="I6" s="16"/>
      <c r="J6" s="16"/>
      <c r="K6" s="16"/>
    </row>
    <row r="7" spans="1:12" s="14" customFormat="1" ht="15">
      <c r="A7" s="82" t="str">
        <f>+ToC!A6</f>
        <v>For Year Ended:</v>
      </c>
      <c r="B7" s="1456"/>
      <c r="C7" s="4438">
        <f>+Cover!A22</f>
        <v>0</v>
      </c>
      <c r="D7" s="60"/>
      <c r="E7" s="4"/>
      <c r="F7" s="16"/>
      <c r="G7" s="16"/>
      <c r="H7" s="16"/>
      <c r="I7" s="16"/>
      <c r="J7" s="16"/>
      <c r="K7" s="16"/>
    </row>
    <row r="8" spans="1:12" s="14" customFormat="1" ht="15">
      <c r="A8" s="1457"/>
      <c r="B8" s="1401"/>
      <c r="C8" s="1401"/>
      <c r="D8" s="60"/>
      <c r="E8" s="33"/>
      <c r="F8" s="33"/>
      <c r="G8" s="33"/>
      <c r="H8" s="33"/>
      <c r="I8" s="33"/>
      <c r="J8" s="33"/>
      <c r="K8" s="33"/>
      <c r="L8" s="33"/>
    </row>
    <row r="9" spans="1:12" s="14" customFormat="1">
      <c r="A9" s="60"/>
      <c r="B9" s="60"/>
      <c r="C9" s="60"/>
      <c r="D9" s="60"/>
    </row>
    <row r="10" spans="1:12" ht="15">
      <c r="A10" s="189"/>
      <c r="B10" s="6443" t="s">
        <v>1449</v>
      </c>
      <c r="C10" s="6443"/>
      <c r="D10" s="60"/>
      <c r="E10" s="14"/>
      <c r="F10" s="14"/>
      <c r="G10" s="14"/>
      <c r="H10" s="14"/>
      <c r="I10" s="14"/>
      <c r="J10" s="14"/>
      <c r="K10" s="14"/>
      <c r="L10" s="14"/>
    </row>
    <row r="11" spans="1:12" ht="15.75" thickBot="1">
      <c r="A11" s="189"/>
      <c r="B11" s="190"/>
      <c r="C11" s="191"/>
      <c r="D11" s="60"/>
      <c r="E11" s="14"/>
      <c r="F11" s="14"/>
      <c r="G11" s="14"/>
      <c r="H11" s="14"/>
      <c r="I11" s="14"/>
      <c r="J11" s="14"/>
      <c r="K11" s="14"/>
      <c r="L11" s="14"/>
    </row>
    <row r="12" spans="1:12" ht="75" customHeight="1" thickTop="1">
      <c r="A12" s="6448" t="s">
        <v>2307</v>
      </c>
      <c r="B12" s="6449"/>
      <c r="C12" s="6450"/>
      <c r="D12" s="60"/>
      <c r="E12" s="14"/>
      <c r="F12" s="14"/>
      <c r="G12" s="14"/>
      <c r="H12" s="14"/>
      <c r="I12" s="14"/>
      <c r="J12" s="14"/>
      <c r="K12" s="14"/>
      <c r="L12" s="14"/>
    </row>
    <row r="13" spans="1:12" ht="27" customHeight="1">
      <c r="A13" s="3301" t="s">
        <v>2087</v>
      </c>
      <c r="B13" s="6444" t="s">
        <v>2145</v>
      </c>
      <c r="C13" s="6445"/>
      <c r="D13" s="60"/>
      <c r="E13" s="14"/>
      <c r="F13" s="14"/>
      <c r="G13" s="14"/>
      <c r="H13" s="14"/>
      <c r="I13" s="14"/>
      <c r="J13" s="14"/>
      <c r="K13" s="14"/>
      <c r="L13" s="14"/>
    </row>
    <row r="14" spans="1:12" ht="14.25">
      <c r="A14" s="3302" t="s">
        <v>724</v>
      </c>
      <c r="B14" s="6446" t="s">
        <v>725</v>
      </c>
      <c r="C14" s="6447"/>
      <c r="D14" s="60"/>
      <c r="E14" s="14"/>
      <c r="F14" s="14"/>
      <c r="G14" s="14"/>
      <c r="H14" s="14"/>
      <c r="I14" s="14"/>
      <c r="J14" s="14"/>
      <c r="K14" s="14"/>
      <c r="L14" s="14"/>
    </row>
    <row r="15" spans="1:12" ht="14.25">
      <c r="A15" s="3302" t="s">
        <v>726</v>
      </c>
      <c r="B15" s="6446" t="s">
        <v>727</v>
      </c>
      <c r="C15" s="6447"/>
      <c r="D15" s="60"/>
      <c r="E15" s="14"/>
      <c r="F15" s="14"/>
      <c r="G15" s="14"/>
      <c r="H15" s="14"/>
      <c r="I15" s="14"/>
      <c r="J15" s="14"/>
      <c r="K15" s="14"/>
      <c r="L15" s="14"/>
    </row>
    <row r="16" spans="1:12" ht="14.25">
      <c r="A16" s="3302" t="s">
        <v>728</v>
      </c>
      <c r="B16" s="6446" t="s">
        <v>729</v>
      </c>
      <c r="C16" s="6447"/>
      <c r="D16" s="60"/>
    </row>
    <row r="17" spans="1:4" ht="14.25">
      <c r="A17" s="3302" t="s">
        <v>730</v>
      </c>
      <c r="B17" s="6446" t="s">
        <v>2080</v>
      </c>
      <c r="C17" s="6447"/>
      <c r="D17" s="60"/>
    </row>
    <row r="18" spans="1:4" ht="14.25">
      <c r="A18" s="3302" t="s">
        <v>731</v>
      </c>
      <c r="B18" s="6446" t="s">
        <v>2081</v>
      </c>
      <c r="C18" s="6447"/>
      <c r="D18" s="60"/>
    </row>
    <row r="19" spans="1:4" ht="14.25">
      <c r="A19" s="3302" t="s">
        <v>732</v>
      </c>
      <c r="B19" s="6446" t="s">
        <v>2082</v>
      </c>
      <c r="C19" s="6447"/>
      <c r="D19" s="60"/>
    </row>
    <row r="20" spans="1:4" ht="14.25">
      <c r="A20" s="3302" t="s">
        <v>733</v>
      </c>
      <c r="B20" s="6451" t="s">
        <v>2083</v>
      </c>
      <c r="C20" s="6452"/>
      <c r="D20" s="60"/>
    </row>
    <row r="21" spans="1:4" ht="14.25">
      <c r="A21" s="3302" t="s">
        <v>734</v>
      </c>
      <c r="B21" s="6451" t="s">
        <v>2308</v>
      </c>
      <c r="C21" s="6452"/>
      <c r="D21" s="60"/>
    </row>
    <row r="22" spans="1:4" s="14" customFormat="1" ht="14.25">
      <c r="A22" s="3302" t="s">
        <v>735</v>
      </c>
      <c r="B22" s="4162" t="s">
        <v>2084</v>
      </c>
      <c r="C22" s="4163"/>
      <c r="D22" s="60"/>
    </row>
    <row r="23" spans="1:4" ht="14.25">
      <c r="A23" s="3302" t="s">
        <v>736</v>
      </c>
      <c r="B23" s="6451" t="s">
        <v>2085</v>
      </c>
      <c r="C23" s="6452"/>
      <c r="D23" s="60"/>
    </row>
    <row r="24" spans="1:4" ht="14.25">
      <c r="A24" s="3302" t="s">
        <v>2096</v>
      </c>
      <c r="B24" s="6451" t="s">
        <v>2086</v>
      </c>
      <c r="C24" s="6452"/>
      <c r="D24" s="60"/>
    </row>
    <row r="25" spans="1:4" s="14" customFormat="1" ht="14.25">
      <c r="A25" s="3302"/>
      <c r="B25" s="4317"/>
      <c r="C25" s="4164"/>
      <c r="D25" s="60"/>
    </row>
    <row r="26" spans="1:4" ht="27.75" customHeight="1">
      <c r="A26" s="3301" t="s">
        <v>2089</v>
      </c>
      <c r="B26" s="3303" t="s">
        <v>2088</v>
      </c>
      <c r="C26" s="3304"/>
      <c r="D26" s="60"/>
    </row>
    <row r="27" spans="1:4" ht="14.25">
      <c r="A27" s="3305" t="s">
        <v>724</v>
      </c>
      <c r="B27" s="6451" t="s">
        <v>2093</v>
      </c>
      <c r="C27" s="6452"/>
      <c r="D27" s="60"/>
    </row>
    <row r="28" spans="1:4" s="14" customFormat="1" ht="15.75" customHeight="1">
      <c r="A28" s="3305" t="s">
        <v>2146</v>
      </c>
      <c r="B28" s="6457" t="s">
        <v>2148</v>
      </c>
      <c r="C28" s="6458"/>
      <c r="D28" s="60"/>
    </row>
    <row r="29" spans="1:4" ht="14.25">
      <c r="A29" s="3305" t="s">
        <v>2147</v>
      </c>
      <c r="B29" s="6451" t="s">
        <v>2094</v>
      </c>
      <c r="C29" s="6452"/>
      <c r="D29" s="60"/>
    </row>
    <row r="30" spans="1:4" ht="14.25">
      <c r="A30" s="3305" t="s">
        <v>730</v>
      </c>
      <c r="B30" s="6446" t="s">
        <v>2095</v>
      </c>
      <c r="C30" s="6447"/>
      <c r="D30" s="60"/>
    </row>
    <row r="31" spans="1:4" s="14" customFormat="1" ht="14.25">
      <c r="A31" s="4318"/>
      <c r="B31" s="4319"/>
      <c r="C31" s="4320"/>
      <c r="D31" s="60"/>
    </row>
    <row r="32" spans="1:4" s="4325" customFormat="1" ht="27.75" customHeight="1">
      <c r="A32" s="3301" t="s">
        <v>2090</v>
      </c>
      <c r="B32" s="6455" t="s">
        <v>2309</v>
      </c>
      <c r="C32" s="6456"/>
      <c r="D32" s="4324"/>
    </row>
    <row r="33" spans="1:4" s="14" customFormat="1" ht="14.25">
      <c r="A33" s="3305" t="s">
        <v>724</v>
      </c>
      <c r="B33" s="6453" t="s">
        <v>2091</v>
      </c>
      <c r="C33" s="6454"/>
      <c r="D33" s="60"/>
    </row>
    <row r="34" spans="1:4" s="14" customFormat="1" ht="14.25">
      <c r="A34" s="3305" t="s">
        <v>726</v>
      </c>
      <c r="B34" s="6453" t="s">
        <v>2149</v>
      </c>
      <c r="C34" s="6454"/>
      <c r="D34" s="60"/>
    </row>
    <row r="35" spans="1:4" s="14" customFormat="1" ht="27.75" customHeight="1">
      <c r="A35" s="3305" t="s">
        <v>728</v>
      </c>
      <c r="B35" s="6453" t="s">
        <v>2150</v>
      </c>
      <c r="C35" s="6454"/>
      <c r="D35" s="60"/>
    </row>
    <row r="36" spans="1:4" ht="27.75" customHeight="1">
      <c r="A36" s="3305" t="s">
        <v>730</v>
      </c>
      <c r="B36" s="6453" t="s">
        <v>2092</v>
      </c>
      <c r="C36" s="6454"/>
      <c r="D36" s="60"/>
    </row>
    <row r="37" spans="1:4" s="14" customFormat="1">
      <c r="A37" s="60"/>
      <c r="B37" s="60"/>
      <c r="C37" s="60"/>
      <c r="D37" s="60"/>
    </row>
    <row r="38" spans="1:4">
      <c r="A38" s="60"/>
      <c r="B38" s="60"/>
      <c r="C38" s="60"/>
      <c r="D38" s="60"/>
    </row>
    <row r="39" spans="1:4" ht="14.25">
      <c r="A39" s="60"/>
      <c r="B39" s="182"/>
      <c r="C39" s="95" t="str">
        <f>+ToC!E117</f>
        <v xml:space="preserve">GENERAL Annual Return </v>
      </c>
      <c r="D39" s="96"/>
    </row>
    <row r="40" spans="1:4" ht="14.25">
      <c r="A40" s="60"/>
      <c r="B40" s="60"/>
      <c r="C40" s="95" t="s">
        <v>2608</v>
      </c>
      <c r="D40" s="67"/>
    </row>
    <row r="41" spans="1:4" ht="15" hidden="1">
      <c r="A41" s="60"/>
      <c r="B41" s="60"/>
      <c r="C41" s="66"/>
      <c r="D41" s="66"/>
    </row>
    <row r="42" spans="1:4" hidden="1"/>
    <row r="43" spans="1:4" hidden="1"/>
    <row r="44" spans="1:4" hidden="1"/>
    <row r="45" spans="1:4" hidden="1"/>
    <row r="46" spans="1:4" hidden="1"/>
    <row r="47" spans="1:4" hidden="1"/>
    <row r="48" spans="1:4" hidden="1"/>
    <row r="49" hidden="1"/>
    <row r="50" hidden="1"/>
    <row r="51" hidden="1"/>
    <row r="52" hidden="1"/>
    <row r="53" hidden="1"/>
    <row r="54" hidden="1"/>
  </sheetData>
  <sheetProtection algorithmName="SHA-512" hashValue="fOQnQQxjB6ITiXNy+tB3YIiMVSLHDIyVX89xxacEvoaNHLoU/UvEX8mIbPhyb+4+SPARFiyROsMJ07rllsQwQg==" saltValue="jru7lNC77f3nZKyjDZDg2w==" spinCount="100000" sheet="1" objects="1" scenarios="1"/>
  <customSheetViews>
    <customSheetView guid="{54084986-DBD9-467D-BB87-84DFF604BE53}" showPageBreaks="1" printArea="1">
      <selection activeCell="K27" sqref="K27"/>
      <pageMargins left="0.7" right="0.7" top="0.75" bottom="0.75" header="0.3" footer="0.3"/>
      <pageSetup paperSize="5" scale="66" orientation="portrait" r:id="rId1"/>
    </customSheetView>
  </customSheetViews>
  <mergeCells count="23">
    <mergeCell ref="B33:C33"/>
    <mergeCell ref="B34:C34"/>
    <mergeCell ref="B35:C35"/>
    <mergeCell ref="B36:C36"/>
    <mergeCell ref="B21:C21"/>
    <mergeCell ref="B23:C23"/>
    <mergeCell ref="B24:C24"/>
    <mergeCell ref="B27:C27"/>
    <mergeCell ref="B29:C29"/>
    <mergeCell ref="B32:C32"/>
    <mergeCell ref="B30:C30"/>
    <mergeCell ref="B28:C28"/>
    <mergeCell ref="B16:C16"/>
    <mergeCell ref="B17:C17"/>
    <mergeCell ref="B18:C18"/>
    <mergeCell ref="B19:C19"/>
    <mergeCell ref="B20:C20"/>
    <mergeCell ref="A1:C1"/>
    <mergeCell ref="B10:C10"/>
    <mergeCell ref="B13:C13"/>
    <mergeCell ref="B14:C14"/>
    <mergeCell ref="B15:C15"/>
    <mergeCell ref="A12:C12"/>
  </mergeCells>
  <hyperlinks>
    <hyperlink ref="A1:C1" location="ToC!A1" display="10.27"/>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CCFFCC"/>
  </sheetPr>
  <dimension ref="A1:I193"/>
  <sheetViews>
    <sheetView showZeros="0" zoomScale="80" zoomScaleNormal="80" workbookViewId="0">
      <selection activeCell="G8" sqref="G8"/>
    </sheetView>
  </sheetViews>
  <sheetFormatPr defaultColWidth="0" defaultRowHeight="15" zeroHeight="1"/>
  <cols>
    <col min="1" max="1" width="48.1640625" style="4458" customWidth="1"/>
    <col min="2" max="2" width="36.6640625" style="4458" customWidth="1"/>
    <col min="3" max="3" width="36.1640625" style="4458" customWidth="1"/>
    <col min="4" max="4" width="41.6640625" style="4458" customWidth="1"/>
    <col min="5" max="5" width="34.1640625" style="4458" customWidth="1"/>
    <col min="6" max="6" width="57" style="4458" customWidth="1"/>
    <col min="7" max="7" width="29.5" style="4458" customWidth="1"/>
    <col min="8" max="8" width="40.6640625" style="4458" customWidth="1"/>
    <col min="9" max="9" width="18.83203125" style="4458" customWidth="1"/>
    <col min="10" max="16384" width="12" style="4458" hidden="1"/>
  </cols>
  <sheetData>
    <row r="1" spans="1:9">
      <c r="A1" s="6459" t="s">
        <v>2718</v>
      </c>
      <c r="B1" s="6459"/>
      <c r="C1" s="6459"/>
      <c r="D1" s="6459"/>
      <c r="E1" s="6459"/>
      <c r="F1" s="6459"/>
      <c r="G1" s="6459"/>
      <c r="H1" s="6459"/>
      <c r="I1" s="6459"/>
    </row>
    <row r="2" spans="1:9" ht="15.75">
      <c r="A2" s="5469"/>
      <c r="B2" s="5470"/>
      <c r="C2" s="5471"/>
      <c r="D2" s="5472"/>
      <c r="E2" s="5469"/>
      <c r="F2" s="5469"/>
      <c r="G2" s="1713"/>
      <c r="H2" s="5472"/>
      <c r="I2" s="5473" t="s">
        <v>2690</v>
      </c>
    </row>
    <row r="3" spans="1:9" ht="15.75">
      <c r="A3" s="1435" t="str">
        <f>+Cover!A14</f>
        <v>Select Name of Insurer/ Financial Holding Company</v>
      </c>
      <c r="B3" s="1441"/>
      <c r="C3" s="1442"/>
      <c r="D3" s="1442"/>
      <c r="E3" s="1713"/>
      <c r="F3" s="1713"/>
      <c r="G3" s="1713"/>
      <c r="H3" s="1713"/>
      <c r="I3" s="1713"/>
    </row>
    <row r="4" spans="1:9" ht="15.75">
      <c r="A4" s="5721" t="str">
        <f>+ToC!A3</f>
        <v>Insurer/Financial Holding Company</v>
      </c>
      <c r="B4" s="5474"/>
      <c r="C4" s="5475"/>
      <c r="D4" s="1713"/>
      <c r="E4" s="1713"/>
      <c r="F4" s="1713"/>
      <c r="G4" s="1713"/>
      <c r="H4" s="1713"/>
      <c r="I4" s="1713"/>
    </row>
    <row r="5" spans="1:9" ht="15.75">
      <c r="A5" s="5726"/>
      <c r="B5" s="5474"/>
      <c r="C5" s="5475"/>
      <c r="D5" s="1713"/>
      <c r="E5" s="5476"/>
      <c r="F5" s="5476"/>
      <c r="G5" s="1713"/>
      <c r="H5" s="1713"/>
      <c r="I5" s="1713"/>
    </row>
    <row r="6" spans="1:9" ht="15.75">
      <c r="A6" s="5726" t="str">
        <f>+ToC!A5</f>
        <v>General Insurers Annual Return</v>
      </c>
      <c r="B6" s="5474"/>
      <c r="C6" s="5475"/>
      <c r="D6" s="1713"/>
      <c r="E6" s="5476"/>
      <c r="F6" s="5476"/>
      <c r="G6" s="1713"/>
      <c r="H6" s="1713"/>
      <c r="I6" s="1713"/>
    </row>
    <row r="7" spans="1:9" ht="15.75">
      <c r="A7" s="5726" t="str">
        <f>+ToC!A6</f>
        <v>For Year Ended:</v>
      </c>
      <c r="B7" s="1713"/>
      <c r="C7" s="1713"/>
      <c r="D7" s="6462">
        <v>0</v>
      </c>
      <c r="E7" s="6463"/>
      <c r="F7" s="5476"/>
      <c r="G7" s="1713"/>
      <c r="H7" s="1713"/>
      <c r="I7" s="1713"/>
    </row>
    <row r="8" spans="1:9" ht="15.75">
      <c r="A8" s="5477"/>
      <c r="B8" s="5477"/>
      <c r="C8" s="5477"/>
      <c r="D8" s="5478"/>
      <c r="E8" s="5476"/>
      <c r="F8" s="5476"/>
      <c r="G8" s="1713"/>
      <c r="H8" s="1713"/>
      <c r="I8" s="1713"/>
    </row>
    <row r="9" spans="1:9" ht="15.75">
      <c r="A9" s="6464" t="s">
        <v>67</v>
      </c>
      <c r="B9" s="6464"/>
      <c r="C9" s="6464"/>
      <c r="D9" s="6464"/>
      <c r="E9" s="6464"/>
      <c r="F9" s="5476"/>
      <c r="G9" s="1713"/>
      <c r="H9" s="5479"/>
      <c r="I9" s="1249">
        <f>+Cover!A22</f>
        <v>0</v>
      </c>
    </row>
    <row r="10" spans="1:9">
      <c r="A10" s="1713"/>
      <c r="B10" s="1713"/>
      <c r="C10" s="1713"/>
      <c r="D10" s="5480"/>
      <c r="E10" s="1713"/>
      <c r="F10" s="1713"/>
      <c r="G10" s="1713"/>
      <c r="H10" s="1713"/>
      <c r="I10" s="1713"/>
    </row>
    <row r="11" spans="1:9" ht="15.75">
      <c r="A11" s="5481"/>
      <c r="B11" s="5482"/>
      <c r="C11" s="5483"/>
      <c r="D11" s="5484"/>
      <c r="E11" s="5484"/>
      <c r="F11" s="5484"/>
      <c r="G11" s="5484"/>
      <c r="H11" s="5484"/>
      <c r="I11" s="5485"/>
    </row>
    <row r="12" spans="1:9">
      <c r="A12" s="5486" t="s">
        <v>69</v>
      </c>
      <c r="B12" s="5487"/>
      <c r="C12" s="5488"/>
      <c r="D12" s="5487"/>
      <c r="E12" s="5487"/>
      <c r="F12" s="5487"/>
      <c r="G12" s="1716"/>
      <c r="H12" s="1716"/>
      <c r="I12" s="5489"/>
    </row>
    <row r="13" spans="1:9">
      <c r="A13" s="5490" t="s">
        <v>70</v>
      </c>
      <c r="B13" s="5491"/>
      <c r="C13" s="5491" t="s">
        <v>2691</v>
      </c>
      <c r="D13" s="5492"/>
      <c r="E13" s="5492"/>
      <c r="F13" s="5492"/>
      <c r="G13" s="5492"/>
      <c r="H13" s="5492"/>
      <c r="I13" s="5493"/>
    </row>
    <row r="14" spans="1:9">
      <c r="A14" s="5494"/>
      <c r="B14" s="5495"/>
      <c r="C14" s="5495"/>
      <c r="D14" s="5495"/>
      <c r="E14" s="5495"/>
      <c r="F14" s="5495"/>
      <c r="G14" s="1713"/>
      <c r="H14" s="1713"/>
      <c r="I14" s="1713"/>
    </row>
    <row r="15" spans="1:9">
      <c r="A15" s="5496"/>
      <c r="B15" s="5497"/>
      <c r="C15" s="5497"/>
      <c r="D15" s="5497"/>
      <c r="E15" s="5497"/>
      <c r="F15" s="5497"/>
      <c r="G15" s="5498"/>
      <c r="H15" s="5498"/>
      <c r="I15" s="5499"/>
    </row>
    <row r="16" spans="1:9">
      <c r="A16" s="5500" t="s">
        <v>73</v>
      </c>
      <c r="B16" s="5501"/>
      <c r="C16" s="5501"/>
      <c r="D16" s="5501"/>
      <c r="E16" s="5487"/>
      <c r="F16" s="5487"/>
      <c r="G16" s="1716"/>
      <c r="H16" s="1716"/>
      <c r="I16" s="5489"/>
    </row>
    <row r="17" spans="1:9">
      <c r="A17" s="5502" t="s">
        <v>75</v>
      </c>
      <c r="B17" s="6465"/>
      <c r="C17" s="6466"/>
      <c r="D17" s="6467"/>
      <c r="E17" s="5487"/>
      <c r="F17" s="5487"/>
      <c r="G17" s="1716"/>
      <c r="H17" s="1716"/>
      <c r="I17" s="5489"/>
    </row>
    <row r="18" spans="1:9">
      <c r="A18" s="5503"/>
      <c r="B18" s="6468">
        <v>0</v>
      </c>
      <c r="C18" s="6469"/>
      <c r="D18" s="5504" t="s">
        <v>2001</v>
      </c>
      <c r="E18" s="5505">
        <v>0</v>
      </c>
      <c r="F18" s="1716"/>
      <c r="G18" s="1716"/>
      <c r="H18" s="1716"/>
      <c r="I18" s="5489"/>
    </row>
    <row r="19" spans="1:9">
      <c r="A19" s="5503"/>
      <c r="B19" s="6470"/>
      <c r="C19" s="6471"/>
      <c r="D19" s="5506"/>
      <c r="E19" s="5487"/>
      <c r="F19" s="5487"/>
      <c r="G19" s="1716"/>
      <c r="H19" s="1716"/>
      <c r="I19" s="5489"/>
    </row>
    <row r="20" spans="1:9">
      <c r="A20" s="5502" t="s">
        <v>79</v>
      </c>
      <c r="B20" s="6472"/>
      <c r="C20" s="6473"/>
      <c r="D20" s="5506"/>
      <c r="E20" s="5487"/>
      <c r="F20" s="5487"/>
      <c r="G20" s="1716"/>
      <c r="H20" s="1716"/>
      <c r="I20" s="5489"/>
    </row>
    <row r="21" spans="1:9">
      <c r="A21" s="5502" t="s">
        <v>81</v>
      </c>
      <c r="B21" s="6474"/>
      <c r="C21" s="6475"/>
      <c r="D21" s="5506"/>
      <c r="E21" s="5487"/>
      <c r="F21" s="5487"/>
      <c r="G21" s="1716"/>
      <c r="H21" s="1716"/>
      <c r="I21" s="5489"/>
    </row>
    <row r="22" spans="1:9">
      <c r="A22" s="5502"/>
      <c r="B22" s="6460"/>
      <c r="C22" s="6461"/>
      <c r="D22" s="5506"/>
      <c r="E22" s="5487"/>
      <c r="F22" s="5487"/>
      <c r="G22" s="1716"/>
      <c r="H22" s="1716"/>
      <c r="I22" s="5489"/>
    </row>
    <row r="23" spans="1:9">
      <c r="A23" s="5502" t="s">
        <v>83</v>
      </c>
      <c r="B23" s="6476"/>
      <c r="C23" s="6476"/>
      <c r="D23" s="5507"/>
      <c r="E23" s="5487"/>
      <c r="F23" s="5487"/>
      <c r="G23" s="1716"/>
      <c r="H23" s="1716"/>
      <c r="I23" s="5489"/>
    </row>
    <row r="24" spans="1:9">
      <c r="A24" s="5502" t="s">
        <v>85</v>
      </c>
      <c r="B24" s="6460"/>
      <c r="C24" s="6461"/>
      <c r="D24" s="5506"/>
      <c r="E24" s="5487"/>
      <c r="F24" s="5487"/>
      <c r="G24" s="1716"/>
      <c r="H24" s="1716"/>
      <c r="I24" s="5489"/>
    </row>
    <row r="25" spans="1:9">
      <c r="A25" s="5502" t="s">
        <v>87</v>
      </c>
      <c r="B25" s="6460"/>
      <c r="C25" s="6461"/>
      <c r="D25" s="5506"/>
      <c r="E25" s="5487"/>
      <c r="F25" s="5487"/>
      <c r="G25" s="1716"/>
      <c r="H25" s="1716"/>
      <c r="I25" s="5489"/>
    </row>
    <row r="26" spans="1:9">
      <c r="A26" s="5508"/>
      <c r="B26" s="5492"/>
      <c r="C26" s="5492"/>
      <c r="D26" s="5492"/>
      <c r="E26" s="5492"/>
      <c r="F26" s="5492"/>
      <c r="G26" s="5509"/>
      <c r="H26" s="5509"/>
      <c r="I26" s="5510"/>
    </row>
    <row r="27" spans="1:9">
      <c r="A27" s="5511"/>
      <c r="B27" s="5487"/>
      <c r="C27" s="5487"/>
      <c r="D27" s="5487"/>
      <c r="E27" s="5487"/>
      <c r="F27" s="5487"/>
      <c r="G27" s="1716"/>
      <c r="H27" s="1716"/>
      <c r="I27" s="1716"/>
    </row>
    <row r="28" spans="1:9">
      <c r="A28" s="5736"/>
      <c r="B28" s="5487"/>
      <c r="C28" s="5487"/>
      <c r="D28" s="5512"/>
      <c r="E28" s="5512"/>
      <c r="F28" s="5512"/>
      <c r="G28" s="1713"/>
      <c r="H28" s="1713"/>
      <c r="I28" s="1713"/>
    </row>
    <row r="29" spans="1:9">
      <c r="A29" s="5513" t="s">
        <v>2692</v>
      </c>
      <c r="B29" s="5487"/>
      <c r="C29" s="5487"/>
      <c r="D29" s="5514"/>
      <c r="E29" s="5514"/>
      <c r="F29" s="5514"/>
      <c r="G29" s="1716"/>
      <c r="H29" s="1716"/>
      <c r="I29" s="1716"/>
    </row>
    <row r="30" spans="1:9">
      <c r="A30" s="5515"/>
      <c r="B30" s="5492"/>
      <c r="C30" s="5492"/>
      <c r="D30" s="5516"/>
      <c r="E30" s="5516"/>
      <c r="F30" s="5516"/>
      <c r="G30" s="5509"/>
      <c r="H30" s="5509"/>
      <c r="I30" s="5509"/>
    </row>
    <row r="31" spans="1:9">
      <c r="A31" s="5517" t="s">
        <v>2693</v>
      </c>
      <c r="B31" s="5487"/>
      <c r="C31" s="5487"/>
      <c r="D31" s="5512"/>
      <c r="E31" s="5512"/>
      <c r="F31" s="5512"/>
      <c r="G31" s="1713"/>
      <c r="H31" s="1713"/>
      <c r="I31" s="5518"/>
    </row>
    <row r="32" spans="1:9" ht="57.95" customHeight="1">
      <c r="A32" s="5519" t="s">
        <v>2694</v>
      </c>
      <c r="B32" s="5519" t="s">
        <v>2695</v>
      </c>
      <c r="C32" s="5519" t="s">
        <v>2696</v>
      </c>
      <c r="D32" s="5520" t="s">
        <v>2697</v>
      </c>
      <c r="E32" s="5519" t="s">
        <v>2698</v>
      </c>
      <c r="F32" s="5519" t="s">
        <v>95</v>
      </c>
      <c r="G32" s="5520" t="s">
        <v>2699</v>
      </c>
      <c r="H32" s="6479" t="s">
        <v>2700</v>
      </c>
      <c r="I32" s="6480"/>
    </row>
    <row r="33" spans="1:9" ht="15.75">
      <c r="A33" s="5734"/>
      <c r="B33" s="5734"/>
      <c r="C33" s="5734"/>
      <c r="D33" s="5734"/>
      <c r="E33" s="5734"/>
      <c r="F33" s="5734"/>
      <c r="G33" s="5734"/>
      <c r="H33" s="5735" t="s">
        <v>2701</v>
      </c>
      <c r="I33" s="5735" t="s">
        <v>2702</v>
      </c>
    </row>
    <row r="34" spans="1:9" ht="15.75">
      <c r="A34" s="5521"/>
      <c r="B34" s="5521"/>
      <c r="C34" s="5521"/>
      <c r="D34" s="5521"/>
      <c r="E34" s="5731"/>
      <c r="F34" s="5521"/>
      <c r="G34" s="5521"/>
      <c r="H34" s="5521"/>
      <c r="I34" s="5521"/>
    </row>
    <row r="35" spans="1:9" ht="15.75">
      <c r="A35" s="5521"/>
      <c r="B35" s="5521"/>
      <c r="C35" s="5521"/>
      <c r="D35" s="5521"/>
      <c r="E35" s="5731"/>
      <c r="F35" s="5521"/>
      <c r="G35" s="5521"/>
      <c r="H35" s="5521"/>
      <c r="I35" s="5521"/>
    </row>
    <row r="36" spans="1:9" ht="15.75">
      <c r="A36" s="5521"/>
      <c r="B36" s="5521"/>
      <c r="C36" s="5521"/>
      <c r="D36" s="5521"/>
      <c r="E36" s="5731"/>
      <c r="F36" s="5521"/>
      <c r="G36" s="5521"/>
      <c r="H36" s="5521"/>
      <c r="I36" s="5521"/>
    </row>
    <row r="37" spans="1:9" ht="15.75">
      <c r="A37" s="5521"/>
      <c r="B37" s="5521"/>
      <c r="C37" s="5521"/>
      <c r="D37" s="5521"/>
      <c r="E37" s="5731"/>
      <c r="F37" s="5521"/>
      <c r="G37" s="5521"/>
      <c r="H37" s="5521"/>
      <c r="I37" s="5521"/>
    </row>
    <row r="38" spans="1:9" ht="15.75">
      <c r="A38" s="5521"/>
      <c r="B38" s="5521"/>
      <c r="C38" s="5521"/>
      <c r="D38" s="5521"/>
      <c r="E38" s="5731"/>
      <c r="F38" s="5521"/>
      <c r="G38" s="5521"/>
      <c r="H38" s="5521"/>
      <c r="I38" s="5521"/>
    </row>
    <row r="39" spans="1:9" ht="15.75">
      <c r="A39" s="5521"/>
      <c r="B39" s="5521"/>
      <c r="C39" s="5521"/>
      <c r="D39" s="5521"/>
      <c r="E39" s="5731"/>
      <c r="F39" s="5521"/>
      <c r="G39" s="5521"/>
      <c r="H39" s="5521"/>
      <c r="I39" s="5521"/>
    </row>
    <row r="40" spans="1:9" ht="15.75">
      <c r="A40" s="5522"/>
      <c r="B40" s="5522"/>
      <c r="C40" s="5522"/>
      <c r="D40" s="5522"/>
      <c r="E40" s="5732"/>
      <c r="F40" s="5522"/>
      <c r="G40" s="5522"/>
      <c r="H40" s="5522"/>
      <c r="I40" s="5522"/>
    </row>
    <row r="41" spans="1:9" ht="15.75">
      <c r="A41" s="5522"/>
      <c r="B41" s="5522"/>
      <c r="C41" s="5522"/>
      <c r="D41" s="5522"/>
      <c r="E41" s="5732"/>
      <c r="F41" s="5522"/>
      <c r="G41" s="5522"/>
      <c r="H41" s="5522"/>
      <c r="I41" s="5522"/>
    </row>
    <row r="42" spans="1:9" ht="15.75">
      <c r="A42" s="5522"/>
      <c r="B42" s="5522"/>
      <c r="C42" s="5522"/>
      <c r="D42" s="5522"/>
      <c r="E42" s="5732"/>
      <c r="F42" s="5522"/>
      <c r="G42" s="5522"/>
      <c r="H42" s="5522"/>
      <c r="I42" s="5522"/>
    </row>
    <row r="43" spans="1:9" ht="15.75">
      <c r="A43" s="5522"/>
      <c r="B43" s="5522"/>
      <c r="C43" s="5522"/>
      <c r="D43" s="5522"/>
      <c r="E43" s="5732"/>
      <c r="F43" s="5522"/>
      <c r="G43" s="5522"/>
      <c r="H43" s="5522"/>
      <c r="I43" s="5522"/>
    </row>
    <row r="44" spans="1:9" ht="15.75">
      <c r="A44" s="5522"/>
      <c r="B44" s="5522"/>
      <c r="C44" s="5522"/>
      <c r="D44" s="5522"/>
      <c r="E44" s="5732"/>
      <c r="F44" s="5522"/>
      <c r="G44" s="5522"/>
      <c r="H44" s="5522"/>
      <c r="I44" s="5522"/>
    </row>
    <row r="45" spans="1:9" ht="15.75">
      <c r="A45" s="5522"/>
      <c r="B45" s="5522"/>
      <c r="C45" s="5522"/>
      <c r="D45" s="5522"/>
      <c r="E45" s="5732"/>
      <c r="F45" s="5522"/>
      <c r="G45" s="5522"/>
      <c r="H45" s="5522"/>
      <c r="I45" s="5522"/>
    </row>
    <row r="46" spans="1:9" ht="15.75">
      <c r="A46" s="5522"/>
      <c r="B46" s="5522"/>
      <c r="C46" s="5522"/>
      <c r="D46" s="5522"/>
      <c r="E46" s="5732"/>
      <c r="F46" s="5522"/>
      <c r="G46" s="5522"/>
      <c r="H46" s="5522"/>
      <c r="I46" s="5522"/>
    </row>
    <row r="47" spans="1:9" ht="15.75">
      <c r="A47" s="5522"/>
      <c r="B47" s="5522"/>
      <c r="C47" s="5522"/>
      <c r="D47" s="5522"/>
      <c r="E47" s="5732"/>
      <c r="F47" s="5522"/>
      <c r="G47" s="5522"/>
      <c r="H47" s="5522"/>
      <c r="I47" s="5522"/>
    </row>
    <row r="48" spans="1:9" ht="15.75">
      <c r="A48" s="5522"/>
      <c r="B48" s="5522"/>
      <c r="C48" s="5522"/>
      <c r="D48" s="5522"/>
      <c r="E48" s="5732"/>
      <c r="F48" s="5522"/>
      <c r="G48" s="5522"/>
      <c r="H48" s="5522"/>
      <c r="I48" s="5522"/>
    </row>
    <row r="49" spans="1:9" ht="15.75">
      <c r="A49" s="5522"/>
      <c r="B49" s="5522"/>
      <c r="C49" s="5523"/>
      <c r="D49" s="5523"/>
      <c r="E49" s="5733"/>
      <c r="F49" s="5523"/>
      <c r="G49" s="5523"/>
      <c r="H49" s="5523"/>
      <c r="I49" s="5523"/>
    </row>
    <row r="50" spans="1:9" ht="15.75">
      <c r="A50" s="5521"/>
      <c r="B50" s="5521"/>
      <c r="C50" s="5521"/>
      <c r="D50" s="5521"/>
      <c r="E50" s="5731"/>
      <c r="F50" s="5521"/>
      <c r="G50" s="5521"/>
      <c r="H50" s="5521"/>
      <c r="I50" s="5521"/>
    </row>
    <row r="51" spans="1:9">
      <c r="A51" s="5524"/>
      <c r="B51" s="5524"/>
      <c r="C51" s="5524"/>
      <c r="D51" s="5524"/>
      <c r="E51" s="5524"/>
      <c r="F51" s="5524"/>
      <c r="G51" s="5524"/>
      <c r="H51" s="5524"/>
      <c r="I51" s="5525"/>
    </row>
    <row r="52" spans="1:9">
      <c r="A52" s="1716"/>
      <c r="B52" s="1716"/>
      <c r="C52" s="1716"/>
      <c r="D52" s="1716"/>
      <c r="E52" s="1716"/>
      <c r="F52" s="1716"/>
      <c r="G52" s="1716"/>
      <c r="H52" s="1716"/>
      <c r="I52" s="1716"/>
    </row>
    <row r="53" spans="1:9" ht="15.75">
      <c r="A53" s="5526" t="s">
        <v>120</v>
      </c>
      <c r="B53" s="5527"/>
      <c r="C53" s="5528"/>
      <c r="D53" s="5528"/>
      <c r="E53" s="5528"/>
      <c r="F53" s="5498"/>
      <c r="G53" s="5498"/>
      <c r="H53" s="5498"/>
      <c r="I53" s="5499"/>
    </row>
    <row r="54" spans="1:9" ht="15.75">
      <c r="A54" s="5529" t="s">
        <v>2703</v>
      </c>
      <c r="B54" s="5530"/>
      <c r="C54" s="5531"/>
      <c r="D54" s="5532"/>
      <c r="E54" s="5532"/>
      <c r="F54" s="1716"/>
      <c r="G54" s="1716"/>
      <c r="H54" s="1716"/>
      <c r="I54" s="5489"/>
    </row>
    <row r="55" spans="1:9">
      <c r="A55" s="5501"/>
      <c r="B55" s="5501" t="s">
        <v>122</v>
      </c>
      <c r="C55" s="5531"/>
      <c r="D55" s="5533"/>
      <c r="E55" s="5532"/>
      <c r="F55" s="1716"/>
      <c r="G55" s="1716"/>
      <c r="H55" s="1716"/>
      <c r="I55" s="5489"/>
    </row>
    <row r="56" spans="1:9">
      <c r="A56" s="5501"/>
      <c r="B56" s="5501"/>
      <c r="C56" s="5531"/>
      <c r="D56" s="5534" t="s">
        <v>2001</v>
      </c>
      <c r="E56" s="5535"/>
      <c r="F56" s="1716"/>
      <c r="G56" s="1716"/>
      <c r="H56" s="1716"/>
      <c r="I56" s="5489"/>
    </row>
    <row r="57" spans="1:9">
      <c r="A57" s="5501"/>
      <c r="B57" s="5501"/>
      <c r="C57" s="5531"/>
      <c r="D57" s="5533"/>
      <c r="E57" s="5532"/>
      <c r="F57" s="1716"/>
      <c r="G57" s="1716"/>
      <c r="H57" s="1716"/>
      <c r="I57" s="5489"/>
    </row>
    <row r="58" spans="1:9">
      <c r="A58" s="5501"/>
      <c r="B58" s="5501"/>
      <c r="C58" s="5531"/>
      <c r="D58" s="5533"/>
      <c r="E58" s="5533"/>
      <c r="F58" s="1716"/>
      <c r="G58" s="1716"/>
      <c r="H58" s="1716"/>
      <c r="I58" s="5489"/>
    </row>
    <row r="59" spans="1:9">
      <c r="A59" s="5501"/>
      <c r="B59" s="5501" t="s">
        <v>123</v>
      </c>
      <c r="C59" s="5531"/>
      <c r="D59" s="5533"/>
      <c r="E59" s="5536"/>
      <c r="F59" s="1716"/>
      <c r="G59" s="1716"/>
      <c r="H59" s="1716"/>
      <c r="I59" s="5489"/>
    </row>
    <row r="60" spans="1:9">
      <c r="A60" s="5501"/>
      <c r="B60" s="5501" t="s">
        <v>124</v>
      </c>
      <c r="C60" s="5531"/>
      <c r="D60" s="5533"/>
      <c r="E60" s="5536"/>
      <c r="F60" s="1716"/>
      <c r="G60" s="1716"/>
      <c r="H60" s="1716"/>
      <c r="I60" s="5489"/>
    </row>
    <row r="61" spans="1:9">
      <c r="A61" s="5501"/>
      <c r="B61" s="5501" t="s">
        <v>125</v>
      </c>
      <c r="C61" s="5531"/>
      <c r="D61" s="5533"/>
      <c r="E61" s="5532"/>
      <c r="F61" s="1716"/>
      <c r="G61" s="1716"/>
      <c r="H61" s="1716"/>
      <c r="I61" s="5489"/>
    </row>
    <row r="62" spans="1:9">
      <c r="A62" s="1716"/>
      <c r="B62" s="1716"/>
      <c r="C62" s="1716"/>
      <c r="D62" s="1716"/>
      <c r="E62" s="1716"/>
      <c r="F62" s="1716"/>
      <c r="G62" s="1716"/>
      <c r="H62" s="1716"/>
      <c r="I62" s="5489"/>
    </row>
    <row r="63" spans="1:9">
      <c r="A63" s="5509"/>
      <c r="B63" s="5509"/>
      <c r="C63" s="5509"/>
      <c r="D63" s="5509"/>
      <c r="E63" s="5509"/>
      <c r="F63" s="5509"/>
      <c r="G63" s="5509"/>
      <c r="H63" s="5509"/>
      <c r="I63" s="5510"/>
    </row>
    <row r="64" spans="1:9">
      <c r="A64" s="1716"/>
      <c r="B64" s="1716"/>
      <c r="C64" s="1716"/>
      <c r="D64" s="1716"/>
      <c r="E64" s="1716"/>
      <c r="F64" s="1716"/>
      <c r="G64" s="1716"/>
      <c r="H64" s="1716"/>
      <c r="I64" s="1716"/>
    </row>
    <row r="65" spans="1:9" ht="15.75">
      <c r="A65" s="5526" t="s">
        <v>126</v>
      </c>
      <c r="B65" s="5528"/>
      <c r="C65" s="5528"/>
      <c r="D65" s="5528"/>
      <c r="E65" s="5528"/>
      <c r="F65" s="5537"/>
      <c r="G65" s="5498"/>
      <c r="H65" s="5498"/>
      <c r="I65" s="5499"/>
    </row>
    <row r="66" spans="1:9">
      <c r="A66" s="5538" t="s">
        <v>2704</v>
      </c>
      <c r="B66" s="5533"/>
      <c r="C66" s="5539"/>
      <c r="D66" s="5539"/>
      <c r="E66" s="5539"/>
      <c r="F66" s="5539"/>
      <c r="G66" s="1716"/>
      <c r="H66" s="1716"/>
      <c r="I66" s="5489"/>
    </row>
    <row r="67" spans="1:9">
      <c r="A67" s="5538" t="s">
        <v>2705</v>
      </c>
      <c r="B67" s="5533"/>
      <c r="C67" s="5539"/>
      <c r="D67" s="5539"/>
      <c r="E67" s="5539"/>
      <c r="F67" s="5539"/>
      <c r="G67" s="1716"/>
      <c r="H67" s="1716"/>
      <c r="I67" s="5489"/>
    </row>
    <row r="68" spans="1:9">
      <c r="A68" s="5538" t="s">
        <v>2706</v>
      </c>
      <c r="B68" s="5533"/>
      <c r="C68" s="5539"/>
      <c r="D68" s="5539"/>
      <c r="E68" s="5539"/>
      <c r="F68" s="5539"/>
      <c r="G68" s="1716"/>
      <c r="H68" s="1716"/>
      <c r="I68" s="5489"/>
    </row>
    <row r="69" spans="1:9">
      <c r="A69" s="5538" t="s">
        <v>2707</v>
      </c>
      <c r="B69" s="5533"/>
      <c r="C69" s="5539"/>
      <c r="D69" s="5539"/>
      <c r="E69" s="5539"/>
      <c r="F69" s="5539"/>
      <c r="G69" s="1716"/>
      <c r="H69" s="1716"/>
      <c r="I69" s="5489"/>
    </row>
    <row r="70" spans="1:9">
      <c r="A70" s="5538"/>
      <c r="B70" s="5533"/>
      <c r="C70" s="5533"/>
      <c r="D70" s="5539"/>
      <c r="E70" s="5533"/>
      <c r="F70" s="5539"/>
      <c r="G70" s="1716"/>
      <c r="H70" s="1716"/>
      <c r="I70" s="5489"/>
    </row>
    <row r="71" spans="1:9">
      <c r="A71" s="5501"/>
      <c r="B71" s="5501" t="s">
        <v>1147</v>
      </c>
      <c r="C71" s="5531"/>
      <c r="D71" s="5539"/>
      <c r="E71" s="5532"/>
      <c r="F71" s="5539"/>
      <c r="G71" s="1716"/>
      <c r="H71" s="1716"/>
      <c r="I71" s="5489"/>
    </row>
    <row r="72" spans="1:9">
      <c r="A72" s="5501"/>
      <c r="B72" s="5501" t="s">
        <v>2708</v>
      </c>
      <c r="C72" s="5540"/>
      <c r="D72" s="5539"/>
      <c r="E72" s="5532"/>
      <c r="F72" s="5539"/>
      <c r="G72" s="1716"/>
      <c r="H72" s="1716"/>
      <c r="I72" s="5489"/>
    </row>
    <row r="73" spans="1:9">
      <c r="A73" s="5501"/>
      <c r="B73" s="5501" t="s">
        <v>122</v>
      </c>
      <c r="C73" s="5540"/>
      <c r="D73" s="5539"/>
      <c r="E73" s="5532"/>
      <c r="F73" s="5539"/>
      <c r="G73" s="1716"/>
      <c r="H73" s="1716"/>
      <c r="I73" s="5489"/>
    </row>
    <row r="74" spans="1:9">
      <c r="A74" s="5501"/>
      <c r="B74" s="5501"/>
      <c r="C74" s="5540"/>
      <c r="D74" s="5534" t="s">
        <v>2001</v>
      </c>
      <c r="E74" s="5535"/>
      <c r="F74" s="5539"/>
      <c r="G74" s="1716"/>
      <c r="H74" s="1716"/>
      <c r="I74" s="5489"/>
    </row>
    <row r="75" spans="1:9">
      <c r="A75" s="5501"/>
      <c r="B75" s="5501"/>
      <c r="C75" s="5540"/>
      <c r="D75" s="5539"/>
      <c r="E75" s="5532"/>
      <c r="F75" s="5539"/>
      <c r="G75" s="1716"/>
      <c r="H75" s="1716"/>
      <c r="I75" s="5489"/>
    </row>
    <row r="76" spans="1:9">
      <c r="A76" s="5501"/>
      <c r="B76" s="5501"/>
      <c r="C76" s="5533"/>
      <c r="D76" s="5539"/>
      <c r="E76" s="5533"/>
      <c r="F76" s="5539"/>
      <c r="G76" s="1716"/>
      <c r="H76" s="1716"/>
      <c r="I76" s="5489"/>
    </row>
    <row r="77" spans="1:9">
      <c r="A77" s="5501"/>
      <c r="B77" s="5501" t="s">
        <v>123</v>
      </c>
      <c r="C77" s="5541"/>
      <c r="D77" s="5539"/>
      <c r="E77" s="5536"/>
      <c r="F77" s="5539"/>
      <c r="G77" s="1716"/>
      <c r="H77" s="1716"/>
      <c r="I77" s="5489"/>
    </row>
    <row r="78" spans="1:9">
      <c r="A78" s="5501"/>
      <c r="B78" s="5501" t="s">
        <v>124</v>
      </c>
      <c r="C78" s="5542"/>
      <c r="D78" s="5539"/>
      <c r="E78" s="5536"/>
      <c r="F78" s="5539"/>
      <c r="G78" s="1716"/>
      <c r="H78" s="1716"/>
      <c r="I78" s="5489"/>
    </row>
    <row r="79" spans="1:9">
      <c r="A79" s="5501"/>
      <c r="B79" s="5501" t="s">
        <v>125</v>
      </c>
      <c r="C79" s="5540"/>
      <c r="D79" s="5539"/>
      <c r="E79" s="5532"/>
      <c r="F79" s="5539"/>
      <c r="G79" s="1716"/>
      <c r="H79" s="1716"/>
      <c r="I79" s="5489"/>
    </row>
    <row r="80" spans="1:9">
      <c r="A80" s="5538"/>
      <c r="B80" s="5533"/>
      <c r="C80" s="5533"/>
      <c r="D80" s="5533"/>
      <c r="E80" s="5533"/>
      <c r="F80" s="5539"/>
      <c r="G80" s="1716"/>
      <c r="H80" s="1716"/>
      <c r="I80" s="5489"/>
    </row>
    <row r="81" spans="1:9">
      <c r="A81" s="5543"/>
      <c r="B81" s="5544"/>
      <c r="C81" s="5544"/>
      <c r="D81" s="5544"/>
      <c r="E81" s="5544"/>
      <c r="F81" s="5545"/>
      <c r="G81" s="5509"/>
      <c r="H81" s="5509"/>
      <c r="I81" s="5510"/>
    </row>
    <row r="82" spans="1:9">
      <c r="A82" s="1716"/>
      <c r="B82" s="1716"/>
      <c r="C82" s="1716"/>
      <c r="D82" s="1716"/>
      <c r="E82" s="1716"/>
      <c r="F82" s="1716"/>
      <c r="G82" s="1716"/>
      <c r="H82" s="1716"/>
      <c r="I82" s="1716"/>
    </row>
    <row r="83" spans="1:9">
      <c r="A83" s="5546" t="s">
        <v>105</v>
      </c>
      <c r="B83" s="5547"/>
      <c r="C83" s="5548"/>
      <c r="D83" s="5549"/>
      <c r="E83" s="5547"/>
      <c r="F83" s="5547"/>
      <c r="G83" s="5547"/>
      <c r="H83" s="5547"/>
      <c r="I83" s="5550"/>
    </row>
    <row r="84" spans="1:9">
      <c r="A84" s="5551"/>
      <c r="B84" s="5501" t="s">
        <v>75</v>
      </c>
      <c r="C84" s="5548"/>
      <c r="D84" s="5506"/>
      <c r="E84" s="5487"/>
      <c r="F84" s="5487"/>
      <c r="G84" s="5487"/>
      <c r="H84" s="5487"/>
      <c r="I84" s="5552"/>
    </row>
    <row r="85" spans="1:9">
      <c r="A85" s="5502"/>
      <c r="B85" s="5553"/>
      <c r="C85" s="5548"/>
      <c r="D85" s="5504" t="s">
        <v>2001</v>
      </c>
      <c r="E85" s="5554"/>
      <c r="F85" s="5487"/>
      <c r="G85" s="5487"/>
      <c r="H85" s="5487"/>
      <c r="I85" s="5552"/>
    </row>
    <row r="86" spans="1:9">
      <c r="A86" s="5502"/>
      <c r="B86" s="5501"/>
      <c r="C86" s="5548"/>
      <c r="D86" s="5506"/>
      <c r="E86" s="5487"/>
      <c r="F86" s="5487"/>
      <c r="G86" s="5487"/>
      <c r="H86" s="5487"/>
      <c r="I86" s="5552"/>
    </row>
    <row r="87" spans="1:9">
      <c r="A87" s="5502"/>
      <c r="B87" s="5501" t="s">
        <v>108</v>
      </c>
      <c r="C87" s="5505"/>
      <c r="D87" s="5507"/>
      <c r="E87" s="5487"/>
      <c r="F87" s="5487"/>
      <c r="G87" s="5487"/>
      <c r="H87" s="5487"/>
      <c r="I87" s="5552"/>
    </row>
    <row r="88" spans="1:9">
      <c r="A88" s="5502"/>
      <c r="B88" s="5501" t="s">
        <v>83</v>
      </c>
      <c r="C88" s="5555"/>
      <c r="D88" s="5507"/>
      <c r="E88" s="5487"/>
      <c r="F88" s="5487"/>
      <c r="G88" s="5487"/>
      <c r="H88" s="5487"/>
      <c r="I88" s="5552"/>
    </row>
    <row r="89" spans="1:9">
      <c r="A89" s="5502"/>
      <c r="B89" s="5501" t="s">
        <v>112</v>
      </c>
      <c r="C89" s="5555"/>
      <c r="D89" s="5506"/>
      <c r="E89" s="5487"/>
      <c r="F89" s="5487"/>
      <c r="G89" s="5487"/>
      <c r="H89" s="5487"/>
      <c r="I89" s="5552"/>
    </row>
    <row r="90" spans="1:9">
      <c r="A90" s="5502"/>
      <c r="B90" s="5501" t="s">
        <v>87</v>
      </c>
      <c r="C90" s="5548"/>
      <c r="D90" s="5506"/>
      <c r="E90" s="5487"/>
      <c r="F90" s="5487"/>
      <c r="G90" s="5487"/>
      <c r="H90" s="5487"/>
      <c r="I90" s="5552"/>
    </row>
    <row r="91" spans="1:9">
      <c r="A91" s="5508"/>
      <c r="B91" s="5492"/>
      <c r="C91" s="5492"/>
      <c r="D91" s="5492"/>
      <c r="E91" s="5492"/>
      <c r="F91" s="5492"/>
      <c r="G91" s="5492"/>
      <c r="H91" s="5492"/>
      <c r="I91" s="5493"/>
    </row>
    <row r="92" spans="1:9">
      <c r="A92" s="5511"/>
      <c r="B92" s="5487"/>
      <c r="C92" s="5487"/>
      <c r="D92" s="5487"/>
      <c r="E92" s="5487"/>
      <c r="F92" s="5487"/>
      <c r="G92" s="1713"/>
      <c r="H92" s="1713"/>
      <c r="I92" s="1713"/>
    </row>
    <row r="93" spans="1:9">
      <c r="A93" s="5546" t="s">
        <v>115</v>
      </c>
      <c r="B93" s="5547"/>
      <c r="C93" s="5547"/>
      <c r="D93" s="5547"/>
      <c r="E93" s="5547"/>
      <c r="F93" s="5547"/>
      <c r="G93" s="5498"/>
      <c r="H93" s="5498"/>
      <c r="I93" s="5499"/>
    </row>
    <row r="94" spans="1:9">
      <c r="A94" s="5486" t="s">
        <v>116</v>
      </c>
      <c r="B94" s="5487"/>
      <c r="C94" s="5556"/>
      <c r="D94" s="5557"/>
      <c r="E94" s="5487"/>
      <c r="F94" s="5487"/>
      <c r="G94" s="1716"/>
      <c r="H94" s="1716"/>
      <c r="I94" s="5489"/>
    </row>
    <row r="95" spans="1:9">
      <c r="A95" s="5551"/>
      <c r="B95" s="5501" t="s">
        <v>117</v>
      </c>
      <c r="C95" s="5548"/>
      <c r="D95" s="5557"/>
      <c r="E95" s="5487"/>
      <c r="F95" s="5487"/>
      <c r="G95" s="1716"/>
      <c r="H95" s="1716"/>
      <c r="I95" s="5489"/>
    </row>
    <row r="96" spans="1:9">
      <c r="A96" s="5502"/>
      <c r="B96" s="5553" t="s">
        <v>75</v>
      </c>
      <c r="C96" s="5548"/>
      <c r="D96" s="5506"/>
      <c r="E96" s="5487"/>
      <c r="F96" s="5487"/>
      <c r="G96" s="1716"/>
      <c r="H96" s="1716"/>
      <c r="I96" s="5489"/>
    </row>
    <row r="97" spans="1:9">
      <c r="A97" s="5502"/>
      <c r="B97" s="5553"/>
      <c r="C97" s="5548"/>
      <c r="D97" s="5504" t="s">
        <v>2001</v>
      </c>
      <c r="E97" s="5554"/>
      <c r="F97" s="1716"/>
      <c r="G97" s="1716"/>
      <c r="H97" s="1716"/>
      <c r="I97" s="5489"/>
    </row>
    <row r="98" spans="1:9">
      <c r="A98" s="5502"/>
      <c r="B98" s="5501"/>
      <c r="C98" s="5548"/>
      <c r="D98" s="5506"/>
      <c r="E98" s="5487"/>
      <c r="F98" s="5487"/>
      <c r="G98" s="1716"/>
      <c r="H98" s="1716"/>
      <c r="I98" s="5489"/>
    </row>
    <row r="99" spans="1:9">
      <c r="A99" s="5502"/>
      <c r="B99" s="5501" t="s">
        <v>83</v>
      </c>
      <c r="C99" s="5555"/>
      <c r="D99" s="5507"/>
      <c r="E99" s="5487"/>
      <c r="F99" s="5487"/>
      <c r="G99" s="1716"/>
      <c r="H99" s="1716"/>
      <c r="I99" s="5489"/>
    </row>
    <row r="100" spans="1:9">
      <c r="A100" s="5502"/>
      <c r="B100" s="5501" t="s">
        <v>112</v>
      </c>
      <c r="C100" s="5555"/>
      <c r="D100" s="5506"/>
      <c r="E100" s="5487"/>
      <c r="F100" s="5487"/>
      <c r="G100" s="1716"/>
      <c r="H100" s="1716"/>
      <c r="I100" s="5489"/>
    </row>
    <row r="101" spans="1:9">
      <c r="A101" s="5502"/>
      <c r="B101" s="5501" t="s">
        <v>87</v>
      </c>
      <c r="C101" s="5548"/>
      <c r="D101" s="5506"/>
      <c r="E101" s="5487"/>
      <c r="F101" s="5487"/>
      <c r="G101" s="1716"/>
      <c r="H101" s="1716"/>
      <c r="I101" s="5489"/>
    </row>
    <row r="102" spans="1:9">
      <c r="A102" s="5558"/>
      <c r="B102" s="5492"/>
      <c r="C102" s="5559"/>
      <c r="D102" s="5559"/>
      <c r="E102" s="5559"/>
      <c r="F102" s="5559"/>
      <c r="G102" s="5509"/>
      <c r="H102" s="5509"/>
      <c r="I102" s="5510"/>
    </row>
    <row r="103" spans="1:9">
      <c r="A103" s="5511"/>
      <c r="B103" s="5487"/>
      <c r="C103" s="5506"/>
      <c r="D103" s="5506"/>
      <c r="E103" s="5506"/>
      <c r="F103" s="5506"/>
      <c r="G103" s="1716"/>
      <c r="H103" s="1716"/>
      <c r="I103" s="1716"/>
    </row>
    <row r="104" spans="1:9" ht="33" customHeight="1">
      <c r="A104" s="5560" t="s">
        <v>2709</v>
      </c>
      <c r="B104" s="5498"/>
      <c r="C104" s="5498"/>
      <c r="D104" s="5498"/>
      <c r="E104" s="5498"/>
      <c r="F104" s="5498"/>
      <c r="G104" s="5498"/>
      <c r="H104" s="5498"/>
      <c r="I104" s="5499"/>
    </row>
    <row r="105" spans="1:9">
      <c r="A105" s="5561" t="s">
        <v>2694</v>
      </c>
      <c r="B105" s="5561" t="s">
        <v>2695</v>
      </c>
      <c r="C105" s="5561" t="s">
        <v>2696</v>
      </c>
      <c r="D105" s="5562"/>
      <c r="E105" s="1713"/>
      <c r="F105" s="1713"/>
      <c r="G105" s="1713"/>
      <c r="H105" s="1713"/>
      <c r="I105" s="5489"/>
    </row>
    <row r="106" spans="1:9" ht="15.75">
      <c r="A106" s="5563"/>
      <c r="B106" s="5563"/>
      <c r="C106" s="5563"/>
      <c r="D106" s="5562"/>
      <c r="E106" s="1713"/>
      <c r="F106" s="1713"/>
      <c r="G106" s="1713"/>
      <c r="H106" s="1713"/>
      <c r="I106" s="5489"/>
    </row>
    <row r="107" spans="1:9" ht="15.75">
      <c r="A107" s="5564"/>
      <c r="B107" s="5564"/>
      <c r="C107" s="5564"/>
      <c r="D107" s="5562"/>
      <c r="E107" s="1713"/>
      <c r="F107" s="1713"/>
      <c r="G107" s="1713"/>
      <c r="H107" s="1713"/>
      <c r="I107" s="5489"/>
    </row>
    <row r="108" spans="1:9" ht="15.75">
      <c r="A108" s="5564"/>
      <c r="B108" s="5564"/>
      <c r="C108" s="5564"/>
      <c r="D108" s="5562"/>
      <c r="E108" s="1713"/>
      <c r="F108" s="1713"/>
      <c r="G108" s="1713"/>
      <c r="H108" s="1713"/>
      <c r="I108" s="5489"/>
    </row>
    <row r="109" spans="1:9" ht="15.75">
      <c r="A109" s="5565"/>
      <c r="B109" s="5565"/>
      <c r="C109" s="5565"/>
      <c r="D109" s="5562"/>
      <c r="E109" s="1713"/>
      <c r="F109" s="1713"/>
      <c r="G109" s="1713"/>
      <c r="H109" s="1713"/>
      <c r="I109" s="5489"/>
    </row>
    <row r="110" spans="1:9" ht="15.75">
      <c r="A110" s="5565"/>
      <c r="B110" s="5565"/>
      <c r="C110" s="5565"/>
      <c r="D110" s="5562"/>
      <c r="E110" s="1713"/>
      <c r="F110" s="1713"/>
      <c r="G110" s="1713"/>
      <c r="H110" s="1713"/>
      <c r="I110" s="5489"/>
    </row>
    <row r="111" spans="1:9" ht="15.75">
      <c r="A111" s="5565"/>
      <c r="B111" s="5566"/>
      <c r="C111" s="5566"/>
      <c r="D111" s="5562"/>
      <c r="E111" s="1713"/>
      <c r="F111" s="1713"/>
      <c r="G111" s="1713"/>
      <c r="H111" s="1713"/>
      <c r="I111" s="5489"/>
    </row>
    <row r="112" spans="1:9" ht="15.75">
      <c r="A112" s="5565"/>
      <c r="B112" s="5565"/>
      <c r="C112" s="5565"/>
      <c r="D112" s="5562"/>
      <c r="E112" s="1713"/>
      <c r="F112" s="1713"/>
      <c r="G112" s="1713"/>
      <c r="H112" s="1713"/>
      <c r="I112" s="5489"/>
    </row>
    <row r="113" spans="1:9">
      <c r="A113" s="5509"/>
      <c r="B113" s="5509"/>
      <c r="C113" s="5509"/>
      <c r="D113" s="5509"/>
      <c r="E113" s="5509"/>
      <c r="F113" s="5509"/>
      <c r="G113" s="5509"/>
      <c r="H113" s="5509"/>
      <c r="I113" s="5489"/>
    </row>
    <row r="114" spans="1:9">
      <c r="A114" s="1713"/>
      <c r="B114" s="1713"/>
      <c r="C114" s="1713"/>
      <c r="D114" s="1713"/>
      <c r="E114" s="1713"/>
      <c r="F114" s="1713"/>
      <c r="G114" s="1713"/>
      <c r="H114" s="1713"/>
      <c r="I114" s="5567"/>
    </row>
    <row r="115" spans="1:9" ht="32.1" customHeight="1">
      <c r="A115" s="5568" t="s">
        <v>2710</v>
      </c>
      <c r="B115" s="5569"/>
      <c r="C115" s="5569"/>
      <c r="D115" s="5570"/>
      <c r="E115" s="5498"/>
      <c r="F115" s="5498"/>
      <c r="G115" s="5498"/>
      <c r="H115" s="5498"/>
      <c r="I115" s="5489"/>
    </row>
    <row r="116" spans="1:9">
      <c r="A116" s="5571"/>
      <c r="B116" s="6481" t="s">
        <v>250</v>
      </c>
      <c r="C116" s="6482"/>
      <c r="D116" s="5572"/>
      <c r="E116" s="1716"/>
      <c r="F116" s="1716"/>
      <c r="G116" s="1716"/>
      <c r="H116" s="1716"/>
      <c r="I116" s="5489"/>
    </row>
    <row r="117" spans="1:9" ht="15.75">
      <c r="A117" s="5573">
        <v>1</v>
      </c>
      <c r="B117" s="6483"/>
      <c r="C117" s="6484"/>
      <c r="D117" s="1716"/>
      <c r="E117" s="1716"/>
      <c r="F117" s="1716"/>
      <c r="G117" s="1716"/>
      <c r="H117" s="1716"/>
      <c r="I117" s="5489"/>
    </row>
    <row r="118" spans="1:9" ht="15.75">
      <c r="A118" s="5573">
        <v>2</v>
      </c>
      <c r="B118" s="6477"/>
      <c r="C118" s="6478"/>
      <c r="D118" s="1716"/>
      <c r="E118" s="1716"/>
      <c r="F118" s="1716"/>
      <c r="G118" s="1716"/>
      <c r="H118" s="1716"/>
      <c r="I118" s="5489"/>
    </row>
    <row r="119" spans="1:9" ht="15.75">
      <c r="A119" s="5573">
        <v>3</v>
      </c>
      <c r="B119" s="6477"/>
      <c r="C119" s="6478"/>
      <c r="D119" s="1716"/>
      <c r="E119" s="1716"/>
      <c r="F119" s="1716"/>
      <c r="G119" s="1716"/>
      <c r="H119" s="1716"/>
      <c r="I119" s="5489"/>
    </row>
    <row r="120" spans="1:9" ht="15.75">
      <c r="A120" s="5573">
        <v>4</v>
      </c>
      <c r="B120" s="6477"/>
      <c r="C120" s="6478"/>
      <c r="D120" s="1716"/>
      <c r="E120" s="1716"/>
      <c r="F120" s="1716"/>
      <c r="G120" s="1716"/>
      <c r="H120" s="1716"/>
      <c r="I120" s="5489"/>
    </row>
    <row r="121" spans="1:9" ht="15.75">
      <c r="A121" s="5573">
        <v>5</v>
      </c>
      <c r="B121" s="6477"/>
      <c r="C121" s="6478"/>
      <c r="D121" s="1716"/>
      <c r="E121" s="1716"/>
      <c r="F121" s="1716"/>
      <c r="G121" s="1716"/>
      <c r="H121" s="1716"/>
      <c r="I121" s="5489"/>
    </row>
    <row r="122" spans="1:9" ht="15.75">
      <c r="A122" s="5573">
        <v>6</v>
      </c>
      <c r="B122" s="6477"/>
      <c r="C122" s="6478"/>
      <c r="D122" s="1716"/>
      <c r="E122" s="1716"/>
      <c r="F122" s="1716"/>
      <c r="G122" s="1716"/>
      <c r="H122" s="1716"/>
      <c r="I122" s="5489"/>
    </row>
    <row r="123" spans="1:9" ht="15.75">
      <c r="A123" s="5573">
        <v>7</v>
      </c>
      <c r="B123" s="6477"/>
      <c r="C123" s="6478"/>
      <c r="D123" s="1716"/>
      <c r="E123" s="1716"/>
      <c r="F123" s="1716"/>
      <c r="G123" s="1716"/>
      <c r="H123" s="1716"/>
      <c r="I123" s="5489"/>
    </row>
    <row r="124" spans="1:9" ht="15.75">
      <c r="A124" s="5573">
        <v>8</v>
      </c>
      <c r="B124" s="6477"/>
      <c r="C124" s="6478"/>
      <c r="D124" s="1716"/>
      <c r="E124" s="1716"/>
      <c r="F124" s="1716"/>
      <c r="G124" s="1716"/>
      <c r="H124" s="1716"/>
      <c r="I124" s="5489"/>
    </row>
    <row r="125" spans="1:9" ht="15.75">
      <c r="A125" s="5573">
        <v>9</v>
      </c>
      <c r="B125" s="6477"/>
      <c r="C125" s="6478"/>
      <c r="D125" s="1716"/>
      <c r="E125" s="1716"/>
      <c r="F125" s="1716"/>
      <c r="G125" s="1716"/>
      <c r="H125" s="1716"/>
      <c r="I125" s="5489"/>
    </row>
    <row r="126" spans="1:9" ht="15.75">
      <c r="A126" s="5573">
        <v>10</v>
      </c>
      <c r="B126" s="6477"/>
      <c r="C126" s="6478"/>
      <c r="D126" s="1716"/>
      <c r="E126" s="1716"/>
      <c r="F126" s="1716"/>
      <c r="G126" s="1716"/>
      <c r="H126" s="1716"/>
      <c r="I126" s="5489"/>
    </row>
    <row r="127" spans="1:9">
      <c r="A127" s="5509"/>
      <c r="B127" s="5509"/>
      <c r="C127" s="5509"/>
      <c r="D127" s="5509"/>
      <c r="E127" s="5509"/>
      <c r="F127" s="5509"/>
      <c r="G127" s="5509"/>
      <c r="H127" s="5509"/>
      <c r="I127" s="5510"/>
    </row>
    <row r="128" spans="1:9">
      <c r="A128" s="1716"/>
      <c r="B128" s="1716"/>
      <c r="C128" s="1716"/>
      <c r="D128" s="1716"/>
      <c r="E128" s="1716"/>
      <c r="F128" s="1716"/>
      <c r="G128" s="1716"/>
      <c r="H128" s="1716"/>
      <c r="I128" s="1716"/>
    </row>
    <row r="129" spans="1:9" ht="23.45" customHeight="1">
      <c r="A129" s="5574" t="s">
        <v>2711</v>
      </c>
      <c r="B129" s="5498"/>
      <c r="C129" s="5498"/>
      <c r="D129" s="5498"/>
      <c r="E129" s="5498"/>
      <c r="F129" s="5498"/>
      <c r="G129" s="5498"/>
      <c r="H129" s="5498"/>
      <c r="I129" s="5499"/>
    </row>
    <row r="130" spans="1:9">
      <c r="A130" s="5575"/>
      <c r="B130" s="5576" t="s">
        <v>2694</v>
      </c>
      <c r="C130" s="5576" t="s">
        <v>2695</v>
      </c>
      <c r="D130" s="5576" t="s">
        <v>2696</v>
      </c>
      <c r="E130" s="1713"/>
      <c r="F130" s="1713"/>
      <c r="G130" s="1713"/>
      <c r="H130" s="1713"/>
      <c r="I130" s="5489"/>
    </row>
    <row r="131" spans="1:9" ht="15.75">
      <c r="A131" s="5573">
        <v>1</v>
      </c>
      <c r="B131" s="5577"/>
      <c r="C131" s="5577"/>
      <c r="D131" s="5577"/>
      <c r="E131" s="1713"/>
      <c r="F131" s="1713"/>
      <c r="G131" s="1713"/>
      <c r="H131" s="1713"/>
      <c r="I131" s="5489"/>
    </row>
    <row r="132" spans="1:9" ht="15.75">
      <c r="A132" s="5573">
        <v>2</v>
      </c>
      <c r="B132" s="5578"/>
      <c r="C132" s="5578"/>
      <c r="D132" s="5578"/>
      <c r="E132" s="1713"/>
      <c r="F132" s="1713"/>
      <c r="G132" s="1713"/>
      <c r="H132" s="1713"/>
      <c r="I132" s="5489"/>
    </row>
    <row r="133" spans="1:9" ht="15.75">
      <c r="A133" s="5573">
        <v>3</v>
      </c>
      <c r="B133" s="5578"/>
      <c r="C133" s="5578"/>
      <c r="D133" s="5578"/>
      <c r="E133" s="1713"/>
      <c r="F133" s="1713"/>
      <c r="G133" s="1713"/>
      <c r="H133" s="1713"/>
      <c r="I133" s="5489"/>
    </row>
    <row r="134" spans="1:9" ht="15.75">
      <c r="A134" s="5573">
        <v>4</v>
      </c>
      <c r="B134" s="5578"/>
      <c r="C134" s="5578"/>
      <c r="D134" s="5578"/>
      <c r="E134" s="1713"/>
      <c r="F134" s="1713"/>
      <c r="G134" s="1713"/>
      <c r="H134" s="1713"/>
      <c r="I134" s="5489"/>
    </row>
    <row r="135" spans="1:9" ht="15.75">
      <c r="A135" s="5573">
        <v>5</v>
      </c>
      <c r="B135" s="5578"/>
      <c r="C135" s="5578"/>
      <c r="D135" s="5578"/>
      <c r="E135" s="1713"/>
      <c r="F135" s="1713"/>
      <c r="G135" s="1713"/>
      <c r="H135" s="1713"/>
      <c r="I135" s="5489"/>
    </row>
    <row r="136" spans="1:9" ht="15.75">
      <c r="A136" s="5573">
        <v>6</v>
      </c>
      <c r="B136" s="5578"/>
      <c r="C136" s="5578"/>
      <c r="D136" s="5578"/>
      <c r="E136" s="1713"/>
      <c r="F136" s="1713"/>
      <c r="G136" s="1713"/>
      <c r="H136" s="1713"/>
      <c r="I136" s="5489"/>
    </row>
    <row r="137" spans="1:9" ht="15.75">
      <c r="A137" s="5573">
        <v>7</v>
      </c>
      <c r="B137" s="5578"/>
      <c r="C137" s="5578"/>
      <c r="D137" s="5578"/>
      <c r="E137" s="1713"/>
      <c r="F137" s="1713"/>
      <c r="G137" s="1713"/>
      <c r="H137" s="1713"/>
      <c r="I137" s="5489"/>
    </row>
    <row r="138" spans="1:9" ht="15.75">
      <c r="A138" s="5573">
        <v>8</v>
      </c>
      <c r="B138" s="5578"/>
      <c r="C138" s="5578"/>
      <c r="D138" s="5578"/>
      <c r="E138" s="1713"/>
      <c r="F138" s="1713"/>
      <c r="G138" s="1713"/>
      <c r="H138" s="1713"/>
      <c r="I138" s="5489"/>
    </row>
    <row r="139" spans="1:9" ht="15.75">
      <c r="A139" s="5573">
        <v>9</v>
      </c>
      <c r="B139" s="5578"/>
      <c r="C139" s="5578"/>
      <c r="D139" s="5578"/>
      <c r="E139" s="1713"/>
      <c r="F139" s="1713"/>
      <c r="G139" s="1713"/>
      <c r="H139" s="1713"/>
      <c r="I139" s="5489"/>
    </row>
    <row r="140" spans="1:9" ht="15.75">
      <c r="A140" s="5573">
        <v>10</v>
      </c>
      <c r="B140" s="5578"/>
      <c r="C140" s="5578"/>
      <c r="D140" s="5578"/>
      <c r="E140" s="1713"/>
      <c r="F140" s="1713"/>
      <c r="G140" s="1713"/>
      <c r="H140" s="1713"/>
      <c r="I140" s="5489"/>
    </row>
    <row r="141" spans="1:9" ht="15.75">
      <c r="A141" s="5573">
        <v>11</v>
      </c>
      <c r="B141" s="5578"/>
      <c r="C141" s="5578"/>
      <c r="D141" s="5578"/>
      <c r="E141" s="1713"/>
      <c r="F141" s="1713"/>
      <c r="G141" s="1713"/>
      <c r="H141" s="1713"/>
      <c r="I141" s="5489"/>
    </row>
    <row r="142" spans="1:9" ht="15.75">
      <c r="A142" s="5573">
        <v>12</v>
      </c>
      <c r="B142" s="5578"/>
      <c r="C142" s="5578"/>
      <c r="D142" s="5578"/>
      <c r="E142" s="1713"/>
      <c r="F142" s="1713"/>
      <c r="G142" s="1713"/>
      <c r="H142" s="1713"/>
      <c r="I142" s="5489"/>
    </row>
    <row r="143" spans="1:9" ht="15.75">
      <c r="A143" s="5573">
        <v>13</v>
      </c>
      <c r="B143" s="5578"/>
      <c r="C143" s="5578"/>
      <c r="D143" s="5578"/>
      <c r="E143" s="1713"/>
      <c r="F143" s="1713"/>
      <c r="G143" s="1713"/>
      <c r="H143" s="1713"/>
      <c r="I143" s="5489"/>
    </row>
    <row r="144" spans="1:9" ht="15.75">
      <c r="A144" s="5573">
        <v>14</v>
      </c>
      <c r="B144" s="5578"/>
      <c r="C144" s="5578"/>
      <c r="D144" s="5578"/>
      <c r="E144" s="1713"/>
      <c r="F144" s="1713"/>
      <c r="G144" s="1713"/>
      <c r="H144" s="1713"/>
      <c r="I144" s="5489"/>
    </row>
    <row r="145" spans="1:9" ht="15.75">
      <c r="A145" s="5573">
        <v>15</v>
      </c>
      <c r="B145" s="5578"/>
      <c r="C145" s="5578"/>
      <c r="D145" s="5578"/>
      <c r="E145" s="1713"/>
      <c r="F145" s="1713"/>
      <c r="G145" s="1713"/>
      <c r="H145" s="1713"/>
      <c r="I145" s="5489"/>
    </row>
    <row r="146" spans="1:9" ht="15.75">
      <c r="A146" s="5573">
        <v>16</v>
      </c>
      <c r="B146" s="5578"/>
      <c r="C146" s="5578"/>
      <c r="D146" s="5578"/>
      <c r="E146" s="1713"/>
      <c r="F146" s="1713"/>
      <c r="G146" s="1713"/>
      <c r="H146" s="1713"/>
      <c r="I146" s="5489"/>
    </row>
    <row r="147" spans="1:9" ht="15.75">
      <c r="A147" s="5573">
        <v>17</v>
      </c>
      <c r="B147" s="5578"/>
      <c r="C147" s="5578"/>
      <c r="D147" s="5578"/>
      <c r="E147" s="1713"/>
      <c r="F147" s="1713"/>
      <c r="G147" s="1713"/>
      <c r="H147" s="1713"/>
      <c r="I147" s="5489"/>
    </row>
    <row r="148" spans="1:9" ht="15.75">
      <c r="A148" s="5573">
        <v>18</v>
      </c>
      <c r="B148" s="5523"/>
      <c r="C148" s="5523"/>
      <c r="D148" s="5523"/>
      <c r="E148" s="1713"/>
      <c r="F148" s="1713"/>
      <c r="G148" s="1713"/>
      <c r="H148" s="1713"/>
      <c r="I148" s="5489"/>
    </row>
    <row r="149" spans="1:9" ht="15.75">
      <c r="A149" s="5573">
        <v>19</v>
      </c>
      <c r="B149" s="5523"/>
      <c r="C149" s="5523"/>
      <c r="D149" s="5523"/>
      <c r="E149" s="1713"/>
      <c r="F149" s="1713"/>
      <c r="G149" s="1713"/>
      <c r="H149" s="1713"/>
      <c r="I149" s="5489"/>
    </row>
    <row r="150" spans="1:9" ht="15.75">
      <c r="A150" s="5573">
        <v>20</v>
      </c>
      <c r="B150" s="5579"/>
      <c r="C150" s="5579"/>
      <c r="D150" s="5579"/>
      <c r="E150" s="1713"/>
      <c r="F150" s="1713"/>
      <c r="G150" s="1713"/>
      <c r="H150" s="1713"/>
      <c r="I150" s="5489"/>
    </row>
    <row r="151" spans="1:9">
      <c r="A151" s="1713"/>
      <c r="B151" s="1713"/>
      <c r="C151" s="1713"/>
      <c r="D151" s="1713"/>
      <c r="E151" s="1713"/>
      <c r="F151" s="1713"/>
      <c r="G151" s="1713"/>
      <c r="H151" s="1713"/>
      <c r="I151" s="5510"/>
    </row>
    <row r="152" spans="1:9">
      <c r="A152" s="5498"/>
      <c r="B152" s="5498"/>
      <c r="C152" s="5498"/>
      <c r="D152" s="5498"/>
      <c r="E152" s="5498"/>
      <c r="F152" s="5498"/>
      <c r="G152" s="5498"/>
      <c r="H152" s="5498"/>
      <c r="I152" s="1716"/>
    </row>
    <row r="153" spans="1:9" ht="20.100000000000001" customHeight="1">
      <c r="A153" s="5574" t="s">
        <v>2712</v>
      </c>
      <c r="B153" s="5498"/>
      <c r="C153" s="5498"/>
      <c r="D153" s="5498"/>
      <c r="E153" s="5498"/>
      <c r="F153" s="5498"/>
      <c r="G153" s="5498"/>
      <c r="H153" s="5498"/>
      <c r="I153" s="5499"/>
    </row>
    <row r="154" spans="1:9" ht="15.75">
      <c r="A154" s="5580"/>
      <c r="B154" s="5576" t="s">
        <v>250</v>
      </c>
      <c r="C154" s="5576" t="s">
        <v>95</v>
      </c>
      <c r="D154" s="5576" t="s">
        <v>2713</v>
      </c>
      <c r="E154" s="1713"/>
      <c r="F154" s="1713"/>
      <c r="G154" s="1713"/>
      <c r="H154" s="1713"/>
      <c r="I154" s="5489"/>
    </row>
    <row r="155" spans="1:9" ht="15.75">
      <c r="A155" s="5573">
        <v>1</v>
      </c>
      <c r="B155" s="5521"/>
      <c r="C155" s="5521"/>
      <c r="D155" s="5521"/>
      <c r="E155" s="1713"/>
      <c r="F155" s="1713"/>
      <c r="G155" s="1713"/>
      <c r="H155" s="1713"/>
      <c r="I155" s="5489"/>
    </row>
    <row r="156" spans="1:9" ht="15.75">
      <c r="A156" s="5573">
        <v>2</v>
      </c>
      <c r="B156" s="5521"/>
      <c r="C156" s="5521"/>
      <c r="D156" s="5521"/>
      <c r="E156" s="1713"/>
      <c r="F156" s="1713"/>
      <c r="G156" s="1713"/>
      <c r="H156" s="1713"/>
      <c r="I156" s="5489"/>
    </row>
    <row r="157" spans="1:9" ht="15.75">
      <c r="A157" s="5573">
        <v>3</v>
      </c>
      <c r="B157" s="5521"/>
      <c r="C157" s="5521"/>
      <c r="D157" s="5521"/>
      <c r="E157" s="1713"/>
      <c r="F157" s="1713"/>
      <c r="G157" s="1713"/>
      <c r="H157" s="1713"/>
      <c r="I157" s="5489"/>
    </row>
    <row r="158" spans="1:9" ht="15.75">
      <c r="A158" s="5573">
        <v>4</v>
      </c>
      <c r="B158" s="5521"/>
      <c r="C158" s="5521"/>
      <c r="D158" s="5521"/>
      <c r="E158" s="1713"/>
      <c r="F158" s="1713"/>
      <c r="G158" s="1713"/>
      <c r="H158" s="1713"/>
      <c r="I158" s="5489"/>
    </row>
    <row r="159" spans="1:9" ht="15.75">
      <c r="A159" s="5573">
        <v>5</v>
      </c>
      <c r="B159" s="5521"/>
      <c r="C159" s="5521"/>
      <c r="D159" s="5521"/>
      <c r="E159" s="1713"/>
      <c r="F159" s="1713"/>
      <c r="G159" s="1713"/>
      <c r="H159" s="1713"/>
      <c r="I159" s="5489"/>
    </row>
    <row r="160" spans="1:9" ht="15.75">
      <c r="A160" s="5573">
        <v>6</v>
      </c>
      <c r="B160" s="5521"/>
      <c r="C160" s="5521"/>
      <c r="D160" s="5521"/>
      <c r="E160" s="1713"/>
      <c r="F160" s="1713"/>
      <c r="G160" s="1713"/>
      <c r="H160" s="1713"/>
      <c r="I160" s="5489"/>
    </row>
    <row r="161" spans="1:9" ht="15.75">
      <c r="A161" s="5573">
        <v>7</v>
      </c>
      <c r="B161" s="5521"/>
      <c r="C161" s="5521"/>
      <c r="D161" s="5521"/>
      <c r="E161" s="1713"/>
      <c r="F161" s="1713"/>
      <c r="G161" s="1713"/>
      <c r="H161" s="1713"/>
      <c r="I161" s="5489"/>
    </row>
    <row r="162" spans="1:9" ht="15.75">
      <c r="A162" s="5573">
        <v>8</v>
      </c>
      <c r="B162" s="5521"/>
      <c r="C162" s="5521"/>
      <c r="D162" s="5521"/>
      <c r="E162" s="1713"/>
      <c r="F162" s="1713"/>
      <c r="G162" s="1713"/>
      <c r="H162" s="1713"/>
      <c r="I162" s="5489"/>
    </row>
    <row r="163" spans="1:9" ht="15.75">
      <c r="A163" s="5573">
        <v>9</v>
      </c>
      <c r="B163" s="5521"/>
      <c r="C163" s="5521"/>
      <c r="D163" s="5521"/>
      <c r="E163" s="1713"/>
      <c r="F163" s="1713"/>
      <c r="G163" s="1713"/>
      <c r="H163" s="1713"/>
      <c r="I163" s="5489"/>
    </row>
    <row r="164" spans="1:9" ht="15.75">
      <c r="A164" s="5573">
        <v>10</v>
      </c>
      <c r="B164" s="5521"/>
      <c r="C164" s="5521"/>
      <c r="D164" s="5521"/>
      <c r="E164" s="1713"/>
      <c r="F164" s="1713"/>
      <c r="G164" s="1713"/>
      <c r="H164" s="1713"/>
      <c r="I164" s="5489"/>
    </row>
    <row r="165" spans="1:9" ht="15.75">
      <c r="A165" s="5573">
        <v>11</v>
      </c>
      <c r="B165" s="5521"/>
      <c r="C165" s="5521"/>
      <c r="D165" s="5521"/>
      <c r="E165" s="1713"/>
      <c r="F165" s="1713"/>
      <c r="G165" s="1713"/>
      <c r="H165" s="1713"/>
      <c r="I165" s="5489"/>
    </row>
    <row r="166" spans="1:9" ht="15.75">
      <c r="A166" s="5573">
        <v>12</v>
      </c>
      <c r="B166" s="5521"/>
      <c r="C166" s="5521"/>
      <c r="D166" s="5521"/>
      <c r="E166" s="1713"/>
      <c r="F166" s="1713"/>
      <c r="G166" s="1713"/>
      <c r="H166" s="1713"/>
      <c r="I166" s="5489"/>
    </row>
    <row r="167" spans="1:9" ht="15.75">
      <c r="A167" s="5573">
        <v>13</v>
      </c>
      <c r="B167" s="5521"/>
      <c r="C167" s="5521"/>
      <c r="D167" s="5521"/>
      <c r="E167" s="1713"/>
      <c r="F167" s="1713"/>
      <c r="G167" s="1713"/>
      <c r="H167" s="1713"/>
      <c r="I167" s="5489"/>
    </row>
    <row r="168" spans="1:9" ht="15.75">
      <c r="A168" s="5573">
        <v>14</v>
      </c>
      <c r="B168" s="5521"/>
      <c r="C168" s="5521"/>
      <c r="D168" s="5521"/>
      <c r="E168" s="1713"/>
      <c r="F168" s="1713"/>
      <c r="G168" s="1713"/>
      <c r="H168" s="1713"/>
      <c r="I168" s="5489"/>
    </row>
    <row r="169" spans="1:9" ht="15.75">
      <c r="A169" s="5573">
        <v>15</v>
      </c>
      <c r="B169" s="5521"/>
      <c r="C169" s="5521"/>
      <c r="D169" s="5521"/>
      <c r="E169" s="1713"/>
      <c r="F169" s="1713"/>
      <c r="G169" s="1713"/>
      <c r="H169" s="1713"/>
      <c r="I169" s="5489"/>
    </row>
    <row r="170" spans="1:9">
      <c r="A170" s="5509"/>
      <c r="B170" s="5509"/>
      <c r="C170" s="5509"/>
      <c r="D170" s="5509"/>
      <c r="E170" s="5509"/>
      <c r="F170" s="5509"/>
      <c r="G170" s="5509"/>
      <c r="H170" s="5509"/>
      <c r="I170" s="5510"/>
    </row>
    <row r="171" spans="1:9">
      <c r="A171" s="1713"/>
      <c r="B171" s="1713"/>
      <c r="C171" s="1713"/>
      <c r="D171" s="1713"/>
      <c r="E171" s="1713"/>
      <c r="F171" s="1713"/>
      <c r="G171" s="1713"/>
      <c r="H171" s="1713"/>
      <c r="I171" s="1716"/>
    </row>
    <row r="172" spans="1:9" ht="15.75">
      <c r="A172" s="5574" t="s">
        <v>2714</v>
      </c>
      <c r="B172" s="5498"/>
      <c r="C172" s="5498"/>
      <c r="D172" s="5498"/>
      <c r="E172" s="5498"/>
      <c r="F172" s="5498"/>
      <c r="G172" s="5498"/>
      <c r="H172" s="5498"/>
      <c r="I172" s="5499"/>
    </row>
    <row r="173" spans="1:9">
      <c r="A173" s="5581"/>
      <c r="B173" s="5576" t="s">
        <v>250</v>
      </c>
      <c r="C173" s="5576" t="s">
        <v>95</v>
      </c>
      <c r="D173" s="1713"/>
      <c r="E173" s="1713"/>
      <c r="F173" s="1713"/>
      <c r="G173" s="1713"/>
      <c r="H173" s="1713"/>
      <c r="I173" s="5489"/>
    </row>
    <row r="174" spans="1:9" ht="15.75">
      <c r="A174" s="5581"/>
      <c r="B174" s="5582"/>
      <c r="C174" s="5582"/>
      <c r="D174" s="1713"/>
      <c r="E174" s="1713"/>
      <c r="F174" s="1713"/>
      <c r="G174" s="1713"/>
      <c r="H174" s="1713"/>
      <c r="I174" s="5489"/>
    </row>
    <row r="175" spans="1:9" ht="15.75">
      <c r="A175" s="5581"/>
      <c r="B175" s="5582"/>
      <c r="C175" s="5582"/>
      <c r="D175" s="1713"/>
      <c r="E175" s="1713"/>
      <c r="F175" s="1713"/>
      <c r="G175" s="1713"/>
      <c r="H175" s="1713"/>
      <c r="I175" s="5489"/>
    </row>
    <row r="176" spans="1:9" ht="15.75">
      <c r="A176" s="5581"/>
      <c r="B176" s="5582"/>
      <c r="C176" s="5582"/>
      <c r="D176" s="1713"/>
      <c r="E176" s="1713"/>
      <c r="F176" s="1713"/>
      <c r="G176" s="1713"/>
      <c r="H176" s="1713"/>
      <c r="I176" s="5489"/>
    </row>
    <row r="177" spans="1:9" ht="15.75">
      <c r="A177" s="5581"/>
      <c r="B177" s="5582"/>
      <c r="C177" s="5582"/>
      <c r="D177" s="1713"/>
      <c r="E177" s="1713"/>
      <c r="F177" s="1713"/>
      <c r="G177" s="1713"/>
      <c r="H177" s="1713"/>
      <c r="I177" s="5489"/>
    </row>
    <row r="178" spans="1:9" ht="15.75">
      <c r="A178" s="5581"/>
      <c r="B178" s="5582"/>
      <c r="C178" s="5582"/>
      <c r="D178" s="1713"/>
      <c r="E178" s="1713"/>
      <c r="F178" s="1713"/>
      <c r="G178" s="1713"/>
      <c r="H178" s="1713"/>
      <c r="I178" s="5489"/>
    </row>
    <row r="179" spans="1:9" ht="15.75">
      <c r="A179" s="5581"/>
      <c r="B179" s="5582"/>
      <c r="C179" s="5582"/>
      <c r="D179" s="1713"/>
      <c r="E179" s="1713"/>
      <c r="F179" s="1713"/>
      <c r="G179" s="1713"/>
      <c r="H179" s="1713"/>
      <c r="I179" s="5489"/>
    </row>
    <row r="180" spans="1:9" ht="15.75">
      <c r="A180" s="5581"/>
      <c r="B180" s="5582"/>
      <c r="C180" s="5582"/>
      <c r="D180" s="1713"/>
      <c r="E180" s="1713"/>
      <c r="F180" s="1713"/>
      <c r="G180" s="1713"/>
      <c r="H180" s="1713"/>
      <c r="I180" s="5489"/>
    </row>
    <row r="181" spans="1:9">
      <c r="A181" s="5509"/>
      <c r="B181" s="5509"/>
      <c r="C181" s="5509"/>
      <c r="D181" s="5509"/>
      <c r="E181" s="5509"/>
      <c r="F181" s="5509"/>
      <c r="G181" s="5509"/>
      <c r="H181" s="5509"/>
      <c r="I181" s="5489"/>
    </row>
    <row r="182" spans="1:9">
      <c r="A182" s="5509"/>
      <c r="B182" s="5509"/>
      <c r="C182" s="5509"/>
      <c r="D182" s="5509"/>
      <c r="E182" s="5509"/>
      <c r="F182" s="5509"/>
      <c r="G182" s="5509"/>
      <c r="H182" s="5509"/>
      <c r="I182" s="5567"/>
    </row>
    <row r="183" spans="1:9" ht="15.75">
      <c r="A183" s="5583" t="s">
        <v>2715</v>
      </c>
      <c r="B183" s="1713"/>
      <c r="C183" s="1713"/>
      <c r="D183" s="1713"/>
      <c r="E183" s="1713"/>
      <c r="F183" s="1713"/>
      <c r="G183" s="1713"/>
      <c r="H183" s="1713"/>
      <c r="I183" s="5489"/>
    </row>
    <row r="184" spans="1:9">
      <c r="A184" s="5581"/>
      <c r="B184" s="5576" t="s">
        <v>250</v>
      </c>
      <c r="C184" s="5576" t="s">
        <v>95</v>
      </c>
      <c r="D184" s="1713"/>
      <c r="E184" s="1713"/>
      <c r="F184" s="1713"/>
      <c r="G184" s="1713"/>
      <c r="H184" s="1713"/>
      <c r="I184" s="5489"/>
    </row>
    <row r="185" spans="1:9" ht="15.75">
      <c r="A185" s="5581"/>
      <c r="B185" s="5521"/>
      <c r="C185" s="5521"/>
      <c r="D185" s="1713"/>
      <c r="E185" s="1713"/>
      <c r="F185" s="1713"/>
      <c r="G185" s="1713"/>
      <c r="H185" s="1713"/>
      <c r="I185" s="5489"/>
    </row>
    <row r="186" spans="1:9" ht="15.75">
      <c r="A186" s="5581"/>
      <c r="B186" s="5521"/>
      <c r="C186" s="5521"/>
      <c r="D186" s="1713"/>
      <c r="E186" s="1713"/>
      <c r="F186" s="1713"/>
      <c r="G186" s="1713"/>
      <c r="H186" s="1713"/>
      <c r="I186" s="5489"/>
    </row>
    <row r="187" spans="1:9" ht="15.75">
      <c r="A187" s="5581"/>
      <c r="B187" s="5521"/>
      <c r="C187" s="5521"/>
      <c r="D187" s="1713"/>
      <c r="E187" s="1713"/>
      <c r="F187" s="1713"/>
      <c r="G187" s="1713"/>
      <c r="H187" s="1713"/>
      <c r="I187" s="5489"/>
    </row>
    <row r="188" spans="1:9" ht="15.75">
      <c r="A188" s="5581"/>
      <c r="B188" s="5582"/>
      <c r="C188" s="5582"/>
      <c r="D188" s="1713"/>
      <c r="E188" s="1713"/>
      <c r="F188" s="1713"/>
      <c r="G188" s="1713"/>
      <c r="H188" s="1713"/>
      <c r="I188" s="5489"/>
    </row>
    <row r="189" spans="1:9">
      <c r="A189" s="5509"/>
      <c r="B189" s="5509"/>
      <c r="C189" s="5509"/>
      <c r="D189" s="5509"/>
      <c r="E189" s="5509"/>
      <c r="F189" s="5509"/>
      <c r="G189" s="5509"/>
      <c r="H189" s="5509"/>
      <c r="I189" s="5510"/>
    </row>
    <row r="190" spans="1:9">
      <c r="A190" s="1713"/>
      <c r="B190" s="1713"/>
      <c r="C190" s="1713"/>
      <c r="D190" s="1713"/>
      <c r="E190" s="1713"/>
      <c r="F190" s="1713"/>
      <c r="G190" s="1713"/>
      <c r="H190" s="1713"/>
      <c r="I190" s="1713"/>
    </row>
    <row r="191" spans="1:9">
      <c r="A191" s="1713"/>
      <c r="B191" s="1713"/>
      <c r="C191" s="1713"/>
      <c r="D191" s="1713"/>
      <c r="E191" s="1713"/>
      <c r="F191" s="1713"/>
      <c r="G191" s="1713"/>
      <c r="H191" s="5584" t="s">
        <v>2716</v>
      </c>
      <c r="I191" s="1713"/>
    </row>
    <row r="192" spans="1:9">
      <c r="A192" s="1713"/>
      <c r="B192" s="1713"/>
      <c r="C192" s="1713"/>
      <c r="D192" s="1713"/>
      <c r="E192" s="1713"/>
      <c r="F192" s="1713"/>
      <c r="G192" s="1713"/>
      <c r="H192" s="5585" t="s">
        <v>2717</v>
      </c>
      <c r="I192" s="1713"/>
    </row>
    <row r="193" spans="1:9">
      <c r="A193" s="1713"/>
      <c r="B193" s="1713"/>
      <c r="C193" s="1713"/>
      <c r="D193" s="1713"/>
      <c r="E193" s="1713"/>
      <c r="F193" s="1713"/>
      <c r="G193" s="1713"/>
      <c r="H193" s="1713"/>
      <c r="I193" s="1713"/>
    </row>
  </sheetData>
  <sheetProtection algorithmName="SHA-512" hashValue="KuVbvO2LimfH79HbmIGlUM6ylXe2NDYXKO0YSlytW83Dz3DlJ+FoLIMjmxEOC/1fjkiPgcuJZqbtNoueBFEp9A==" saltValue="MPNtNQScciNI/NW5PrHqaA==" spinCount="100000" sheet="1" objects="1" scenarios="1"/>
  <mergeCells count="24">
    <mergeCell ref="B126:C126"/>
    <mergeCell ref="H32:I32"/>
    <mergeCell ref="B116:C116"/>
    <mergeCell ref="B117:C117"/>
    <mergeCell ref="B118:C118"/>
    <mergeCell ref="B119:C119"/>
    <mergeCell ref="B120:C120"/>
    <mergeCell ref="B121:C121"/>
    <mergeCell ref="B122:C122"/>
    <mergeCell ref="B123:C123"/>
    <mergeCell ref="B124:C124"/>
    <mergeCell ref="B125:C125"/>
    <mergeCell ref="A1:I1"/>
    <mergeCell ref="B25:C25"/>
    <mergeCell ref="D7:E7"/>
    <mergeCell ref="A9:E9"/>
    <mergeCell ref="B17:D17"/>
    <mergeCell ref="B18:C18"/>
    <mergeCell ref="B19:C19"/>
    <mergeCell ref="B20:C20"/>
    <mergeCell ref="B21:C21"/>
    <mergeCell ref="B22:C22"/>
    <mergeCell ref="B23:C23"/>
    <mergeCell ref="B24:C24"/>
  </mergeCells>
  <hyperlinks>
    <hyperlink ref="A1:E1" location="ToC!A1" display="10.028"/>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Y60"/>
  <sheetViews>
    <sheetView topLeftCell="A9" zoomScaleNormal="100" workbookViewId="0">
      <selection activeCell="B85" sqref="B85"/>
    </sheetView>
  </sheetViews>
  <sheetFormatPr defaultColWidth="0" defaultRowHeight="15" zeroHeight="1"/>
  <cols>
    <col min="1" max="1" width="3.83203125" style="1062" customWidth="1"/>
    <col min="2" max="4" width="25.83203125" style="354" customWidth="1"/>
    <col min="5" max="5" width="15.83203125" style="354" customWidth="1"/>
    <col min="6" max="7" width="12.83203125" style="354" customWidth="1"/>
    <col min="8" max="8" width="25.83203125" style="515" customWidth="1"/>
    <col min="9" max="25" width="0" style="354" hidden="1" customWidth="1"/>
    <col min="26" max="16384" width="9.33203125" style="354" hidden="1"/>
  </cols>
  <sheetData>
    <row r="1" spans="1:9">
      <c r="A1" s="6509" t="s">
        <v>221</v>
      </c>
      <c r="B1" s="6509"/>
      <c r="C1" s="6509"/>
      <c r="D1" s="6509"/>
      <c r="E1" s="6509"/>
      <c r="F1" s="6509"/>
      <c r="G1" s="6509"/>
      <c r="H1" s="6509"/>
    </row>
    <row r="2" spans="1:9">
      <c r="A2" s="831"/>
      <c r="B2" s="831"/>
      <c r="C2" s="831"/>
      <c r="D2" s="831"/>
      <c r="E2" s="831"/>
      <c r="F2" s="831"/>
      <c r="G2" s="527" t="s">
        <v>2252</v>
      </c>
      <c r="H2" s="340"/>
      <c r="I2" s="346"/>
    </row>
    <row r="3" spans="1:9" s="447" customFormat="1" ht="15" customHeight="1">
      <c r="A3" s="1445" t="str">
        <f>+Cover!A14</f>
        <v>Select Name of Insurer/ Financial Holding Company</v>
      </c>
      <c r="B3" s="1448"/>
      <c r="C3" s="1448"/>
      <c r="D3" s="1449"/>
      <c r="E3" s="711"/>
      <c r="F3" s="711"/>
      <c r="G3" s="350"/>
      <c r="H3" s="346"/>
    </row>
    <row r="4" spans="1:9" s="447" customFormat="1">
      <c r="A4" s="1414" t="str">
        <f>+ToC!A3</f>
        <v>Insurer/Financial Holding Company</v>
      </c>
      <c r="B4" s="660"/>
      <c r="C4" s="660"/>
      <c r="D4" s="660"/>
      <c r="E4" s="660"/>
      <c r="F4" s="660"/>
      <c r="G4" s="711"/>
      <c r="H4" s="346"/>
    </row>
    <row r="5" spans="1:9" s="447" customFormat="1">
      <c r="A5" s="438"/>
      <c r="B5" s="660"/>
      <c r="C5" s="660"/>
      <c r="D5" s="660"/>
      <c r="E5" s="660"/>
      <c r="F5" s="660"/>
      <c r="G5" s="711"/>
      <c r="H5" s="346"/>
    </row>
    <row r="6" spans="1:9" s="495" customFormat="1">
      <c r="A6" s="433" t="str">
        <f>+ToC!A5</f>
        <v>General Insurers Annual Return</v>
      </c>
      <c r="B6" s="346"/>
      <c r="C6" s="346"/>
      <c r="D6" s="346"/>
      <c r="E6" s="1413"/>
      <c r="F6" s="1412"/>
      <c r="G6" s="711"/>
      <c r="H6" s="1413"/>
    </row>
    <row r="7" spans="1:9" s="495" customFormat="1">
      <c r="A7" s="433" t="str">
        <f>+ToC!A6</f>
        <v>For Year Ended:</v>
      </c>
      <c r="B7" s="346"/>
      <c r="C7" s="346"/>
      <c r="D7" s="346"/>
      <c r="E7" s="1413"/>
      <c r="F7" s="1412"/>
      <c r="G7" s="711"/>
      <c r="H7" s="758">
        <f>+Cover!A22</f>
        <v>0</v>
      </c>
    </row>
    <row r="8" spans="1:9" s="495" customFormat="1">
      <c r="A8" s="433"/>
      <c r="B8" s="346"/>
      <c r="C8" s="346"/>
      <c r="D8" s="346"/>
      <c r="E8" s="1413"/>
      <c r="F8" s="1412"/>
      <c r="G8" s="711"/>
      <c r="H8" s="1025"/>
    </row>
    <row r="9" spans="1:9" s="447" customFormat="1">
      <c r="A9" s="6508" t="s">
        <v>222</v>
      </c>
      <c r="B9" s="6508"/>
      <c r="C9" s="6508"/>
      <c r="D9" s="6508"/>
      <c r="E9" s="6508"/>
      <c r="F9" s="6508"/>
      <c r="G9" s="6508"/>
      <c r="H9" s="6508"/>
    </row>
    <row r="10" spans="1:9" s="447" customFormat="1">
      <c r="A10" s="3269"/>
      <c r="B10" s="3269"/>
      <c r="C10" s="3269"/>
      <c r="D10" s="3269"/>
      <c r="E10" s="3269"/>
      <c r="F10" s="3269"/>
      <c r="G10" s="3269"/>
      <c r="H10" s="3269"/>
    </row>
    <row r="11" spans="1:9" s="495" customFormat="1">
      <c r="A11" s="6313" t="s">
        <v>1938</v>
      </c>
      <c r="B11" s="6313"/>
      <c r="C11" s="6313"/>
      <c r="D11" s="6313"/>
      <c r="E11" s="6313"/>
      <c r="F11" s="6313"/>
      <c r="G11" s="6313"/>
      <c r="H11" s="6313"/>
    </row>
    <row r="12" spans="1:9" s="495" customFormat="1">
      <c r="A12" s="497"/>
      <c r="B12" s="497"/>
      <c r="C12" s="430"/>
      <c r="D12" s="3348"/>
      <c r="E12" s="3348"/>
      <c r="F12" s="3348"/>
      <c r="G12" s="493"/>
      <c r="H12" s="3347"/>
    </row>
    <row r="13" spans="1:9" s="447" customFormat="1">
      <c r="A13" s="6313" t="s">
        <v>321</v>
      </c>
      <c r="B13" s="6313"/>
      <c r="C13" s="6313"/>
      <c r="D13" s="6313"/>
      <c r="E13" s="6313"/>
      <c r="F13" s="6313"/>
      <c r="G13" s="6313"/>
      <c r="H13" s="6313"/>
    </row>
    <row r="14" spans="1:9" s="445" customFormat="1">
      <c r="A14" s="346"/>
      <c r="B14" s="346"/>
      <c r="C14" s="346"/>
      <c r="D14" s="346"/>
      <c r="E14" s="346"/>
      <c r="F14" s="346"/>
      <c r="G14" s="346"/>
      <c r="H14" s="346"/>
    </row>
    <row r="15" spans="1:9" s="445" customFormat="1" ht="17.45" customHeight="1">
      <c r="A15" s="6500"/>
      <c r="B15" s="6501"/>
      <c r="C15" s="3349"/>
      <c r="D15" s="3350"/>
      <c r="E15" s="3349"/>
      <c r="F15" s="6502" t="s">
        <v>988</v>
      </c>
      <c r="G15" s="6503"/>
      <c r="H15" s="3351"/>
    </row>
    <row r="16" spans="1:9" s="445" customFormat="1" ht="47.45" customHeight="1">
      <c r="A16" s="6496" t="s">
        <v>322</v>
      </c>
      <c r="B16" s="6497"/>
      <c r="C16" s="3352" t="s">
        <v>323</v>
      </c>
      <c r="D16" s="3353" t="s">
        <v>324</v>
      </c>
      <c r="E16" s="3352" t="s">
        <v>325</v>
      </c>
      <c r="F16" s="3352" t="s">
        <v>326</v>
      </c>
      <c r="G16" s="3354" t="s">
        <v>327</v>
      </c>
      <c r="H16" s="3354" t="s">
        <v>328</v>
      </c>
    </row>
    <row r="17" spans="1:25" s="445" customFormat="1" ht="15" customHeight="1">
      <c r="A17" s="6498" t="s">
        <v>136</v>
      </c>
      <c r="B17" s="6499"/>
      <c r="C17" s="3355" t="s">
        <v>137</v>
      </c>
      <c r="D17" s="3356" t="s">
        <v>138</v>
      </c>
      <c r="E17" s="3355" t="s">
        <v>139</v>
      </c>
      <c r="F17" s="3355" t="s">
        <v>140</v>
      </c>
      <c r="G17" s="3357" t="s">
        <v>141</v>
      </c>
      <c r="H17" s="3355" t="s">
        <v>329</v>
      </c>
    </row>
    <row r="18" spans="1:25" s="445" customFormat="1">
      <c r="A18" s="6506"/>
      <c r="B18" s="6507"/>
      <c r="C18" s="375"/>
      <c r="D18" s="374"/>
      <c r="E18" s="375"/>
      <c r="F18" s="784"/>
      <c r="G18" s="784"/>
      <c r="H18" s="376"/>
    </row>
    <row r="19" spans="1:25" s="445" customFormat="1">
      <c r="A19" s="6506"/>
      <c r="B19" s="6507"/>
      <c r="C19" s="375"/>
      <c r="D19" s="374"/>
      <c r="E19" s="375"/>
      <c r="F19" s="784"/>
      <c r="G19" s="784"/>
      <c r="H19" s="376"/>
    </row>
    <row r="20" spans="1:25" s="445" customFormat="1">
      <c r="A20" s="6506"/>
      <c r="B20" s="6507"/>
      <c r="C20" s="375"/>
      <c r="D20" s="374"/>
      <c r="E20" s="375"/>
      <c r="F20" s="784"/>
      <c r="G20" s="784"/>
      <c r="H20" s="376"/>
    </row>
    <row r="21" spans="1:25" s="445" customFormat="1">
      <c r="A21" s="6506"/>
      <c r="B21" s="6507"/>
      <c r="C21" s="375"/>
      <c r="D21" s="374"/>
      <c r="E21" s="375"/>
      <c r="F21" s="784"/>
      <c r="G21" s="784"/>
      <c r="H21" s="376"/>
    </row>
    <row r="22" spans="1:25" s="445" customFormat="1">
      <c r="A22" s="6506"/>
      <c r="B22" s="6507"/>
      <c r="C22" s="375"/>
      <c r="D22" s="374"/>
      <c r="E22" s="375"/>
      <c r="F22" s="784"/>
      <c r="G22" s="784"/>
      <c r="H22" s="376"/>
    </row>
    <row r="23" spans="1:25" s="445" customFormat="1">
      <c r="A23" s="6506"/>
      <c r="B23" s="6507"/>
      <c r="C23" s="375"/>
      <c r="D23" s="374"/>
      <c r="E23" s="375"/>
      <c r="F23" s="784"/>
      <c r="G23" s="784"/>
      <c r="H23" s="376"/>
    </row>
    <row r="24" spans="1:25" s="445" customFormat="1">
      <c r="A24" s="6506"/>
      <c r="B24" s="6507"/>
      <c r="C24" s="375"/>
      <c r="D24" s="374"/>
      <c r="E24" s="375"/>
      <c r="F24" s="784"/>
      <c r="G24" s="784"/>
      <c r="H24" s="376"/>
    </row>
    <row r="25" spans="1:25" s="445" customFormat="1">
      <c r="A25" s="6504" t="s">
        <v>225</v>
      </c>
      <c r="B25" s="6505"/>
      <c r="C25" s="1055"/>
      <c r="D25" s="1056"/>
      <c r="E25" s="1055"/>
      <c r="F25" s="1057">
        <f>SUM(F18:F24)</f>
        <v>0</v>
      </c>
      <c r="G25" s="1057">
        <f>SUM(G18:G24)</f>
        <v>0</v>
      </c>
      <c r="H25" s="1058"/>
    </row>
    <row r="26" spans="1:25" s="445" customFormat="1">
      <c r="A26" s="346"/>
      <c r="B26" s="346"/>
      <c r="C26" s="346"/>
      <c r="D26" s="346"/>
      <c r="E26" s="346"/>
      <c r="F26" s="346"/>
      <c r="G26" s="346"/>
      <c r="H26" s="346"/>
      <c r="Y26" s="445" t="s">
        <v>865</v>
      </c>
    </row>
    <row r="27" spans="1:25" s="445" customFormat="1">
      <c r="A27" s="346"/>
      <c r="B27" s="346"/>
      <c r="C27" s="346"/>
      <c r="D27" s="346"/>
      <c r="E27" s="346"/>
      <c r="F27" s="346"/>
      <c r="G27" s="346"/>
      <c r="H27" s="346"/>
      <c r="Y27" s="445" t="s">
        <v>863</v>
      </c>
    </row>
    <row r="28" spans="1:25" s="445" customFormat="1" ht="15.6" customHeight="1">
      <c r="A28" s="3358"/>
      <c r="B28" s="3359"/>
      <c r="C28" s="3359"/>
      <c r="D28" s="3359"/>
      <c r="E28" s="6510">
        <f>YEAR($H$7)</f>
        <v>1900</v>
      </c>
      <c r="F28" s="6511"/>
      <c r="G28" s="6510">
        <f>E28-1</f>
        <v>1899</v>
      </c>
      <c r="H28" s="6512"/>
      <c r="Y28" s="445" t="s">
        <v>864</v>
      </c>
    </row>
    <row r="29" spans="1:25" s="445" customFormat="1">
      <c r="A29" s="3360"/>
      <c r="B29" s="352"/>
      <c r="C29" s="352"/>
      <c r="D29" s="352"/>
      <c r="E29" s="6494" t="s">
        <v>881</v>
      </c>
      <c r="F29" s="6495"/>
      <c r="G29" s="6494" t="s">
        <v>881</v>
      </c>
      <c r="H29" s="6495"/>
    </row>
    <row r="30" spans="1:25" s="445" customFormat="1" ht="18" customHeight="1">
      <c r="A30" s="6373" t="s">
        <v>330</v>
      </c>
      <c r="B30" s="6493"/>
      <c r="C30" s="6493"/>
      <c r="D30" s="6489"/>
      <c r="E30" s="6488"/>
      <c r="F30" s="6489"/>
      <c r="G30" s="6488"/>
      <c r="H30" s="6489"/>
    </row>
    <row r="31" spans="1:25" s="445" customFormat="1" ht="18" customHeight="1">
      <c r="A31" s="6373" t="s">
        <v>331</v>
      </c>
      <c r="B31" s="6493"/>
      <c r="C31" s="6493"/>
      <c r="D31" s="6489"/>
      <c r="E31" s="6488"/>
      <c r="F31" s="6489"/>
      <c r="G31" s="6488"/>
      <c r="H31" s="6489"/>
    </row>
    <row r="32" spans="1:25">
      <c r="A32" s="346"/>
      <c r="B32" s="346"/>
      <c r="C32" s="346"/>
      <c r="D32" s="346"/>
      <c r="E32" s="346"/>
      <c r="F32" s="346"/>
      <c r="G32" s="346"/>
      <c r="H32" s="346"/>
    </row>
    <row r="33" spans="1:8">
      <c r="A33" s="346"/>
      <c r="B33" s="346"/>
      <c r="C33" s="346"/>
      <c r="D33" s="346"/>
      <c r="E33" s="346"/>
      <c r="F33" s="346"/>
      <c r="G33" s="346"/>
      <c r="H33" s="346"/>
    </row>
    <row r="34" spans="1:8" s="1060" customFormat="1" ht="16.899999999999999" customHeight="1">
      <c r="A34" s="3361">
        <v>2</v>
      </c>
      <c r="B34" s="3362" t="s">
        <v>332</v>
      </c>
      <c r="C34" s="3362"/>
      <c r="D34" s="3362"/>
      <c r="E34" s="3362"/>
      <c r="F34" s="3362"/>
      <c r="G34" s="3363"/>
      <c r="H34" s="3364"/>
    </row>
    <row r="35" spans="1:8" s="1060" customFormat="1" ht="15.95" customHeight="1">
      <c r="A35" s="3365"/>
      <c r="B35" s="3366" t="s">
        <v>333</v>
      </c>
      <c r="C35" s="493"/>
      <c r="D35" s="493"/>
      <c r="E35" s="493"/>
      <c r="F35" s="493"/>
      <c r="G35" s="3117" t="s">
        <v>865</v>
      </c>
      <c r="H35" s="3367"/>
    </row>
    <row r="36" spans="1:8" s="1060" customFormat="1">
      <c r="A36" s="3365"/>
      <c r="B36" s="493"/>
      <c r="C36" s="493"/>
      <c r="D36" s="493"/>
      <c r="E36" s="493"/>
      <c r="F36" s="493"/>
      <c r="G36" s="493"/>
      <c r="H36" s="3367"/>
    </row>
    <row r="37" spans="1:8" s="1060" customFormat="1">
      <c r="A37" s="3368"/>
      <c r="B37" s="157" t="s">
        <v>1067</v>
      </c>
      <c r="C37" s="493"/>
      <c r="D37" s="493"/>
      <c r="E37" s="493"/>
      <c r="F37" s="493"/>
      <c r="G37" s="493"/>
      <c r="H37" s="3367"/>
    </row>
    <row r="38" spans="1:8" s="1060" customFormat="1">
      <c r="A38" s="3369"/>
      <c r="B38" s="3295"/>
      <c r="C38" s="977"/>
      <c r="D38" s="977"/>
      <c r="E38" s="977"/>
      <c r="F38" s="977"/>
      <c r="G38" s="977"/>
      <c r="H38" s="978"/>
    </row>
    <row r="39" spans="1:8" s="1060" customFormat="1">
      <c r="A39" s="3370">
        <v>1</v>
      </c>
      <c r="B39" s="6490"/>
      <c r="C39" s="6491"/>
      <c r="D39" s="6491"/>
      <c r="E39" s="6491"/>
      <c r="F39" s="6491"/>
      <c r="G39" s="6491"/>
      <c r="H39" s="6492"/>
    </row>
    <row r="40" spans="1:8" s="1060" customFormat="1">
      <c r="A40" s="3370">
        <v>2</v>
      </c>
      <c r="B40" s="6485"/>
      <c r="C40" s="6486"/>
      <c r="D40" s="6486"/>
      <c r="E40" s="6486"/>
      <c r="F40" s="6486"/>
      <c r="G40" s="6486"/>
      <c r="H40" s="6487"/>
    </row>
    <row r="41" spans="1:8" s="1060" customFormat="1">
      <c r="A41" s="3370">
        <v>3</v>
      </c>
      <c r="B41" s="6485"/>
      <c r="C41" s="6486"/>
      <c r="D41" s="6486"/>
      <c r="E41" s="6486"/>
      <c r="F41" s="6486"/>
      <c r="G41" s="6486"/>
      <c r="H41" s="6487"/>
    </row>
    <row r="42" spans="1:8" s="1060" customFormat="1">
      <c r="A42" s="3370">
        <v>4</v>
      </c>
      <c r="B42" s="6485"/>
      <c r="C42" s="6486"/>
      <c r="D42" s="6486"/>
      <c r="E42" s="6486"/>
      <c r="F42" s="6486"/>
      <c r="G42" s="6486"/>
      <c r="H42" s="6487"/>
    </row>
    <row r="43" spans="1:8" s="1060" customFormat="1">
      <c r="A43" s="3370">
        <v>5</v>
      </c>
      <c r="B43" s="6485"/>
      <c r="C43" s="6486"/>
      <c r="D43" s="6486"/>
      <c r="E43" s="6486"/>
      <c r="F43" s="6486"/>
      <c r="G43" s="6486"/>
      <c r="H43" s="6487"/>
    </row>
    <row r="44" spans="1:8" s="1060" customFormat="1">
      <c r="A44" s="3371">
        <v>6</v>
      </c>
      <c r="B44" s="6485"/>
      <c r="C44" s="6486"/>
      <c r="D44" s="6486"/>
      <c r="E44" s="6486"/>
      <c r="F44" s="6486"/>
      <c r="G44" s="6486"/>
      <c r="H44" s="6487"/>
    </row>
    <row r="45" spans="1:8">
      <c r="A45" s="346"/>
      <c r="B45" s="346"/>
      <c r="C45" s="346"/>
      <c r="D45" s="346"/>
      <c r="E45" s="346"/>
      <c r="F45" s="346"/>
      <c r="G45" s="346"/>
      <c r="H45" s="346"/>
    </row>
    <row r="46" spans="1:8" s="445" customFormat="1">
      <c r="A46" s="1061"/>
      <c r="B46" s="346"/>
      <c r="C46" s="346"/>
      <c r="D46" s="346"/>
      <c r="E46" s="350"/>
      <c r="F46" s="350"/>
      <c r="G46" s="350"/>
      <c r="H46" s="350"/>
    </row>
    <row r="47" spans="1:8" s="445" customFormat="1">
      <c r="A47" s="1061"/>
      <c r="B47" s="346"/>
      <c r="C47" s="346"/>
      <c r="D47" s="346"/>
      <c r="E47" s="350"/>
      <c r="F47" s="350"/>
      <c r="G47" s="350"/>
      <c r="H47" s="350"/>
    </row>
    <row r="48" spans="1:8">
      <c r="A48" s="346"/>
      <c r="B48" s="346"/>
      <c r="C48" s="346"/>
      <c r="D48" s="346"/>
      <c r="E48" s="346"/>
      <c r="F48" s="346"/>
      <c r="G48" s="346"/>
      <c r="H48" s="346"/>
    </row>
    <row r="49" spans="1:8">
      <c r="A49" s="346"/>
      <c r="B49" s="346"/>
      <c r="C49" s="346"/>
      <c r="D49" s="346"/>
      <c r="E49" s="346"/>
      <c r="F49" s="346"/>
      <c r="G49" s="346"/>
      <c r="H49" s="346"/>
    </row>
    <row r="50" spans="1:8" ht="13.15" customHeight="1">
      <c r="A50" s="346"/>
      <c r="B50" s="346"/>
      <c r="C50" s="346"/>
      <c r="D50" s="346"/>
      <c r="E50" s="346"/>
      <c r="F50" s="346"/>
      <c r="G50" s="474"/>
      <c r="H50" s="347" t="str">
        <f>+ToC!E117</f>
        <v xml:space="preserve">GENERAL Annual Return </v>
      </c>
    </row>
    <row r="51" spans="1:8" ht="13.15" customHeight="1">
      <c r="A51" s="346"/>
      <c r="B51" s="346"/>
      <c r="C51" s="346"/>
      <c r="D51" s="346"/>
      <c r="E51" s="346"/>
      <c r="F51" s="346"/>
      <c r="G51" s="346"/>
      <c r="H51" s="353" t="s">
        <v>936</v>
      </c>
    </row>
    <row r="52" spans="1:8" ht="13.15" hidden="1" customHeight="1">
      <c r="A52" s="354"/>
    </row>
    <row r="53" spans="1:8" ht="13.15" hidden="1" customHeight="1">
      <c r="A53" s="354"/>
    </row>
    <row r="54" spans="1:8" ht="13.15" hidden="1" customHeight="1">
      <c r="A54" s="354"/>
    </row>
    <row r="55" spans="1:8" hidden="1">
      <c r="A55" s="354"/>
    </row>
    <row r="56" spans="1:8" hidden="1">
      <c r="A56" s="354"/>
    </row>
    <row r="57" spans="1:8" hidden="1">
      <c r="A57" s="354"/>
    </row>
    <row r="58" spans="1:8" hidden="1">
      <c r="A58" s="354"/>
    </row>
    <row r="59" spans="1:8" hidden="1">
      <c r="A59" s="354"/>
    </row>
    <row r="60" spans="1:8" hidden="1">
      <c r="A60" s="354"/>
    </row>
  </sheetData>
  <sheetProtection algorithmName="SHA-512" hashValue="V3aKfbqXc+pD05xPLsc/Aa/zXZQMttzxI4sbLVKTCWcnT6yyS4IJmdouTEmWWDdNrsqnZspxCK/rzYyJJZUK1Q==" saltValue="V1OBKrxH+zFK9A7aqdx1Zw==" spinCount="100000" sheet="1" objects="1" scenarios="1"/>
  <customSheetViews>
    <customSheetView guid="{54084986-DBD9-467D-BB87-84DFF604BE53}" fitToPage="1" topLeftCell="A8">
      <selection activeCell="F16" sqref="F16"/>
      <pageMargins left="0.39370078740157483" right="0.39370078740157483" top="0.59055118110236227" bottom="0.39370078740157483" header="0.39370078740157483" footer="0.39370078740157483"/>
      <printOptions horizontalCentered="1"/>
      <pageSetup paperSize="5" scale="73" orientation="portrait" r:id="rId1"/>
      <headerFooter alignWithMargins="0"/>
    </customSheetView>
  </customSheetViews>
  <mergeCells count="32">
    <mergeCell ref="A11:H11"/>
    <mergeCell ref="A9:H9"/>
    <mergeCell ref="A1:H1"/>
    <mergeCell ref="E28:F28"/>
    <mergeCell ref="G28:H28"/>
    <mergeCell ref="E29:F29"/>
    <mergeCell ref="G29:H29"/>
    <mergeCell ref="A16:B16"/>
    <mergeCell ref="A17:B17"/>
    <mergeCell ref="A13:H13"/>
    <mergeCell ref="A15:B15"/>
    <mergeCell ref="F15:G15"/>
    <mergeCell ref="A25:B25"/>
    <mergeCell ref="A18:B18"/>
    <mergeCell ref="A19:B19"/>
    <mergeCell ref="A20:B20"/>
    <mergeCell ref="A21:B21"/>
    <mergeCell ref="A22:B22"/>
    <mergeCell ref="A23:B23"/>
    <mergeCell ref="A24:B24"/>
    <mergeCell ref="B43:H43"/>
    <mergeCell ref="B44:H44"/>
    <mergeCell ref="G30:H30"/>
    <mergeCell ref="G31:H31"/>
    <mergeCell ref="B39:H39"/>
    <mergeCell ref="B40:H40"/>
    <mergeCell ref="B41:H41"/>
    <mergeCell ref="A31:D31"/>
    <mergeCell ref="A30:D30"/>
    <mergeCell ref="E30:F30"/>
    <mergeCell ref="E31:F31"/>
    <mergeCell ref="B42:H42"/>
  </mergeCells>
  <dataValidations count="1">
    <dataValidation type="list" allowBlank="1" showInputMessage="1" showErrorMessage="1" sqref="G35">
      <formula1>$Y$26:$Y$28</formula1>
    </dataValidation>
  </dataValidations>
  <hyperlinks>
    <hyperlink ref="A1:H1" location="ToC!A1" display="10.31"/>
  </hyperlinks>
  <pageMargins left="0.70866141732283472" right="0.70866141732283472" top="0.74803149606299213" bottom="0.74803149606299213" header="0.31496062992125984" footer="0.31496062992125984"/>
  <pageSetup scale="68" orientation="portrait" r:id="rId2"/>
  <headerFooter>
    <oddHeader>&amp;L&amp;A&amp;C&amp;"Times New Roman,Bold" DRAFT 
INTERNAL USE ONLY&amp;RPage &amp;P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79"/>
  <sheetViews>
    <sheetView topLeftCell="A57" zoomScaleNormal="100" workbookViewId="0">
      <selection activeCell="B62" sqref="B62:F62"/>
    </sheetView>
  </sheetViews>
  <sheetFormatPr defaultColWidth="0" defaultRowHeight="12.75" zeroHeight="1"/>
  <cols>
    <col min="1" max="1" width="6.83203125" style="341" customWidth="1"/>
    <col min="2" max="2" width="58.33203125" style="341" customWidth="1"/>
    <col min="3" max="3" width="9.33203125" style="341" customWidth="1"/>
    <col min="4" max="7" width="15.83203125" style="341" customWidth="1"/>
    <col min="8" max="26" width="0" style="341" hidden="1" customWidth="1"/>
    <col min="27" max="16384" width="9.33203125" style="341" hidden="1"/>
  </cols>
  <sheetData>
    <row r="1" spans="1:7" ht="15">
      <c r="A1" s="6354" t="s">
        <v>232</v>
      </c>
      <c r="B1" s="6354"/>
      <c r="C1" s="6405"/>
      <c r="D1" s="6405"/>
      <c r="E1" s="6405"/>
      <c r="F1" s="6405"/>
      <c r="G1" s="346"/>
    </row>
    <row r="2" spans="1:7" ht="15">
      <c r="A2" s="1024"/>
      <c r="B2" s="524"/>
      <c r="C2" s="346"/>
      <c r="D2" s="346"/>
      <c r="E2" s="527" t="s">
        <v>2252</v>
      </c>
      <c r="F2" s="340"/>
      <c r="G2" s="346"/>
    </row>
    <row r="3" spans="1:7" ht="15">
      <c r="A3" s="1445" t="str">
        <f>+Cover!A14</f>
        <v>Select Name of Insurer/ Financial Holding Company</v>
      </c>
      <c r="B3" s="1059"/>
      <c r="C3" s="346"/>
      <c r="D3" s="346"/>
      <c r="E3" s="346"/>
      <c r="F3" s="346"/>
      <c r="G3" s="346"/>
    </row>
    <row r="4" spans="1:7" ht="15">
      <c r="A4" s="1414" t="str">
        <f>+ToC!A3</f>
        <v>Insurer/Financial Holding Company</v>
      </c>
      <c r="B4" s="346"/>
      <c r="C4" s="346"/>
      <c r="D4" s="346"/>
      <c r="E4" s="346"/>
      <c r="F4" s="1415"/>
      <c r="G4" s="346"/>
    </row>
    <row r="5" spans="1:7" ht="15">
      <c r="A5" s="346"/>
      <c r="B5" s="346"/>
      <c r="C5" s="346"/>
      <c r="D5" s="346"/>
      <c r="E5" s="346"/>
      <c r="F5" s="346"/>
      <c r="G5" s="346"/>
    </row>
    <row r="6" spans="1:7" ht="15">
      <c r="A6" s="6353" t="str">
        <f>+ToC!A5</f>
        <v>General Insurers Annual Return</v>
      </c>
      <c r="B6" s="6353"/>
      <c r="C6" s="6519"/>
      <c r="D6" s="6430"/>
      <c r="E6" s="346"/>
      <c r="F6" s="346"/>
      <c r="G6" s="450"/>
    </row>
    <row r="7" spans="1:7" ht="15">
      <c r="A7" s="433" t="str">
        <f>+ToC!A6</f>
        <v>For Year Ended:</v>
      </c>
      <c r="B7" s="344"/>
      <c r="C7" s="344"/>
      <c r="D7" s="344"/>
      <c r="E7" s="758">
        <f>+Cover!A22</f>
        <v>0</v>
      </c>
      <c r="F7" s="346"/>
      <c r="G7" s="450"/>
    </row>
    <row r="8" spans="1:7" ht="15">
      <c r="A8" s="187"/>
      <c r="B8" s="346"/>
      <c r="C8" s="346"/>
      <c r="D8" s="346"/>
      <c r="E8" s="1025"/>
      <c r="F8" s="346"/>
      <c r="G8" s="450"/>
    </row>
    <row r="9" spans="1:7" ht="14.25">
      <c r="A9" s="6411" t="s">
        <v>222</v>
      </c>
      <c r="B9" s="6411"/>
      <c r="C9" s="6411"/>
      <c r="D9" s="6411"/>
      <c r="E9" s="6411"/>
      <c r="F9" s="6411"/>
      <c r="G9" s="6411"/>
    </row>
    <row r="10" spans="1:7" ht="15">
      <c r="A10" s="346"/>
      <c r="B10" s="346"/>
      <c r="C10" s="443"/>
      <c r="D10" s="443"/>
      <c r="E10" s="474"/>
      <c r="F10" s="474"/>
      <c r="G10" s="474"/>
    </row>
    <row r="11" spans="1:7" ht="15">
      <c r="A11" s="6230" t="s">
        <v>1135</v>
      </c>
      <c r="B11" s="6230"/>
      <c r="C11" s="6230"/>
      <c r="D11" s="6230"/>
      <c r="E11" s="6230"/>
      <c r="F11" s="6230"/>
      <c r="G11" s="6230"/>
    </row>
    <row r="12" spans="1:7" ht="15">
      <c r="A12" s="346"/>
      <c r="B12" s="346"/>
      <c r="C12" s="443"/>
      <c r="D12" s="443"/>
      <c r="E12" s="474"/>
      <c r="F12" s="474"/>
      <c r="G12" s="474"/>
    </row>
    <row r="13" spans="1:7" ht="15">
      <c r="A13" s="3306"/>
      <c r="B13" s="973"/>
      <c r="C13" s="3307"/>
      <c r="D13" s="3307"/>
      <c r="E13" s="3308"/>
      <c r="F13" s="6517" t="s">
        <v>843</v>
      </c>
      <c r="G13" s="6518"/>
    </row>
    <row r="14" spans="1:7" ht="45">
      <c r="A14" s="436" t="s">
        <v>295</v>
      </c>
      <c r="B14" s="3309" t="s">
        <v>296</v>
      </c>
      <c r="C14" s="436" t="s">
        <v>10</v>
      </c>
      <c r="D14" s="972" t="s">
        <v>297</v>
      </c>
      <c r="E14" s="3310" t="s">
        <v>298</v>
      </c>
      <c r="F14" s="3311">
        <f>YEAR($E$7)</f>
        <v>1900</v>
      </c>
      <c r="G14" s="3312">
        <f>F14-1</f>
        <v>1899</v>
      </c>
    </row>
    <row r="15" spans="1:7" ht="15">
      <c r="A15" s="3313"/>
      <c r="B15" s="345"/>
      <c r="C15" s="3314"/>
      <c r="D15" s="3315" t="s">
        <v>136</v>
      </c>
      <c r="E15" s="3316" t="s">
        <v>137</v>
      </c>
      <c r="F15" s="3317" t="s">
        <v>138</v>
      </c>
      <c r="G15" s="3318" t="s">
        <v>139</v>
      </c>
    </row>
    <row r="16" spans="1:7" ht="15">
      <c r="A16" s="436"/>
      <c r="B16" s="973"/>
      <c r="C16" s="3307"/>
      <c r="D16" s="3319" t="s">
        <v>881</v>
      </c>
      <c r="E16" s="3319" t="s">
        <v>881</v>
      </c>
      <c r="F16" s="3319" t="s">
        <v>881</v>
      </c>
      <c r="G16" s="3319" t="s">
        <v>881</v>
      </c>
    </row>
    <row r="17" spans="1:7" ht="15">
      <c r="A17" s="3320" t="s">
        <v>299</v>
      </c>
      <c r="B17" s="3321" t="s">
        <v>300</v>
      </c>
      <c r="C17" s="3322"/>
      <c r="D17" s="1028"/>
      <c r="E17" s="1029"/>
      <c r="F17" s="1030"/>
      <c r="G17" s="1027"/>
    </row>
    <row r="18" spans="1:7" ht="15">
      <c r="A18" s="3323"/>
      <c r="B18" s="348"/>
      <c r="C18" s="3324"/>
      <c r="D18" s="1031"/>
      <c r="E18" s="1029"/>
      <c r="F18" s="1030"/>
      <c r="G18" s="1027"/>
    </row>
    <row r="19" spans="1:7" ht="15">
      <c r="A19" s="3323">
        <v>1</v>
      </c>
      <c r="B19" s="3325" t="s">
        <v>301</v>
      </c>
      <c r="C19" s="3326"/>
      <c r="D19" s="1033"/>
      <c r="E19" s="774"/>
      <c r="F19" s="775"/>
      <c r="G19" s="776"/>
    </row>
    <row r="20" spans="1:7" ht="15">
      <c r="A20" s="3323"/>
      <c r="B20" s="766"/>
      <c r="C20" s="3326"/>
      <c r="D20" s="1034"/>
      <c r="E20" s="774"/>
      <c r="F20" s="775"/>
      <c r="G20" s="776"/>
    </row>
    <row r="21" spans="1:7" ht="15">
      <c r="A21" s="3323">
        <v>2</v>
      </c>
      <c r="B21" s="3325" t="s">
        <v>302</v>
      </c>
      <c r="C21" s="3326"/>
      <c r="D21" s="783"/>
      <c r="E21" s="774"/>
      <c r="F21" s="775"/>
      <c r="G21" s="776"/>
    </row>
    <row r="22" spans="1:7" ht="15">
      <c r="A22" s="3323"/>
      <c r="B22" s="766"/>
      <c r="C22" s="3326"/>
      <c r="D22" s="1034"/>
      <c r="E22" s="774"/>
      <c r="F22" s="775"/>
      <c r="G22" s="776"/>
    </row>
    <row r="23" spans="1:7" ht="15">
      <c r="A23" s="3323">
        <v>3</v>
      </c>
      <c r="B23" s="766" t="s">
        <v>303</v>
      </c>
      <c r="C23" s="3326"/>
      <c r="D23" s="783"/>
      <c r="E23" s="774"/>
      <c r="F23" s="775"/>
      <c r="G23" s="776"/>
    </row>
    <row r="24" spans="1:7" ht="15">
      <c r="A24" s="3323"/>
      <c r="B24" s="766"/>
      <c r="C24" s="3326"/>
      <c r="D24" s="1034"/>
      <c r="E24" s="774"/>
      <c r="F24" s="775"/>
      <c r="G24" s="776"/>
    </row>
    <row r="25" spans="1:7" ht="15">
      <c r="A25" s="3323">
        <v>4</v>
      </c>
      <c r="B25" s="766" t="s">
        <v>304</v>
      </c>
      <c r="C25" s="3326"/>
      <c r="D25" s="1034"/>
      <c r="E25" s="774"/>
      <c r="F25" s="775"/>
      <c r="G25" s="776"/>
    </row>
    <row r="26" spans="1:7" ht="15">
      <c r="A26" s="3323"/>
      <c r="B26" s="766"/>
      <c r="C26" s="3326"/>
      <c r="D26" s="1034"/>
      <c r="E26" s="774"/>
      <c r="F26" s="775"/>
      <c r="G26" s="776"/>
    </row>
    <row r="27" spans="1:7" ht="15">
      <c r="A27" s="3323">
        <v>5</v>
      </c>
      <c r="B27" s="766" t="s">
        <v>305</v>
      </c>
      <c r="C27" s="3326"/>
      <c r="D27" s="1034"/>
      <c r="E27" s="774"/>
      <c r="F27" s="775"/>
      <c r="G27" s="776"/>
    </row>
    <row r="28" spans="1:7" ht="15">
      <c r="A28" s="3323"/>
      <c r="B28" s="766"/>
      <c r="C28" s="3326"/>
      <c r="D28" s="1034"/>
      <c r="E28" s="774"/>
      <c r="F28" s="775"/>
      <c r="G28" s="776"/>
    </row>
    <row r="29" spans="1:7" ht="15">
      <c r="A29" s="3323">
        <v>6</v>
      </c>
      <c r="B29" s="3325" t="s">
        <v>306</v>
      </c>
      <c r="C29" s="3326"/>
      <c r="D29" s="783"/>
      <c r="E29" s="774"/>
      <c r="F29" s="775"/>
      <c r="G29" s="776"/>
    </row>
    <row r="30" spans="1:7" ht="15">
      <c r="A30" s="3323"/>
      <c r="B30" s="766"/>
      <c r="C30" s="3326"/>
      <c r="D30" s="1034"/>
      <c r="E30" s="774"/>
      <c r="F30" s="775"/>
      <c r="G30" s="776"/>
    </row>
    <row r="31" spans="1:7" ht="15">
      <c r="A31" s="3323">
        <v>7</v>
      </c>
      <c r="B31" s="766" t="s">
        <v>307</v>
      </c>
      <c r="C31" s="3326"/>
      <c r="D31" s="1034"/>
      <c r="E31" s="774"/>
      <c r="F31" s="775"/>
      <c r="G31" s="776"/>
    </row>
    <row r="32" spans="1:7" ht="15">
      <c r="A32" s="3323"/>
      <c r="B32" s="766"/>
      <c r="C32" s="3326"/>
      <c r="D32" s="1034"/>
      <c r="E32" s="774"/>
      <c r="F32" s="775"/>
      <c r="G32" s="776"/>
    </row>
    <row r="33" spans="1:26" ht="15">
      <c r="A33" s="3327" t="s">
        <v>308</v>
      </c>
      <c r="B33" s="3328" t="s">
        <v>309</v>
      </c>
      <c r="C33" s="3326"/>
      <c r="D33" s="1035"/>
      <c r="E33" s="777"/>
      <c r="F33" s="778"/>
      <c r="G33" s="779"/>
    </row>
    <row r="34" spans="1:26" ht="15">
      <c r="A34" s="3327"/>
      <c r="B34" s="3328"/>
      <c r="C34" s="3326"/>
      <c r="D34" s="1035"/>
      <c r="E34" s="780"/>
      <c r="F34" s="781"/>
      <c r="G34" s="782"/>
      <c r="Z34" s="341" t="s">
        <v>865</v>
      </c>
    </row>
    <row r="35" spans="1:26" ht="15">
      <c r="A35" s="3327">
        <v>1</v>
      </c>
      <c r="B35" s="3325" t="s">
        <v>310</v>
      </c>
      <c r="C35" s="3326"/>
      <c r="D35" s="1035"/>
      <c r="E35" s="780"/>
      <c r="F35" s="781"/>
      <c r="G35" s="782"/>
      <c r="Z35" s="341" t="s">
        <v>863</v>
      </c>
    </row>
    <row r="36" spans="1:26" ht="15">
      <c r="A36" s="3329"/>
      <c r="B36" s="3325"/>
      <c r="C36" s="3330"/>
      <c r="D36" s="1035"/>
      <c r="E36" s="780"/>
      <c r="F36" s="781"/>
      <c r="G36" s="782"/>
      <c r="Z36" s="341" t="s">
        <v>864</v>
      </c>
    </row>
    <row r="37" spans="1:26" ht="15">
      <c r="A37" s="3329"/>
      <c r="B37" s="3325" t="s">
        <v>311</v>
      </c>
      <c r="C37" s="3330"/>
      <c r="D37" s="1035"/>
      <c r="E37" s="780"/>
      <c r="F37" s="781"/>
      <c r="G37" s="782"/>
    </row>
    <row r="38" spans="1:26" ht="15">
      <c r="A38" s="3331"/>
      <c r="B38" s="3332"/>
      <c r="C38" s="3333"/>
      <c r="D38" s="1026"/>
      <c r="E38" s="1026"/>
      <c r="F38" s="1026"/>
      <c r="G38" s="1026"/>
    </row>
    <row r="39" spans="1:26" ht="15">
      <c r="A39" s="351"/>
      <c r="B39" s="348"/>
      <c r="C39" s="3263"/>
      <c r="D39" s="439"/>
      <c r="E39" s="1036"/>
      <c r="F39" s="1036"/>
      <c r="G39" s="1036"/>
    </row>
    <row r="40" spans="1:26" ht="15">
      <c r="A40" s="3334"/>
      <c r="B40" s="3335" t="s">
        <v>312</v>
      </c>
      <c r="C40" s="3336"/>
      <c r="D40" s="1037"/>
      <c r="E40" s="1038"/>
      <c r="F40" s="1038"/>
      <c r="G40" s="1039"/>
    </row>
    <row r="41" spans="1:26" ht="15">
      <c r="A41" s="3325"/>
      <c r="B41" s="3337" t="s">
        <v>1120</v>
      </c>
      <c r="C41" s="3338"/>
      <c r="D41" s="1041"/>
      <c r="E41" s="1042"/>
      <c r="F41" s="3156" t="s">
        <v>865</v>
      </c>
      <c r="G41" s="1043"/>
    </row>
    <row r="42" spans="1:26" ht="15">
      <c r="A42" s="1032"/>
      <c r="B42" s="1040"/>
      <c r="C42" s="1041"/>
      <c r="D42" s="1041"/>
      <c r="E42" s="1044"/>
      <c r="F42" s="1045"/>
      <c r="G42" s="1043"/>
    </row>
    <row r="43" spans="1:26" ht="15">
      <c r="A43" s="1032"/>
      <c r="B43" s="3337" t="s">
        <v>1121</v>
      </c>
      <c r="C43" s="1041"/>
      <c r="D43" s="1041"/>
      <c r="E43" s="1042"/>
      <c r="F43" s="3156" t="s">
        <v>865</v>
      </c>
      <c r="G43" s="1043"/>
    </row>
    <row r="44" spans="1:26" ht="15">
      <c r="A44" s="1046"/>
      <c r="B44" s="1047"/>
      <c r="C44" s="1048"/>
      <c r="D44" s="1048"/>
      <c r="E44" s="1049"/>
      <c r="F44" s="1045"/>
      <c r="G44" s="1050"/>
    </row>
    <row r="45" spans="1:26" ht="15">
      <c r="A45" s="451"/>
      <c r="B45" s="755"/>
      <c r="C45" s="439"/>
      <c r="D45" s="439"/>
      <c r="E45" s="1036"/>
      <c r="F45" s="1036"/>
      <c r="G45" s="1036"/>
    </row>
    <row r="46" spans="1:26" ht="15">
      <c r="A46" s="451"/>
      <c r="B46" s="755"/>
      <c r="C46" s="439"/>
      <c r="D46" s="439"/>
      <c r="E46" s="1036"/>
      <c r="F46" s="1036"/>
      <c r="G46" s="1036"/>
    </row>
    <row r="47" spans="1:26" ht="15">
      <c r="A47" s="1051"/>
      <c r="B47" s="3339" t="s">
        <v>313</v>
      </c>
      <c r="C47" s="3340"/>
      <c r="D47" s="3340"/>
      <c r="E47" s="3341"/>
      <c r="F47" s="3342"/>
      <c r="G47" s="1052"/>
    </row>
    <row r="48" spans="1:26" ht="30.75" customHeight="1">
      <c r="A48" s="1053"/>
      <c r="B48" s="6516" t="s">
        <v>1498</v>
      </c>
      <c r="C48" s="6516"/>
      <c r="D48" s="6516"/>
      <c r="E48" s="6516"/>
      <c r="F48" s="6516"/>
      <c r="G48" s="1043"/>
    </row>
    <row r="49" spans="1:7" ht="15">
      <c r="A49" s="1053"/>
      <c r="B49" s="3268"/>
      <c r="C49" s="3263"/>
      <c r="D49" s="3263"/>
      <c r="E49" s="348"/>
      <c r="F49" s="3343"/>
      <c r="G49" s="1043"/>
    </row>
    <row r="50" spans="1:7" ht="30" customHeight="1">
      <c r="A50" s="1053"/>
      <c r="B50" s="6515" t="s">
        <v>314</v>
      </c>
      <c r="C50" s="6515"/>
      <c r="D50" s="6515"/>
      <c r="E50" s="6515"/>
      <c r="F50" s="6515"/>
      <c r="G50" s="1043"/>
    </row>
    <row r="51" spans="1:7" ht="15">
      <c r="A51" s="1053"/>
      <c r="B51" s="3268"/>
      <c r="C51" s="3263"/>
      <c r="D51" s="3263"/>
      <c r="E51" s="348"/>
      <c r="F51" s="3343"/>
      <c r="G51" s="1043"/>
    </row>
    <row r="52" spans="1:7" ht="27" customHeight="1">
      <c r="A52" s="1053"/>
      <c r="B52" s="6515" t="s">
        <v>2253</v>
      </c>
      <c r="C52" s="6515"/>
      <c r="D52" s="6515"/>
      <c r="E52" s="6515"/>
      <c r="F52" s="6515"/>
      <c r="G52" s="1043"/>
    </row>
    <row r="53" spans="1:7" ht="15">
      <c r="A53" s="1053"/>
      <c r="B53" s="3268"/>
      <c r="C53" s="3263"/>
      <c r="D53" s="3263"/>
      <c r="E53" s="348"/>
      <c r="F53" s="3343"/>
      <c r="G53" s="1043"/>
    </row>
    <row r="54" spans="1:7" ht="15">
      <c r="A54" s="1053"/>
      <c r="B54" s="348" t="s">
        <v>2254</v>
      </c>
      <c r="C54" s="3263"/>
      <c r="D54" s="3263"/>
      <c r="E54" s="3343"/>
      <c r="F54" s="3343"/>
      <c r="G54" s="1043"/>
    </row>
    <row r="55" spans="1:7" ht="15" customHeight="1">
      <c r="A55" s="1053"/>
      <c r="B55" s="3268"/>
      <c r="C55" s="3263"/>
      <c r="D55" s="3263"/>
      <c r="E55" s="348"/>
      <c r="F55" s="3343"/>
      <c r="G55" s="1043"/>
    </row>
    <row r="56" spans="1:7" ht="46.5" customHeight="1">
      <c r="A56" s="1053"/>
      <c r="B56" s="6516" t="s">
        <v>315</v>
      </c>
      <c r="C56" s="6515"/>
      <c r="D56" s="6515"/>
      <c r="E56" s="6515"/>
      <c r="F56" s="6515"/>
      <c r="G56" s="1043"/>
    </row>
    <row r="57" spans="1:7" ht="15" customHeight="1">
      <c r="A57" s="1053"/>
      <c r="B57" s="3344"/>
      <c r="C57" s="3345"/>
      <c r="D57" s="3345"/>
      <c r="E57" s="3345"/>
      <c r="F57" s="3345"/>
      <c r="G57" s="1043"/>
    </row>
    <row r="58" spans="1:7" ht="40.5" customHeight="1">
      <c r="A58" s="1053"/>
      <c r="B58" s="6514" t="s">
        <v>1717</v>
      </c>
      <c r="C58" s="6514"/>
      <c r="D58" s="6514"/>
      <c r="E58" s="6514"/>
      <c r="F58" s="6514"/>
      <c r="G58" s="1043"/>
    </row>
    <row r="59" spans="1:7" ht="15">
      <c r="A59" s="1053"/>
      <c r="B59" s="3268"/>
      <c r="C59" s="3263"/>
      <c r="D59" s="3263"/>
      <c r="E59" s="348"/>
      <c r="F59" s="3343"/>
      <c r="G59" s="1043"/>
    </row>
    <row r="60" spans="1:7" ht="45" customHeight="1">
      <c r="A60" s="1053"/>
      <c r="B60" s="6516" t="s">
        <v>316</v>
      </c>
      <c r="C60" s="6516"/>
      <c r="D60" s="6516"/>
      <c r="E60" s="6516"/>
      <c r="F60" s="6516"/>
      <c r="G60" s="657"/>
    </row>
    <row r="61" spans="1:7" ht="15">
      <c r="A61" s="1053"/>
      <c r="B61" s="348"/>
      <c r="C61" s="3263"/>
      <c r="D61" s="3263"/>
      <c r="E61" s="3343"/>
      <c r="F61" s="3343"/>
      <c r="G61" s="657"/>
    </row>
    <row r="62" spans="1:7" ht="45" customHeight="1">
      <c r="A62" s="1053"/>
      <c r="B62" s="6515" t="s">
        <v>317</v>
      </c>
      <c r="C62" s="6515"/>
      <c r="D62" s="6515"/>
      <c r="E62" s="6515"/>
      <c r="F62" s="6515"/>
      <c r="G62" s="657"/>
    </row>
    <row r="63" spans="1:7" ht="15">
      <c r="A63" s="1053"/>
      <c r="B63" s="348"/>
      <c r="C63" s="3263"/>
      <c r="D63" s="3263"/>
      <c r="E63" s="3343"/>
      <c r="F63" s="348"/>
      <c r="G63" s="657"/>
    </row>
    <row r="64" spans="1:7" ht="60" customHeight="1">
      <c r="A64" s="440"/>
      <c r="B64" s="6513" t="s">
        <v>1830</v>
      </c>
      <c r="C64" s="6513"/>
      <c r="D64" s="6513"/>
      <c r="E64" s="6513"/>
      <c r="F64" s="6513"/>
      <c r="G64" s="1054"/>
    </row>
    <row r="65" spans="1:7" ht="15">
      <c r="A65" s="346"/>
      <c r="B65" s="346"/>
      <c r="C65" s="443"/>
      <c r="D65" s="443"/>
      <c r="E65" s="474"/>
      <c r="F65" s="346"/>
      <c r="G65" s="346"/>
    </row>
    <row r="66" spans="1:7" ht="15">
      <c r="A66" s="346"/>
      <c r="B66" s="346"/>
      <c r="C66" s="346"/>
      <c r="D66" s="346"/>
      <c r="E66" s="346"/>
      <c r="F66" s="474"/>
      <c r="G66" s="353" t="str">
        <f>+ToC!E117</f>
        <v xml:space="preserve">GENERAL Annual Return </v>
      </c>
    </row>
    <row r="67" spans="1:7" ht="15">
      <c r="A67" s="346"/>
      <c r="B67" s="346"/>
      <c r="C67" s="346"/>
      <c r="D67" s="346"/>
      <c r="E67" s="346"/>
      <c r="F67" s="344"/>
      <c r="G67" s="353" t="s">
        <v>937</v>
      </c>
    </row>
    <row r="68" spans="1:7" hidden="1"/>
    <row r="69" spans="1:7" hidden="1"/>
    <row r="70" spans="1:7" hidden="1"/>
    <row r="71" spans="1:7" hidden="1"/>
    <row r="72" spans="1:7" hidden="1"/>
    <row r="73" spans="1:7" hidden="1"/>
    <row r="74" spans="1:7" hidden="1"/>
    <row r="75" spans="1:7" hidden="1"/>
    <row r="76" spans="1:7" hidden="1"/>
    <row r="77" spans="1:7" hidden="1"/>
    <row r="78" spans="1:7" hidden="1"/>
    <row r="79" spans="1:7" hidden="1"/>
  </sheetData>
  <sheetProtection algorithmName="SHA-512" hashValue="gyAb4swVSXjuA/VvwsJt9o61yyPaTYyDss3DjXXRdJhp1hiEpB/h8EaDM3Jy4z4KGUtCxt/AYGeFvT4scd89Yw==" saltValue="0mYRMT6cOXHIZ8NJbHAgjg==" spinCount="100000" sheet="1" objects="1" scenarios="1"/>
  <customSheetViews>
    <customSheetView guid="{54084986-DBD9-467D-BB87-84DFF604BE53}">
      <selection activeCell="A4" sqref="A4"/>
      <pageMargins left="0.7" right="0.7" top="0.75" bottom="0.75" header="0.3" footer="0.3"/>
      <pageSetup paperSize="5" scale="68" orientation="portrait" r:id="rId1"/>
    </customSheetView>
  </customSheetViews>
  <mergeCells count="13">
    <mergeCell ref="A1:F1"/>
    <mergeCell ref="A11:G11"/>
    <mergeCell ref="A9:G9"/>
    <mergeCell ref="B64:F64"/>
    <mergeCell ref="B58:F58"/>
    <mergeCell ref="B52:F52"/>
    <mergeCell ref="B48:F48"/>
    <mergeCell ref="F13:G13"/>
    <mergeCell ref="B62:F62"/>
    <mergeCell ref="B60:F60"/>
    <mergeCell ref="B50:F50"/>
    <mergeCell ref="B56:F56"/>
    <mergeCell ref="A6:D6"/>
  </mergeCells>
  <dataValidations count="1">
    <dataValidation type="list" allowBlank="1" showInputMessage="1" showErrorMessage="1" sqref="F41 F43">
      <formula1>$Z$34:$Z$36</formula1>
    </dataValidation>
  </dataValidations>
  <hyperlinks>
    <hyperlink ref="A1:F1" location="ToC!A1" display="10.30"/>
  </hyperlinks>
  <pageMargins left="0.70866141732283472" right="0.70866141732283472" top="0.74803149606299213" bottom="0.74803149606299213" header="0.31496062992125984" footer="0.31496062992125984"/>
  <pageSetup scale="59" orientation="portrait" r:id="rId2"/>
  <headerFooter>
    <oddHeader>&amp;L&amp;A&amp;C&amp;"Times New Roman,Bold" DRAFT 
INTERNAL USE ONLY&amp;RPage &amp;P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65"/>
  <sheetViews>
    <sheetView zoomScaleNormal="100" workbookViewId="0">
      <selection activeCell="B85" sqref="B85"/>
    </sheetView>
  </sheetViews>
  <sheetFormatPr defaultColWidth="0" defaultRowHeight="15" zeroHeight="1"/>
  <cols>
    <col min="1" max="2" width="3.83203125" style="445" customWidth="1"/>
    <col min="3" max="3" width="54.6640625" style="445" customWidth="1"/>
    <col min="4" max="4" width="8.33203125" style="444" customWidth="1"/>
    <col min="5" max="7" width="14.5" style="658" bestFit="1" customWidth="1"/>
    <col min="8" max="8" width="14.5" style="658" customWidth="1"/>
    <col min="9" max="9" width="14.6640625" style="658" customWidth="1"/>
    <col min="10" max="16384" width="9.33203125" style="3270" hidden="1"/>
  </cols>
  <sheetData>
    <row r="1" spans="1:9" ht="12.75">
      <c r="A1" s="6520" t="s">
        <v>253</v>
      </c>
      <c r="B1" s="6520"/>
      <c r="C1" s="6520"/>
      <c r="D1" s="6520"/>
      <c r="E1" s="6520"/>
      <c r="F1" s="6520"/>
      <c r="G1" s="6520"/>
      <c r="H1" s="6520"/>
      <c r="I1" s="6520"/>
    </row>
    <row r="2" spans="1:9">
      <c r="A2" s="831"/>
      <c r="B2" s="831"/>
      <c r="C2" s="831"/>
      <c r="D2" s="831"/>
      <c r="E2" s="831"/>
      <c r="F2" s="831"/>
      <c r="G2" s="831"/>
      <c r="H2" s="831"/>
      <c r="I2" s="831"/>
    </row>
    <row r="3" spans="1:9">
      <c r="A3" s="1445" t="str">
        <f>+Cover!A14</f>
        <v>Select Name of Insurer/ Financial Holding Company</v>
      </c>
      <c r="B3" s="1451"/>
      <c r="C3" s="1452"/>
      <c r="D3" s="1452"/>
      <c r="E3" s="1453"/>
      <c r="F3" s="474"/>
      <c r="G3" s="527" t="s">
        <v>2252</v>
      </c>
      <c r="H3" s="340"/>
      <c r="I3" s="346"/>
    </row>
    <row r="4" spans="1:9">
      <c r="A4" s="1299" t="str">
        <f>+ToC!A3</f>
        <v>Insurer/Financial Holding Company</v>
      </c>
      <c r="B4" s="660"/>
      <c r="C4" s="660"/>
      <c r="D4" s="443"/>
      <c r="E4" s="474"/>
      <c r="F4" s="739"/>
      <c r="G4" s="474"/>
      <c r="H4" s="474"/>
      <c r="I4" s="346"/>
    </row>
    <row r="5" spans="1:9">
      <c r="A5" s="438"/>
      <c r="B5" s="660"/>
      <c r="C5" s="660"/>
      <c r="D5" s="443"/>
      <c r="E5" s="474"/>
      <c r="F5" s="739"/>
      <c r="G5" s="474"/>
      <c r="H5" s="474"/>
      <c r="I5" s="450"/>
    </row>
    <row r="6" spans="1:9">
      <c r="A6" s="433" t="str">
        <f>+ToC!A5</f>
        <v>General Insurers Annual Return</v>
      </c>
      <c r="B6" s="497"/>
      <c r="C6" s="497"/>
      <c r="D6" s="3264"/>
      <c r="E6" s="344"/>
      <c r="F6" s="3267"/>
      <c r="G6" s="640"/>
      <c r="H6" s="474"/>
      <c r="I6" s="346"/>
    </row>
    <row r="7" spans="1:9">
      <c r="A7" s="3265" t="str">
        <f>+ToC!A6</f>
        <v>For Year Ended:</v>
      </c>
      <c r="B7" s="157"/>
      <c r="C7" s="157"/>
      <c r="D7" s="157"/>
      <c r="E7" s="157"/>
      <c r="F7" s="157"/>
      <c r="G7" s="157"/>
      <c r="H7" s="659"/>
      <c r="I7" s="758">
        <f>+Cover!$A$22</f>
        <v>0</v>
      </c>
    </row>
    <row r="8" spans="1:9">
      <c r="A8" s="157"/>
      <c r="B8" s="497"/>
      <c r="C8" s="6313" t="s">
        <v>222</v>
      </c>
      <c r="D8" s="6528"/>
      <c r="E8" s="6528"/>
      <c r="F8" s="6528"/>
      <c r="G8" s="6528"/>
      <c r="H8" s="474"/>
      <c r="I8" s="475"/>
    </row>
    <row r="9" spans="1:9">
      <c r="A9" s="3372" t="s">
        <v>334</v>
      </c>
      <c r="B9" s="525"/>
      <c r="C9" s="525"/>
      <c r="D9" s="525"/>
      <c r="E9" s="525"/>
      <c r="F9" s="3373"/>
      <c r="G9" s="3373"/>
      <c r="H9" s="655"/>
      <c r="I9" s="655"/>
    </row>
    <row r="10" spans="1:9" ht="13.5" customHeight="1" thickBot="1">
      <c r="A10" s="344"/>
      <c r="B10" s="344"/>
      <c r="C10" s="344"/>
      <c r="D10" s="3266"/>
      <c r="E10" s="344"/>
      <c r="F10" s="640"/>
      <c r="G10" s="640"/>
      <c r="H10" s="474"/>
      <c r="I10" s="474"/>
    </row>
    <row r="11" spans="1:9" ht="25.15" customHeight="1" thickTop="1">
      <c r="A11" s="740"/>
      <c r="B11" s="741"/>
      <c r="C11" s="3374"/>
      <c r="D11" s="3375" t="s">
        <v>10</v>
      </c>
      <c r="E11" s="3376">
        <f>F11-1</f>
        <v>1896</v>
      </c>
      <c r="F11" s="3376">
        <f>G11-1</f>
        <v>1897</v>
      </c>
      <c r="G11" s="3376">
        <f>H11-1</f>
        <v>1898</v>
      </c>
      <c r="H11" s="3376">
        <f>I11-1</f>
        <v>1899</v>
      </c>
      <c r="I11" s="3377">
        <f>YEAR($I$7)</f>
        <v>1900</v>
      </c>
    </row>
    <row r="12" spans="1:9">
      <c r="A12" s="742"/>
      <c r="B12" s="743"/>
      <c r="C12" s="3378"/>
      <c r="D12" s="436"/>
      <c r="E12" s="3379" t="s">
        <v>319</v>
      </c>
      <c r="F12" s="3379" t="s">
        <v>319</v>
      </c>
      <c r="G12" s="3379" t="s">
        <v>319</v>
      </c>
      <c r="H12" s="3379" t="s">
        <v>319</v>
      </c>
      <c r="I12" s="3379" t="s">
        <v>319</v>
      </c>
    </row>
    <row r="13" spans="1:9" ht="24" customHeight="1">
      <c r="A13" s="3383" t="s">
        <v>335</v>
      </c>
      <c r="B13" s="905"/>
      <c r="C13" s="905"/>
      <c r="D13" s="3380"/>
      <c r="E13" s="3381"/>
      <c r="F13" s="3381"/>
      <c r="G13" s="3381"/>
      <c r="H13" s="3381"/>
      <c r="I13" s="3382"/>
    </row>
    <row r="14" spans="1:9" ht="18" customHeight="1">
      <c r="A14" s="1198"/>
      <c r="B14" s="975" t="s">
        <v>365</v>
      </c>
      <c r="C14" s="3384"/>
      <c r="D14" s="3385"/>
      <c r="E14" s="3411"/>
      <c r="F14" s="3411"/>
      <c r="G14" s="3411"/>
      <c r="H14" s="3411"/>
      <c r="I14" s="3411"/>
    </row>
    <row r="15" spans="1:9" ht="18" customHeight="1">
      <c r="A15" s="3386"/>
      <c r="B15" s="976" t="s">
        <v>337</v>
      </c>
      <c r="C15" s="3387"/>
      <c r="D15" s="3388"/>
      <c r="E15" s="3411"/>
      <c r="F15" s="3411"/>
      <c r="G15" s="3411"/>
      <c r="H15" s="3411"/>
      <c r="I15" s="3411"/>
    </row>
    <row r="16" spans="1:9" ht="18" customHeight="1">
      <c r="A16" s="3389"/>
      <c r="B16" s="3387" t="s">
        <v>1512</v>
      </c>
      <c r="C16" s="3387"/>
      <c r="D16" s="3388"/>
      <c r="E16" s="3411"/>
      <c r="F16" s="3411"/>
      <c r="G16" s="3411"/>
      <c r="H16" s="3411"/>
      <c r="I16" s="3411"/>
    </row>
    <row r="17" spans="1:9" ht="18" customHeight="1">
      <c r="A17" s="3386"/>
      <c r="B17" s="976" t="s">
        <v>338</v>
      </c>
      <c r="C17" s="3387"/>
      <c r="D17" s="3388"/>
      <c r="E17" s="3412"/>
      <c r="F17" s="3412"/>
      <c r="G17" s="3412"/>
      <c r="H17" s="3412"/>
      <c r="I17" s="3412"/>
    </row>
    <row r="18" spans="1:9" ht="18" customHeight="1">
      <c r="A18" s="3386"/>
      <c r="B18" s="976" t="s">
        <v>339</v>
      </c>
      <c r="C18" s="3387"/>
      <c r="D18" s="3388"/>
      <c r="E18" s="3412"/>
      <c r="F18" s="3412"/>
      <c r="G18" s="3412"/>
      <c r="H18" s="3412"/>
      <c r="I18" s="3412"/>
    </row>
    <row r="19" spans="1:9" ht="18" customHeight="1">
      <c r="A19" s="3386"/>
      <c r="B19" s="976" t="s">
        <v>340</v>
      </c>
      <c r="C19" s="3387"/>
      <c r="D19" s="3388"/>
      <c r="E19" s="3412"/>
      <c r="F19" s="3412"/>
      <c r="G19" s="3412"/>
      <c r="H19" s="3412"/>
      <c r="I19" s="3412"/>
    </row>
    <row r="20" spans="1:9" ht="18" customHeight="1">
      <c r="A20" s="3389"/>
      <c r="B20" s="976" t="s">
        <v>341</v>
      </c>
      <c r="C20" s="3387"/>
      <c r="D20" s="3388"/>
      <c r="E20" s="3412"/>
      <c r="F20" s="3412"/>
      <c r="G20" s="3412"/>
      <c r="H20" s="3412"/>
      <c r="I20" s="3412"/>
    </row>
    <row r="21" spans="1:9" ht="18" customHeight="1">
      <c r="A21" s="3390"/>
      <c r="B21" s="3391" t="s">
        <v>342</v>
      </c>
      <c r="C21" s="1200"/>
      <c r="D21" s="3388"/>
      <c r="E21" s="3412"/>
      <c r="F21" s="3412"/>
      <c r="G21" s="3412"/>
      <c r="H21" s="3412"/>
      <c r="I21" s="3412"/>
    </row>
    <row r="22" spans="1:9" ht="24" customHeight="1">
      <c r="A22" s="3392" t="s">
        <v>343</v>
      </c>
      <c r="B22" s="1527"/>
      <c r="C22" s="1520"/>
      <c r="D22" s="3393"/>
      <c r="E22" s="746"/>
      <c r="F22" s="746"/>
      <c r="G22" s="746"/>
      <c r="H22" s="746"/>
      <c r="I22" s="747"/>
    </row>
    <row r="23" spans="1:9" ht="18" customHeight="1">
      <c r="A23" s="3394"/>
      <c r="B23" s="348" t="s">
        <v>1499</v>
      </c>
      <c r="C23" s="348"/>
      <c r="D23" s="3395"/>
      <c r="E23" s="746"/>
      <c r="F23" s="746"/>
      <c r="G23" s="746"/>
      <c r="H23" s="746"/>
      <c r="I23" s="747"/>
    </row>
    <row r="24" spans="1:9" ht="18" customHeight="1">
      <c r="A24" s="3396"/>
      <c r="B24" s="3397"/>
      <c r="C24" s="979" t="s">
        <v>344</v>
      </c>
      <c r="D24" s="3398"/>
      <c r="E24" s="748" t="str">
        <f>IFERROR(IF((E21/E19)&gt;0,(E21/E19),0),"")</f>
        <v/>
      </c>
      <c r="F24" s="748" t="str">
        <f>IFERROR(IF((F21/F19)&gt;0,(F21/F19),0),"")</f>
        <v/>
      </c>
      <c r="G24" s="748" t="str">
        <f>IFERROR(IF((G21/G19)&gt;0,(G21/G19),0),"")</f>
        <v/>
      </c>
      <c r="H24" s="748" t="str">
        <f>IFERROR(IF((H21/H19)&gt;0,(H21/H19),0),"")</f>
        <v/>
      </c>
      <c r="I24" s="748" t="str">
        <f>IFERROR(IF((I21/I19)&gt;0,(I21/I19),0),"")</f>
        <v/>
      </c>
    </row>
    <row r="25" spans="1:9" ht="18" customHeight="1">
      <c r="A25" s="3386"/>
      <c r="B25" s="3399"/>
      <c r="C25" s="976" t="s">
        <v>346</v>
      </c>
      <c r="D25" s="3388"/>
      <c r="E25" s="3413" t="s">
        <v>345</v>
      </c>
      <c r="F25" s="3413" t="s">
        <v>345</v>
      </c>
      <c r="G25" s="3413" t="s">
        <v>345</v>
      </c>
      <c r="H25" s="3413" t="s">
        <v>345</v>
      </c>
      <c r="I25" s="3414" t="s">
        <v>345</v>
      </c>
    </row>
    <row r="26" spans="1:9" ht="18" customHeight="1">
      <c r="A26" s="3386"/>
      <c r="B26" s="976" t="s">
        <v>347</v>
      </c>
      <c r="C26" s="3387"/>
      <c r="D26" s="3388"/>
      <c r="E26" s="3413" t="s">
        <v>345</v>
      </c>
      <c r="F26" s="3413" t="s">
        <v>345</v>
      </c>
      <c r="G26" s="3413" t="s">
        <v>345</v>
      </c>
      <c r="H26" s="3413" t="s">
        <v>345</v>
      </c>
      <c r="I26" s="3414" t="s">
        <v>345</v>
      </c>
    </row>
    <row r="27" spans="1:9" ht="18" customHeight="1">
      <c r="A27" s="3386"/>
      <c r="B27" s="4139" t="s">
        <v>2097</v>
      </c>
      <c r="C27" s="3387"/>
      <c r="D27" s="3388"/>
      <c r="E27" s="3415"/>
      <c r="F27" s="3415"/>
      <c r="G27" s="3415"/>
      <c r="H27" s="3415"/>
      <c r="I27" s="3416"/>
    </row>
    <row r="28" spans="1:9" ht="18" customHeight="1">
      <c r="A28" s="3386"/>
      <c r="B28" s="3399"/>
      <c r="C28" s="976" t="s">
        <v>348</v>
      </c>
      <c r="D28" s="3388"/>
      <c r="E28" s="3417" t="str">
        <f>IFERROR(IF((E27/E19)&gt;0,(E27/E19),0),"")</f>
        <v/>
      </c>
      <c r="F28" s="3417" t="str">
        <f>IFERROR(IF((F27/F19)&gt;0,(F27/F19),0),"")</f>
        <v/>
      </c>
      <c r="G28" s="3417" t="str">
        <f>IFERROR(IF((G27/G19)&gt;0,(G27/G19),0),"")</f>
        <v/>
      </c>
      <c r="H28" s="3417" t="str">
        <f>IFERROR(IF((H27/H19)&gt;0,(H27/H19),0),"")</f>
        <v/>
      </c>
      <c r="I28" s="3417" t="str">
        <f>IFERROR(IF((I27/I19)&gt;0,(I27/I19),0),"")</f>
        <v/>
      </c>
    </row>
    <row r="29" spans="1:9" ht="18" customHeight="1">
      <c r="A29" s="3386"/>
      <c r="B29" s="3400" t="s">
        <v>349</v>
      </c>
      <c r="C29" s="976"/>
      <c r="D29" s="3388"/>
      <c r="E29" s="3418"/>
      <c r="F29" s="3418"/>
      <c r="G29" s="3418"/>
      <c r="H29" s="3418"/>
      <c r="I29" s="3419"/>
    </row>
    <row r="30" spans="1:9" ht="18" customHeight="1">
      <c r="A30" s="1198"/>
      <c r="B30" s="3401" t="s">
        <v>2098</v>
      </c>
      <c r="C30" s="3401"/>
      <c r="D30" s="3388"/>
      <c r="E30" s="3420">
        <f>E27+E29</f>
        <v>0</v>
      </c>
      <c r="F30" s="3420">
        <f>F27+F29</f>
        <v>0</v>
      </c>
      <c r="G30" s="3420">
        <f>G27+G29</f>
        <v>0</v>
      </c>
      <c r="H30" s="3420">
        <f>H27+H29</f>
        <v>0</v>
      </c>
      <c r="I30" s="3421">
        <f>I27+I29</f>
        <v>0</v>
      </c>
    </row>
    <row r="31" spans="1:9" ht="18" customHeight="1">
      <c r="A31" s="3389"/>
      <c r="B31" s="976" t="s">
        <v>350</v>
      </c>
      <c r="C31" s="3387"/>
      <c r="D31" s="3388"/>
      <c r="E31" s="3422"/>
      <c r="F31" s="3422"/>
      <c r="G31" s="3422"/>
      <c r="H31" s="3422"/>
      <c r="I31" s="3423"/>
    </row>
    <row r="32" spans="1:9" ht="27.6" customHeight="1">
      <c r="A32" s="1198"/>
      <c r="B32" s="6522" t="s">
        <v>2099</v>
      </c>
      <c r="C32" s="6522"/>
      <c r="D32" s="3388"/>
      <c r="E32" s="3417" t="str">
        <f>IFERROR(IF(((E29+E31)/E19)&gt;0,((E29+E31)/E19),0),"")</f>
        <v/>
      </c>
      <c r="F32" s="3417" t="str">
        <f>IFERROR(IF(((F29+F31)/F19)&gt;0,((F29+F31)/F19),0),"")</f>
        <v/>
      </c>
      <c r="G32" s="3417" t="str">
        <f>IFERROR(IF(((G29+G31)/G19)&gt;0,((G29+G31)/G19),0),"")</f>
        <v/>
      </c>
      <c r="H32" s="3417" t="str">
        <f>IFERROR(IF(((H29+H31)/H19)&gt;0,((H29+H31)/H19),0),"")</f>
        <v/>
      </c>
      <c r="I32" s="3417" t="str">
        <f>IFERROR(IF(((I29+I31)/I19)&gt;0,((I29+I31)/I19),0),"")</f>
        <v/>
      </c>
    </row>
    <row r="33" spans="1:9" ht="18" customHeight="1">
      <c r="A33" s="3386"/>
      <c r="B33" s="976" t="s">
        <v>351</v>
      </c>
      <c r="C33" s="3387"/>
      <c r="D33" s="3388"/>
      <c r="E33" s="3424" t="s">
        <v>345</v>
      </c>
      <c r="F33" s="3424" t="s">
        <v>345</v>
      </c>
      <c r="G33" s="3424" t="s">
        <v>345</v>
      </c>
      <c r="H33" s="3424" t="s">
        <v>345</v>
      </c>
      <c r="I33" s="3425" t="s">
        <v>345</v>
      </c>
    </row>
    <row r="34" spans="1:9" ht="18" customHeight="1">
      <c r="A34" s="3386"/>
      <c r="B34" s="976" t="s">
        <v>352</v>
      </c>
      <c r="C34" s="3387"/>
      <c r="D34" s="3388"/>
      <c r="E34" s="3426"/>
      <c r="F34" s="3426"/>
      <c r="G34" s="3426"/>
      <c r="H34" s="3426"/>
      <c r="I34" s="3426"/>
    </row>
    <row r="35" spans="1:9" ht="18" customHeight="1">
      <c r="A35" s="3386"/>
      <c r="B35" s="976" t="s">
        <v>353</v>
      </c>
      <c r="C35" s="3387"/>
      <c r="D35" s="3388"/>
      <c r="E35" s="748" t="str">
        <f>IFERROR(IF((E34/E16)&gt;0,(E34/E16),0),"")</f>
        <v/>
      </c>
      <c r="F35" s="748" t="str">
        <f>IFERROR(IF((F34/F16)&gt;0,(F34/F16),0),"")</f>
        <v/>
      </c>
      <c r="G35" s="748" t="str">
        <f>IFERROR(IF((G34/G16)&gt;0,(G34/G16),0),"")</f>
        <v/>
      </c>
      <c r="H35" s="748" t="str">
        <f>IFERROR(IF((H34/H16)&gt;0,(H34/H16),0),"")</f>
        <v/>
      </c>
      <c r="I35" s="748" t="str">
        <f>IFERROR(IF((I34/I16)&gt;0,(I34/I16),0),"")</f>
        <v/>
      </c>
    </row>
    <row r="36" spans="1:9" ht="40.15" customHeight="1">
      <c r="A36" s="6523" t="s">
        <v>354</v>
      </c>
      <c r="B36" s="6524"/>
      <c r="C36" s="6524"/>
      <c r="D36" s="3402"/>
      <c r="E36" s="749"/>
      <c r="F36" s="749"/>
      <c r="G36" s="749"/>
      <c r="H36" s="749"/>
      <c r="I36" s="750"/>
    </row>
    <row r="37" spans="1:9" ht="30.75" customHeight="1">
      <c r="A37" s="3389"/>
      <c r="B37" s="6522" t="s">
        <v>867</v>
      </c>
      <c r="C37" s="6522"/>
      <c r="D37" s="3388"/>
      <c r="E37" s="3427" t="s">
        <v>345</v>
      </c>
      <c r="F37" s="3427" t="s">
        <v>345</v>
      </c>
      <c r="G37" s="3427" t="s">
        <v>345</v>
      </c>
      <c r="H37" s="3427" t="s">
        <v>345</v>
      </c>
      <c r="I37" s="3427" t="s">
        <v>345</v>
      </c>
    </row>
    <row r="38" spans="1:9" ht="17.25" customHeight="1">
      <c r="A38" s="1194"/>
      <c r="B38" s="348"/>
      <c r="C38" s="348"/>
      <c r="D38" s="3393"/>
      <c r="E38" s="751"/>
      <c r="F38" s="751"/>
      <c r="G38" s="751"/>
      <c r="H38" s="751"/>
      <c r="I38" s="752"/>
    </row>
    <row r="39" spans="1:9" ht="18" customHeight="1">
      <c r="A39" s="1474" t="s">
        <v>355</v>
      </c>
      <c r="B39" s="348"/>
      <c r="C39" s="348"/>
      <c r="D39" s="3393"/>
      <c r="E39" s="753"/>
      <c r="F39" s="753"/>
      <c r="G39" s="753"/>
      <c r="H39" s="753"/>
      <c r="I39" s="754"/>
    </row>
    <row r="40" spans="1:9" ht="24" customHeight="1">
      <c r="A40" s="3403" t="s">
        <v>1718</v>
      </c>
      <c r="B40" s="348"/>
      <c r="C40" s="348"/>
      <c r="D40" s="3393"/>
      <c r="E40" s="753"/>
      <c r="F40" s="753"/>
      <c r="G40" s="753"/>
      <c r="H40" s="753"/>
      <c r="I40" s="754"/>
    </row>
    <row r="41" spans="1:9" ht="18" customHeight="1">
      <c r="A41" s="1198"/>
      <c r="B41" s="975" t="s">
        <v>356</v>
      </c>
      <c r="C41" s="1199"/>
      <c r="D41" s="3388"/>
      <c r="E41" s="3742"/>
      <c r="F41" s="3742"/>
      <c r="G41" s="3742"/>
      <c r="H41" s="3742"/>
      <c r="I41" s="3743"/>
    </row>
    <row r="42" spans="1:9" ht="28.15" customHeight="1">
      <c r="A42" s="1198"/>
      <c r="B42" s="6525" t="s">
        <v>357</v>
      </c>
      <c r="C42" s="6525"/>
      <c r="D42" s="3388"/>
      <c r="E42" s="3744"/>
      <c r="F42" s="3744"/>
      <c r="G42" s="3744"/>
      <c r="H42" s="3744"/>
      <c r="I42" s="3745"/>
    </row>
    <row r="43" spans="1:9" ht="27.6" customHeight="1">
      <c r="A43" s="1198"/>
      <c r="B43" s="6526" t="s">
        <v>358</v>
      </c>
      <c r="C43" s="6527"/>
      <c r="D43" s="3388"/>
      <c r="E43" s="3742"/>
      <c r="F43" s="3742"/>
      <c r="G43" s="3742"/>
      <c r="H43" s="3742"/>
      <c r="I43" s="3743"/>
    </row>
    <row r="44" spans="1:9" ht="24" customHeight="1">
      <c r="A44" s="3403" t="s">
        <v>359</v>
      </c>
      <c r="B44" s="348"/>
      <c r="C44" s="348"/>
      <c r="D44" s="3393"/>
      <c r="E44" s="744"/>
      <c r="F44" s="744"/>
      <c r="G44" s="744"/>
      <c r="H44" s="744"/>
      <c r="I44" s="745"/>
    </row>
    <row r="45" spans="1:9" ht="18" customHeight="1">
      <c r="A45" s="3404"/>
      <c r="B45" s="1199" t="s">
        <v>360</v>
      </c>
      <c r="C45" s="1199"/>
      <c r="D45" s="3388"/>
      <c r="E45" s="3428" t="s">
        <v>345</v>
      </c>
      <c r="F45" s="3428" t="s">
        <v>345</v>
      </c>
      <c r="G45" s="3428" t="s">
        <v>345</v>
      </c>
      <c r="H45" s="3428" t="s">
        <v>345</v>
      </c>
      <c r="I45" s="3429" t="s">
        <v>345</v>
      </c>
    </row>
    <row r="46" spans="1:9" ht="18" customHeight="1">
      <c r="A46" s="3389"/>
      <c r="B46" s="4139" t="s">
        <v>2100</v>
      </c>
      <c r="C46" s="3387"/>
      <c r="D46" s="3388"/>
      <c r="E46" s="3417" t="str">
        <f>IFERROR(IF((E17/E16)&gt;0,(E17/E16),0),"")</f>
        <v/>
      </c>
      <c r="F46" s="3417" t="str">
        <f>IFERROR(IF((F17/F16)&gt;0,(F17/F16),0),"")</f>
        <v/>
      </c>
      <c r="G46" s="3417" t="str">
        <f>IFERROR(IF((G17/G16)&gt;0,(G17/G16),0),"")</f>
        <v/>
      </c>
      <c r="H46" s="3417" t="str">
        <f>IFERROR(IF((H17/H16)&gt;0,(H17/H16),0),"")</f>
        <v/>
      </c>
      <c r="I46" s="3417" t="str">
        <f>IFERROR(IF((I17/I16)&gt;0,(I17/I16),0),"")</f>
        <v/>
      </c>
    </row>
    <row r="47" spans="1:9" ht="18" customHeight="1">
      <c r="A47" s="3389"/>
      <c r="B47" s="4139" t="s">
        <v>2101</v>
      </c>
      <c r="C47" s="3387"/>
      <c r="D47" s="3388"/>
      <c r="E47" s="3417" t="str">
        <f>IFERROR(IF((E18/E16)&gt;0,(E18/E16),0),"")</f>
        <v/>
      </c>
      <c r="F47" s="3417" t="str">
        <f>IFERROR(IF((F18/F16)&gt;0,(F18/F16),0),"")</f>
        <v/>
      </c>
      <c r="G47" s="3417" t="str">
        <f>IFERROR(IF((G18/G16)&gt;0,(G18/G16),0),"")</f>
        <v/>
      </c>
      <c r="H47" s="3417" t="str">
        <f>IFERROR(IF((H18/H16)&gt;0,(H18/H16),0),"")</f>
        <v/>
      </c>
      <c r="I47" s="3417" t="str">
        <f>IFERROR(IF((I18/I16)&gt;0,(I18/I16),0),"")</f>
        <v/>
      </c>
    </row>
    <row r="48" spans="1:9" ht="28.15" customHeight="1">
      <c r="A48" s="1198"/>
      <c r="B48" s="6522" t="s">
        <v>908</v>
      </c>
      <c r="C48" s="6522"/>
      <c r="D48" s="3388"/>
      <c r="E48" s="3427" t="s">
        <v>345</v>
      </c>
      <c r="F48" s="3427" t="s">
        <v>345</v>
      </c>
      <c r="G48" s="3427" t="s">
        <v>345</v>
      </c>
      <c r="H48" s="3427" t="s">
        <v>345</v>
      </c>
      <c r="I48" s="3427" t="s">
        <v>345</v>
      </c>
    </row>
    <row r="49" spans="1:9" ht="18" customHeight="1">
      <c r="A49" s="3389"/>
      <c r="B49" s="3387" t="s">
        <v>1513</v>
      </c>
      <c r="C49" s="3387"/>
      <c r="D49" s="3405"/>
      <c r="E49" s="3427" t="s">
        <v>345</v>
      </c>
      <c r="F49" s="3427" t="s">
        <v>345</v>
      </c>
      <c r="G49" s="3427" t="s">
        <v>345</v>
      </c>
      <c r="H49" s="3427" t="s">
        <v>345</v>
      </c>
      <c r="I49" s="3427" t="s">
        <v>345</v>
      </c>
    </row>
    <row r="50" spans="1:9" ht="16.5" customHeight="1">
      <c r="A50" s="1194"/>
      <c r="B50" s="3344"/>
      <c r="C50" s="351"/>
      <c r="D50" s="3393"/>
      <c r="E50" s="753"/>
      <c r="F50" s="753"/>
      <c r="G50" s="753"/>
      <c r="H50" s="753"/>
      <c r="I50" s="754"/>
    </row>
    <row r="51" spans="1:9" ht="18" customHeight="1">
      <c r="A51" s="1474" t="s">
        <v>361</v>
      </c>
      <c r="B51" s="351"/>
      <c r="C51" s="348"/>
      <c r="D51" s="3393"/>
      <c r="E51" s="756"/>
      <c r="F51" s="756"/>
      <c r="G51" s="756"/>
      <c r="H51" s="756"/>
      <c r="I51" s="757"/>
    </row>
    <row r="52" spans="1:9" ht="18" customHeight="1">
      <c r="A52" s="3403" t="s">
        <v>362</v>
      </c>
      <c r="B52" s="3268"/>
      <c r="C52" s="348"/>
      <c r="D52" s="3393"/>
      <c r="E52" s="753"/>
      <c r="F52" s="753"/>
      <c r="G52" s="753"/>
      <c r="H52" s="753"/>
      <c r="I52" s="754"/>
    </row>
    <row r="53" spans="1:9" ht="27.6" customHeight="1">
      <c r="A53" s="1194"/>
      <c r="B53" s="6521" t="s">
        <v>363</v>
      </c>
      <c r="C53" s="6521"/>
      <c r="D53" s="3393"/>
      <c r="E53" s="753"/>
      <c r="F53" s="753"/>
      <c r="G53" s="753"/>
      <c r="H53" s="753"/>
      <c r="I53" s="754"/>
    </row>
    <row r="54" spans="1:9" ht="18" customHeight="1">
      <c r="A54" s="1198"/>
      <c r="B54" s="1199"/>
      <c r="C54" s="3406" t="s">
        <v>364</v>
      </c>
      <c r="D54" s="3393"/>
      <c r="E54" s="753"/>
      <c r="F54" s="753"/>
      <c r="G54" s="753"/>
      <c r="H54" s="753"/>
      <c r="I54" s="754"/>
    </row>
    <row r="55" spans="1:9" ht="18" customHeight="1">
      <c r="A55" s="3386"/>
      <c r="B55" s="976" t="s">
        <v>365</v>
      </c>
      <c r="C55" s="3387"/>
      <c r="D55" s="3385"/>
      <c r="E55" s="3430"/>
      <c r="F55" s="3430"/>
      <c r="G55" s="3430"/>
      <c r="H55" s="3430"/>
      <c r="I55" s="3430"/>
    </row>
    <row r="56" spans="1:9" ht="18" customHeight="1">
      <c r="A56" s="3386"/>
      <c r="B56" s="976" t="s">
        <v>337</v>
      </c>
      <c r="C56" s="3387"/>
      <c r="D56" s="3388"/>
      <c r="E56" s="413"/>
      <c r="F56" s="413"/>
      <c r="G56" s="413"/>
      <c r="H56" s="413"/>
      <c r="I56" s="413"/>
    </row>
    <row r="57" spans="1:9" ht="18" customHeight="1">
      <c r="A57" s="3386"/>
      <c r="B57" s="976" t="s">
        <v>366</v>
      </c>
      <c r="C57" s="3387"/>
      <c r="D57" s="3388"/>
      <c r="E57" s="413"/>
      <c r="F57" s="413"/>
      <c r="G57" s="413"/>
      <c r="H57" s="413"/>
      <c r="I57" s="413"/>
    </row>
    <row r="58" spans="1:9" ht="18" customHeight="1">
      <c r="A58" s="3386"/>
      <c r="B58" s="976" t="s">
        <v>338</v>
      </c>
      <c r="C58" s="3387"/>
      <c r="D58" s="3388"/>
      <c r="E58" s="413"/>
      <c r="F58" s="413"/>
      <c r="G58" s="413"/>
      <c r="H58" s="413"/>
      <c r="I58" s="413"/>
    </row>
    <row r="59" spans="1:9" ht="18" customHeight="1">
      <c r="A59" s="3386"/>
      <c r="B59" s="976" t="s">
        <v>339</v>
      </c>
      <c r="C59" s="3387"/>
      <c r="D59" s="3388"/>
      <c r="E59" s="413"/>
      <c r="F59" s="413"/>
      <c r="G59" s="413"/>
      <c r="H59" s="413"/>
      <c r="I59" s="413"/>
    </row>
    <row r="60" spans="1:9" ht="18" customHeight="1">
      <c r="A60" s="3386"/>
      <c r="B60" s="976" t="s">
        <v>1054</v>
      </c>
      <c r="C60" s="3387"/>
      <c r="D60" s="3388"/>
      <c r="E60" s="413"/>
      <c r="F60" s="413"/>
      <c r="G60" s="413"/>
      <c r="H60" s="413"/>
      <c r="I60" s="413"/>
    </row>
    <row r="61" spans="1:9" ht="18" customHeight="1">
      <c r="A61" s="1198"/>
      <c r="B61" s="975" t="s">
        <v>367</v>
      </c>
      <c r="C61" s="1199"/>
      <c r="D61" s="3388"/>
      <c r="E61" s="388"/>
      <c r="F61" s="388"/>
      <c r="G61" s="388"/>
      <c r="H61" s="388"/>
      <c r="I61" s="388"/>
    </row>
    <row r="62" spans="1:9" ht="18" customHeight="1" thickBot="1">
      <c r="A62" s="3407"/>
      <c r="B62" s="3408" t="s">
        <v>368</v>
      </c>
      <c r="C62" s="3409"/>
      <c r="D62" s="3410"/>
      <c r="E62" s="3431"/>
      <c r="F62" s="3431"/>
      <c r="G62" s="3431"/>
      <c r="H62" s="3431"/>
      <c r="I62" s="3431"/>
    </row>
    <row r="63" spans="1:9" ht="15.75" thickTop="1">
      <c r="A63" s="346"/>
      <c r="B63" s="346"/>
      <c r="C63" s="346"/>
      <c r="D63" s="443"/>
      <c r="E63" s="474"/>
      <c r="F63" s="474"/>
      <c r="G63" s="474"/>
      <c r="H63" s="474"/>
      <c r="I63" s="474"/>
    </row>
    <row r="64" spans="1:9">
      <c r="A64" s="346"/>
      <c r="B64" s="346"/>
      <c r="C64" s="346"/>
      <c r="D64" s="443"/>
      <c r="E64" s="474"/>
      <c r="F64" s="474"/>
      <c r="G64" s="474"/>
      <c r="H64" s="474"/>
      <c r="I64" s="347" t="str">
        <f>+ToC!E117</f>
        <v xml:space="preserve">GENERAL Annual Return </v>
      </c>
    </row>
    <row r="65" spans="1:9">
      <c r="A65" s="346"/>
      <c r="B65" s="346"/>
      <c r="C65" s="346"/>
      <c r="D65" s="443"/>
      <c r="E65" s="474"/>
      <c r="F65" s="474"/>
      <c r="G65" s="474"/>
      <c r="H65" s="474"/>
      <c r="I65" s="353" t="s">
        <v>1058</v>
      </c>
    </row>
  </sheetData>
  <sheetProtection algorithmName="SHA-512" hashValue="2C01khZdHcHTiuOw/mLwCnkvNlqhD6M1B6t7oWwbA74ocFo3YAwV4jSV/xhoUBlksn+znfOYKcQp8MKFUXZUnQ==" saltValue="B1aAFfASoDcVd8anC0ljfg==" spinCount="100000" sheet="1" objects="1" scenarios="1"/>
  <customSheetViews>
    <customSheetView guid="{54084986-DBD9-467D-BB87-84DFF604BE53}" fitToPage="1">
      <selection activeCell="Q12" sqref="Q12"/>
      <pageMargins left="0.39370078740157499" right="0.39370078740157499" top="0.59055118110236204" bottom="0.39370078740157499" header="0.39370078740157499" footer="0.39370078740157499"/>
      <printOptions horizontalCentered="1"/>
      <pageSetup paperSize="5" scale="76" orientation="portrait" r:id="rId1"/>
      <headerFooter alignWithMargins="0"/>
    </customSheetView>
  </customSheetViews>
  <mergeCells count="9">
    <mergeCell ref="A1:I1"/>
    <mergeCell ref="B53:C53"/>
    <mergeCell ref="B32:C32"/>
    <mergeCell ref="B37:C37"/>
    <mergeCell ref="A36:C36"/>
    <mergeCell ref="B48:C48"/>
    <mergeCell ref="B42:C42"/>
    <mergeCell ref="B43:C43"/>
    <mergeCell ref="C8:G8"/>
  </mergeCells>
  <hyperlinks>
    <hyperlink ref="A1:I1" location="ToC!A1" display="10.32"/>
  </hyperlinks>
  <pageMargins left="0.70866141732283472" right="0.70866141732283472" top="0.74803149606299213" bottom="0.74803149606299213" header="0.31496062992125984" footer="0.31496062992125984"/>
  <pageSetup scale="57" orientation="portrait" r:id="rId2"/>
  <headerFooter>
    <oddHeader>&amp;L&amp;A&amp;C&amp;"Times New Roman,Bold" DRAFT 
INTERNAL USE ONLY&amp;RPage &amp;P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G39"/>
  <sheetViews>
    <sheetView zoomScaleNormal="100" workbookViewId="0">
      <selection activeCell="B85" sqref="B85"/>
    </sheetView>
  </sheetViews>
  <sheetFormatPr defaultColWidth="0" defaultRowHeight="12.75" zeroHeight="1"/>
  <cols>
    <col min="1" max="1" width="55.83203125" style="14" customWidth="1"/>
    <col min="2" max="2" width="21.6640625" style="14" customWidth="1"/>
    <col min="3" max="3" width="25.1640625" style="14" customWidth="1"/>
    <col min="4" max="4" width="29.5" style="14" customWidth="1"/>
    <col min="5" max="5" width="28.83203125" style="14" customWidth="1"/>
    <col min="6" max="7" width="0" style="14" hidden="1" customWidth="1"/>
    <col min="8" max="16384" width="9.33203125" style="14" hidden="1"/>
  </cols>
  <sheetData>
    <row r="1" spans="1:7" ht="15">
      <c r="A1" s="6532" t="s">
        <v>1140</v>
      </c>
      <c r="B1" s="6222"/>
      <c r="C1" s="6222"/>
      <c r="D1" s="6222"/>
      <c r="E1" s="6222"/>
      <c r="F1" s="103"/>
      <c r="G1" s="15"/>
    </row>
    <row r="2" spans="1:7" ht="15">
      <c r="A2" s="81"/>
      <c r="B2" s="423"/>
      <c r="C2" s="66"/>
      <c r="D2" s="527" t="s">
        <v>2252</v>
      </c>
      <c r="E2" s="70"/>
      <c r="F2" s="15"/>
      <c r="G2" s="15"/>
    </row>
    <row r="3" spans="1:7" ht="15">
      <c r="A3" s="1395" t="str">
        <f>+Cover!A14</f>
        <v>Select Name of Insurer/ Financial Holding Company</v>
      </c>
      <c r="B3" s="1436"/>
      <c r="C3" s="75"/>
      <c r="D3" s="75"/>
      <c r="E3" s="75"/>
      <c r="F3" s="15"/>
      <c r="G3" s="15"/>
    </row>
    <row r="4" spans="1:7" ht="15">
      <c r="A4" s="818" t="str">
        <f>+ToC!A3</f>
        <v>Insurer/Financial Holding Company</v>
      </c>
      <c r="B4" s="75"/>
      <c r="C4" s="75"/>
      <c r="D4" s="75"/>
      <c r="E4" s="75"/>
      <c r="F4" s="35"/>
      <c r="G4" s="15"/>
    </row>
    <row r="5" spans="1:7" ht="15">
      <c r="A5" s="818"/>
      <c r="B5" s="75"/>
      <c r="C5" s="75"/>
      <c r="D5" s="75"/>
      <c r="E5" s="75"/>
      <c r="F5" s="35"/>
      <c r="G5" s="15"/>
    </row>
    <row r="6" spans="1:7" ht="15">
      <c r="A6" s="6219" t="str">
        <f>+ToC!A5</f>
        <v>General Insurers Annual Return</v>
      </c>
      <c r="B6" s="6219"/>
      <c r="C6" s="6531"/>
      <c r="D6" s="1425"/>
      <c r="E6" s="75"/>
      <c r="F6" s="35"/>
      <c r="G6" s="15"/>
    </row>
    <row r="7" spans="1:7" ht="15">
      <c r="A7" s="818" t="str">
        <f>+ToC!A6</f>
        <v>For Year Ended:</v>
      </c>
      <c r="B7" s="75"/>
      <c r="C7" s="75"/>
      <c r="D7" s="75"/>
      <c r="E7" s="71">
        <f>+Cover!A22</f>
        <v>0</v>
      </c>
      <c r="F7" s="35"/>
      <c r="G7" s="15"/>
    </row>
    <row r="8" spans="1:7" ht="15">
      <c r="A8" s="818"/>
      <c r="B8" s="75"/>
      <c r="C8" s="75"/>
      <c r="D8" s="75"/>
      <c r="E8" s="1460"/>
      <c r="F8" s="35"/>
      <c r="G8" s="15"/>
    </row>
    <row r="9" spans="1:7" ht="15">
      <c r="A9" s="6419" t="s">
        <v>505</v>
      </c>
      <c r="B9" s="6215"/>
      <c r="C9" s="6215"/>
      <c r="D9" s="6215"/>
      <c r="E9" s="6215"/>
      <c r="F9" s="55"/>
      <c r="G9" s="55"/>
    </row>
    <row r="10" spans="1:7" ht="15">
      <c r="A10" s="75"/>
      <c r="B10" s="75"/>
      <c r="C10" s="1419"/>
      <c r="D10" s="1419"/>
      <c r="E10" s="74"/>
      <c r="F10" s="5"/>
      <c r="G10" s="5"/>
    </row>
    <row r="11" spans="1:7" ht="15">
      <c r="A11" s="6529" t="s">
        <v>1141</v>
      </c>
      <c r="B11" s="6530"/>
      <c r="C11" s="6530"/>
      <c r="D11" s="6530"/>
      <c r="E11" s="6530"/>
      <c r="F11" s="3"/>
      <c r="G11" s="15"/>
    </row>
    <row r="12" spans="1:7" ht="15">
      <c r="A12" s="180"/>
      <c r="B12" s="163"/>
      <c r="C12" s="163"/>
      <c r="D12" s="163"/>
      <c r="E12" s="163"/>
      <c r="F12" s="15"/>
      <c r="G12" s="15"/>
    </row>
    <row r="13" spans="1:7" ht="45">
      <c r="A13" s="3432" t="s">
        <v>318</v>
      </c>
      <c r="B13" s="3433" t="str">
        <f>"No.  of Policies In Force 
at Year End "  &amp;YEAR($E$7)</f>
        <v>No.  of Policies In Force 
at Year End 1900</v>
      </c>
      <c r="C13" s="3433" t="str">
        <f>"No.  of Vehicles  Covered at Year End "&amp;YEAR($E$7)</f>
        <v>No.  of Vehicles  Covered at Year End 1900</v>
      </c>
      <c r="D13" s="3433" t="str">
        <f>"Sums Insured 
in " &amp;YEAR($E$7)</f>
        <v>Sums Insured 
in 1900</v>
      </c>
      <c r="E13" s="3433" t="str">
        <f>"Gross Written Premium 
Income in "&amp;YEAR($E$7)</f>
        <v>Gross Written Premium 
Income in 1900</v>
      </c>
      <c r="F13" s="15"/>
      <c r="G13" s="15"/>
    </row>
    <row r="14" spans="1:7" ht="15">
      <c r="A14" s="3434"/>
      <c r="B14" s="3435"/>
      <c r="C14" s="3435"/>
      <c r="D14" s="3436" t="s">
        <v>881</v>
      </c>
      <c r="E14" s="3436" t="s">
        <v>881</v>
      </c>
      <c r="F14" s="15"/>
      <c r="G14" s="15"/>
    </row>
    <row r="15" spans="1:7" ht="15" customHeight="1">
      <c r="A15" s="3437" t="s">
        <v>887</v>
      </c>
      <c r="B15" s="3438"/>
      <c r="C15" s="3438"/>
      <c r="D15" s="3438"/>
      <c r="E15" s="3438"/>
      <c r="F15" s="15"/>
      <c r="G15" s="15"/>
    </row>
    <row r="16" spans="1:7" ht="15" customHeight="1">
      <c r="A16" s="3439" t="s">
        <v>888</v>
      </c>
      <c r="B16" s="3440">
        <f>B17+B18+B19</f>
        <v>0</v>
      </c>
      <c r="C16" s="3440">
        <f>C17+C18+C19</f>
        <v>0</v>
      </c>
      <c r="D16" s="4453">
        <f>D17+D18+D19</f>
        <v>0</v>
      </c>
      <c r="E16" s="4453">
        <f>E17+E18+E19</f>
        <v>0</v>
      </c>
      <c r="F16" s="15"/>
      <c r="G16" s="15"/>
    </row>
    <row r="17" spans="1:7" ht="15" customHeight="1">
      <c r="A17" s="3441" t="s">
        <v>889</v>
      </c>
      <c r="B17" s="3442"/>
      <c r="C17" s="3442"/>
      <c r="D17" s="4450"/>
      <c r="E17" s="4450"/>
      <c r="F17" s="15"/>
      <c r="G17" s="15"/>
    </row>
    <row r="18" spans="1:7" ht="15" customHeight="1">
      <c r="A18" s="3441" t="s">
        <v>320</v>
      </c>
      <c r="B18" s="3442"/>
      <c r="C18" s="3442"/>
      <c r="D18" s="4450"/>
      <c r="E18" s="4450"/>
      <c r="F18" s="15"/>
      <c r="G18" s="15"/>
    </row>
    <row r="19" spans="1:7" ht="15" customHeight="1">
      <c r="A19" s="3441" t="s">
        <v>890</v>
      </c>
      <c r="B19" s="3442"/>
      <c r="C19" s="3442"/>
      <c r="D19" s="4450"/>
      <c r="E19" s="4450"/>
      <c r="F19" s="15"/>
      <c r="G19" s="15"/>
    </row>
    <row r="20" spans="1:7" ht="15" customHeight="1">
      <c r="A20" s="3439" t="s">
        <v>891</v>
      </c>
      <c r="B20" s="3442"/>
      <c r="C20" s="3442"/>
      <c r="D20" s="4450"/>
      <c r="E20" s="4450"/>
      <c r="F20" s="15"/>
      <c r="G20" s="15"/>
    </row>
    <row r="21" spans="1:7" ht="15" customHeight="1">
      <c r="A21" s="3439" t="s">
        <v>892</v>
      </c>
      <c r="B21" s="3442"/>
      <c r="C21" s="3442"/>
      <c r="D21" s="4450"/>
      <c r="E21" s="4450"/>
      <c r="F21" s="15"/>
      <c r="G21" s="15"/>
    </row>
    <row r="22" spans="1:7" ht="15" customHeight="1">
      <c r="A22" s="3439" t="s">
        <v>893</v>
      </c>
      <c r="B22" s="3442"/>
      <c r="C22" s="3442"/>
      <c r="D22" s="4450"/>
      <c r="E22" s="4450"/>
      <c r="F22" s="15"/>
      <c r="G22" s="15"/>
    </row>
    <row r="23" spans="1:7" ht="15" customHeight="1">
      <c r="A23" s="3443" t="s">
        <v>1456</v>
      </c>
      <c r="B23" s="3444"/>
      <c r="C23" s="3444"/>
      <c r="D23" s="4451"/>
      <c r="E23" s="4451"/>
      <c r="F23" s="15"/>
      <c r="G23" s="15"/>
    </row>
    <row r="24" spans="1:7" ht="15" customHeight="1">
      <c r="A24" s="3445" t="s">
        <v>894</v>
      </c>
      <c r="B24" s="3446">
        <f>SUM(B17:B23)</f>
        <v>0</v>
      </c>
      <c r="C24" s="3446">
        <f>SUM(C17:C23)</f>
        <v>0</v>
      </c>
      <c r="D24" s="4452">
        <f>SUM(D17:D23)</f>
        <v>0</v>
      </c>
      <c r="E24" s="4452">
        <f>SUM(E17:E23)</f>
        <v>0</v>
      </c>
      <c r="F24" s="15"/>
      <c r="G24" s="15"/>
    </row>
    <row r="25" spans="1:7" ht="15" customHeight="1">
      <c r="A25" s="3447"/>
      <c r="B25" s="3448"/>
      <c r="C25" s="3448"/>
      <c r="D25" s="4453"/>
      <c r="E25" s="4453"/>
      <c r="F25" s="15"/>
      <c r="G25" s="15"/>
    </row>
    <row r="26" spans="1:7" ht="15" customHeight="1">
      <c r="A26" s="3437" t="s">
        <v>895</v>
      </c>
      <c r="B26" s="3448"/>
      <c r="C26" s="3448"/>
      <c r="D26" s="4453"/>
      <c r="E26" s="4453"/>
      <c r="F26" s="15"/>
      <c r="G26" s="15"/>
    </row>
    <row r="27" spans="1:7" ht="15" customHeight="1">
      <c r="A27" s="3439" t="s">
        <v>888</v>
      </c>
      <c r="B27" s="3448">
        <f>B28+B29+B30</f>
        <v>0</v>
      </c>
      <c r="C27" s="3448">
        <f>C28+C29+C30</f>
        <v>0</v>
      </c>
      <c r="D27" s="4453">
        <f>D28+D29+D30</f>
        <v>0</v>
      </c>
      <c r="E27" s="4453">
        <f>E28+E29+E30</f>
        <v>0</v>
      </c>
      <c r="F27" s="15"/>
      <c r="G27" s="15"/>
    </row>
    <row r="28" spans="1:7" ht="20.100000000000001" customHeight="1">
      <c r="A28" s="3441" t="s">
        <v>889</v>
      </c>
      <c r="B28" s="3442"/>
      <c r="C28" s="3442"/>
      <c r="D28" s="4450"/>
      <c r="E28" s="4450"/>
      <c r="F28" s="15"/>
      <c r="G28" s="15"/>
    </row>
    <row r="29" spans="1:7" ht="15">
      <c r="A29" s="3441" t="s">
        <v>320</v>
      </c>
      <c r="B29" s="3442"/>
      <c r="C29" s="3442"/>
      <c r="D29" s="4450"/>
      <c r="E29" s="4450"/>
      <c r="F29" s="15"/>
      <c r="G29" s="15"/>
    </row>
    <row r="30" spans="1:7" ht="15">
      <c r="A30" s="3441" t="s">
        <v>890</v>
      </c>
      <c r="B30" s="3442"/>
      <c r="C30" s="3442"/>
      <c r="D30" s="4450"/>
      <c r="E30" s="4450"/>
      <c r="F30" s="15"/>
      <c r="G30" s="15"/>
    </row>
    <row r="31" spans="1:7" ht="15">
      <c r="A31" s="3439" t="s">
        <v>891</v>
      </c>
      <c r="B31" s="3442"/>
      <c r="C31" s="3442"/>
      <c r="D31" s="4450"/>
      <c r="E31" s="4450"/>
      <c r="F31" s="15"/>
      <c r="G31" s="15"/>
    </row>
    <row r="32" spans="1:7" ht="15">
      <c r="A32" s="3439" t="s">
        <v>892</v>
      </c>
      <c r="B32" s="3442"/>
      <c r="C32" s="3442"/>
      <c r="D32" s="4450"/>
      <c r="E32" s="4450"/>
      <c r="F32" s="15"/>
      <c r="G32" s="15"/>
    </row>
    <row r="33" spans="1:7" ht="15">
      <c r="A33" s="3439" t="s">
        <v>893</v>
      </c>
      <c r="B33" s="3442"/>
      <c r="C33" s="3442"/>
      <c r="D33" s="4450"/>
      <c r="E33" s="4450"/>
      <c r="F33" s="15"/>
      <c r="G33" s="15"/>
    </row>
    <row r="34" spans="1:7" ht="15">
      <c r="A34" s="3449" t="s">
        <v>1456</v>
      </c>
      <c r="B34" s="3450"/>
      <c r="C34" s="3450"/>
      <c r="D34" s="4454"/>
      <c r="E34" s="4451"/>
      <c r="F34" s="15"/>
      <c r="G34" s="15"/>
    </row>
    <row r="35" spans="1:7" ht="30">
      <c r="A35" s="3451" t="s">
        <v>896</v>
      </c>
      <c r="B35" s="3452">
        <f>SUM(B28:B34)</f>
        <v>0</v>
      </c>
      <c r="C35" s="3452">
        <f>SUM(C28:C34)</f>
        <v>0</v>
      </c>
      <c r="D35" s="4455">
        <f>SUM(D28:D34)</f>
        <v>0</v>
      </c>
      <c r="E35" s="4455">
        <f>SUM(E28:E34)</f>
        <v>0</v>
      </c>
    </row>
    <row r="36" spans="1:7" ht="15">
      <c r="A36" s="3453" t="s">
        <v>182</v>
      </c>
      <c r="B36" s="3454">
        <f>B24+B35</f>
        <v>0</v>
      </c>
      <c r="C36" s="3454">
        <f>C24+C35</f>
        <v>0</v>
      </c>
      <c r="D36" s="4456">
        <f>D24+D35</f>
        <v>0</v>
      </c>
      <c r="E36" s="4456">
        <f>E24+E35</f>
        <v>0</v>
      </c>
    </row>
    <row r="37" spans="1:7" ht="14.25">
      <c r="A37" s="75"/>
      <c r="B37" s="75"/>
      <c r="C37" s="75"/>
      <c r="D37" s="75"/>
      <c r="E37" s="75"/>
    </row>
    <row r="38" spans="1:7" ht="14.25">
      <c r="A38" s="75"/>
      <c r="B38" s="75"/>
      <c r="C38" s="75"/>
      <c r="D38" s="74"/>
      <c r="E38" s="95" t="str">
        <f>+ToC!E117</f>
        <v xml:space="preserve">GENERAL Annual Return </v>
      </c>
    </row>
    <row r="39" spans="1:7" ht="14.25">
      <c r="A39" s="75"/>
      <c r="B39" s="75"/>
      <c r="C39" s="75"/>
      <c r="D39" s="75"/>
      <c r="E39" s="95" t="s">
        <v>1058</v>
      </c>
    </row>
  </sheetData>
  <sheetProtection algorithmName="SHA-512" hashValue="szQbo/tkXYgI5E0MezhhtRlEZEcF/sTTHEKBczLHdJ+Gb4GO/63IbM7cUFNZ1tr3Vq38ZFVbbmW3OPz4v0OKKw==" saltValue="Eyg70lpuEee8seeG1bX3lA==" spinCount="100000" sheet="1" objects="1" scenarios="1"/>
  <customSheetViews>
    <customSheetView guid="{54084986-DBD9-467D-BB87-84DFF604BE53}" showPageBreaks="1" printArea="1">
      <selection activeCell="D23" sqref="D23"/>
      <colBreaks count="1" manualBreakCount="1">
        <brk id="6" max="1048575" man="1"/>
      </colBreaks>
      <pageMargins left="0.7" right="0.7" top="0.75" bottom="0.75" header="0.3" footer="0.3"/>
      <pageSetup paperSize="5" scale="72" orientation="portrait" r:id="rId1"/>
    </customSheetView>
  </customSheetViews>
  <mergeCells count="4">
    <mergeCell ref="A11:E11"/>
    <mergeCell ref="A9:E9"/>
    <mergeCell ref="A6:C6"/>
    <mergeCell ref="A1:E1"/>
  </mergeCells>
  <hyperlinks>
    <hyperlink ref="A1:E1" location="ToC!A1" display="10.33"/>
  </hyperlinks>
  <pageMargins left="0.70866141732283472" right="0.70866141732283472" top="0.74803149606299213" bottom="0.74803149606299213" header="0.31496062992125984" footer="0.31496062992125984"/>
  <pageSetup scale="62" orientation="portrait" r:id="rId2"/>
  <headerFooter>
    <oddHeader>&amp;L&amp;A&amp;C&amp;"Times New Roman,Bold" DRAFT 
INTERNAL USE ONLY&amp;RPage &amp;P</oddHeader>
  </headerFooter>
  <colBreaks count="1" manualBreakCount="1">
    <brk id="6"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K58"/>
  <sheetViews>
    <sheetView zoomScaleNormal="100" workbookViewId="0">
      <selection activeCell="B85" sqref="B85"/>
    </sheetView>
  </sheetViews>
  <sheetFormatPr defaultColWidth="0" defaultRowHeight="12.75" zeroHeight="1"/>
  <cols>
    <col min="1" max="1" width="21.1640625" style="341" customWidth="1"/>
    <col min="2" max="2" width="62.83203125" style="341" customWidth="1"/>
    <col min="3" max="3" width="15.83203125" style="341" customWidth="1"/>
    <col min="4" max="4" width="64.83203125" style="341" customWidth="1"/>
    <col min="5" max="5" width="15" style="341" hidden="1" customWidth="1"/>
    <col min="6" max="16384" width="9.33203125" style="341" hidden="1"/>
  </cols>
  <sheetData>
    <row r="1" spans="1:11" ht="14.25">
      <c r="A1" s="6354" t="s">
        <v>20</v>
      </c>
      <c r="B1" s="6370"/>
      <c r="C1" s="6370"/>
      <c r="D1" s="6370"/>
      <c r="E1" s="983"/>
    </row>
    <row r="2" spans="1:11" ht="15">
      <c r="A2" s="340"/>
      <c r="B2" s="524"/>
      <c r="C2" s="524"/>
      <c r="D2" s="527" t="s">
        <v>2252</v>
      </c>
      <c r="E2" s="70"/>
    </row>
    <row r="3" spans="1:11" ht="15">
      <c r="A3" s="1445" t="str">
        <f>+Cover!A14</f>
        <v>Select Name of Insurer/ Financial Holding Company</v>
      </c>
      <c r="B3" s="1450"/>
      <c r="C3" s="344"/>
      <c r="D3" s="827"/>
      <c r="E3" s="354"/>
    </row>
    <row r="4" spans="1:11" ht="15">
      <c r="A4" s="1414" t="str">
        <f>+ToC!A3</f>
        <v>Insurer/Financial Holding Company</v>
      </c>
      <c r="B4" s="342"/>
      <c r="C4" s="344"/>
      <c r="D4" s="827"/>
      <c r="E4" s="354"/>
    </row>
    <row r="5" spans="1:11" ht="15">
      <c r="A5" s="342"/>
      <c r="B5" s="342"/>
      <c r="C5" s="342"/>
      <c r="D5" s="348"/>
      <c r="E5" s="354"/>
    </row>
    <row r="6" spans="1:11" ht="15">
      <c r="A6" s="433" t="str">
        <f>+ToC!A5</f>
        <v>General Insurers Annual Return</v>
      </c>
      <c r="B6" s="342"/>
      <c r="C6" s="342"/>
      <c r="D6" s="348"/>
      <c r="E6" s="354"/>
    </row>
    <row r="7" spans="1:11" ht="15">
      <c r="A7" s="433" t="str">
        <f>+ToC!A6</f>
        <v>For Year Ended:</v>
      </c>
      <c r="B7" s="342"/>
      <c r="C7" s="758">
        <f>+Cover!A22</f>
        <v>0</v>
      </c>
      <c r="D7" s="340"/>
      <c r="E7" s="445"/>
    </row>
    <row r="8" spans="1:11" ht="15">
      <c r="A8" s="342"/>
      <c r="B8" s="344"/>
      <c r="C8" s="344"/>
      <c r="D8" s="342"/>
      <c r="E8" s="354"/>
    </row>
    <row r="9" spans="1:11" ht="15">
      <c r="A9" s="6533" t="s">
        <v>955</v>
      </c>
      <c r="B9" s="6534"/>
      <c r="C9" s="6534"/>
      <c r="D9" s="6534"/>
      <c r="E9" s="354"/>
    </row>
    <row r="10" spans="1:11" ht="15.75" thickBot="1">
      <c r="A10" s="340"/>
      <c r="B10" s="157"/>
      <c r="C10" s="157"/>
      <c r="D10" s="493"/>
      <c r="E10" s="354"/>
    </row>
    <row r="11" spans="1:11" ht="27" thickTop="1">
      <c r="A11" s="503" t="s">
        <v>947</v>
      </c>
      <c r="B11" s="1063"/>
      <c r="C11" s="3118" t="s">
        <v>943</v>
      </c>
      <c r="D11" s="1064" t="s">
        <v>663</v>
      </c>
      <c r="E11" s="354"/>
    </row>
    <row r="12" spans="1:11" ht="15">
      <c r="A12" s="1065"/>
      <c r="B12" s="1066"/>
      <c r="C12" s="3119"/>
      <c r="D12" s="1067"/>
      <c r="E12" s="354"/>
    </row>
    <row r="13" spans="1:11" ht="15">
      <c r="A13" s="1068" t="s">
        <v>13</v>
      </c>
      <c r="B13" s="1069" t="s">
        <v>2024</v>
      </c>
      <c r="C13" s="3120"/>
      <c r="D13" s="377"/>
      <c r="E13" s="354"/>
      <c r="K13" s="832" t="s">
        <v>943</v>
      </c>
    </row>
    <row r="14" spans="1:11" ht="15">
      <c r="A14" s="1068" t="s">
        <v>1130</v>
      </c>
      <c r="B14" s="2036" t="s">
        <v>2025</v>
      </c>
      <c r="C14" s="3120"/>
      <c r="D14" s="377"/>
      <c r="E14" s="354"/>
    </row>
    <row r="15" spans="1:11" ht="15">
      <c r="A15" s="1068" t="s">
        <v>65</v>
      </c>
      <c r="B15" s="2036" t="s">
        <v>2005</v>
      </c>
      <c r="C15" s="3120"/>
      <c r="D15" s="377"/>
      <c r="E15" s="354"/>
      <c r="K15" s="832" t="s">
        <v>863</v>
      </c>
    </row>
    <row r="16" spans="1:11" ht="15">
      <c r="A16" s="1068" t="s">
        <v>1131</v>
      </c>
      <c r="B16" s="344" t="s">
        <v>2023</v>
      </c>
      <c r="C16" s="3120"/>
      <c r="D16" s="377"/>
      <c r="E16" s="354"/>
      <c r="K16" s="832" t="s">
        <v>864</v>
      </c>
    </row>
    <row r="17" spans="1:11" ht="15">
      <c r="A17" s="1068" t="s">
        <v>946</v>
      </c>
      <c r="B17" s="2037" t="s">
        <v>2004</v>
      </c>
      <c r="C17" s="3120"/>
      <c r="D17" s="377"/>
      <c r="E17" s="354"/>
    </row>
    <row r="18" spans="1:11" ht="15">
      <c r="A18" s="1068" t="s">
        <v>1426</v>
      </c>
      <c r="B18" s="344" t="s">
        <v>2006</v>
      </c>
      <c r="C18" s="3120"/>
      <c r="D18" s="377"/>
      <c r="E18" s="354"/>
    </row>
    <row r="19" spans="1:11" ht="15">
      <c r="A19" s="1068" t="s">
        <v>841</v>
      </c>
      <c r="B19" s="2036" t="s">
        <v>880</v>
      </c>
      <c r="C19" s="3120"/>
      <c r="D19" s="377"/>
      <c r="E19" s="354"/>
    </row>
    <row r="20" spans="1:11" ht="15">
      <c r="A20" s="1068" t="s">
        <v>1124</v>
      </c>
      <c r="B20" s="2036" t="s">
        <v>1125</v>
      </c>
      <c r="C20" s="3120"/>
      <c r="D20" s="377"/>
      <c r="E20" s="354"/>
    </row>
    <row r="21" spans="1:11" ht="15">
      <c r="A21" s="1068" t="s">
        <v>190</v>
      </c>
      <c r="B21" s="2036" t="s">
        <v>2007</v>
      </c>
      <c r="C21" s="3120"/>
      <c r="D21" s="377"/>
      <c r="E21" s="354"/>
    </row>
    <row r="22" spans="1:11" ht="15">
      <c r="A22" s="1068" t="s">
        <v>952</v>
      </c>
      <c r="B22" s="2036" t="s">
        <v>2026</v>
      </c>
      <c r="C22" s="3120"/>
      <c r="D22" s="377"/>
      <c r="E22" s="354"/>
    </row>
    <row r="23" spans="1:11" ht="15">
      <c r="A23" s="839" t="s">
        <v>948</v>
      </c>
      <c r="B23" s="1520" t="s">
        <v>944</v>
      </c>
      <c r="C23" s="3120"/>
      <c r="D23" s="377"/>
      <c r="E23" s="354"/>
    </row>
    <row r="24" spans="1:11" ht="15">
      <c r="A24" s="839" t="s">
        <v>948</v>
      </c>
      <c r="B24" s="1520" t="s">
        <v>945</v>
      </c>
      <c r="C24" s="3120"/>
      <c r="D24" s="377"/>
      <c r="E24" s="354"/>
    </row>
    <row r="25" spans="1:11" ht="15">
      <c r="A25" s="1068" t="s">
        <v>952</v>
      </c>
      <c r="B25" s="1520" t="s">
        <v>953</v>
      </c>
      <c r="C25" s="3120"/>
      <c r="D25" s="377"/>
      <c r="E25" s="354"/>
    </row>
    <row r="26" spans="1:11" ht="15">
      <c r="A26" s="1068" t="s">
        <v>952</v>
      </c>
      <c r="B26" s="1520" t="s">
        <v>954</v>
      </c>
      <c r="C26" s="3120"/>
      <c r="D26" s="377"/>
      <c r="E26" s="354"/>
      <c r="K26" s="832"/>
    </row>
    <row r="27" spans="1:11" ht="15">
      <c r="A27" s="839" t="s">
        <v>2008</v>
      </c>
      <c r="B27" s="2036" t="s">
        <v>950</v>
      </c>
      <c r="C27" s="3120"/>
      <c r="D27" s="377"/>
      <c r="E27" s="354"/>
    </row>
    <row r="28" spans="1:11" ht="15">
      <c r="A28" s="839" t="s">
        <v>2009</v>
      </c>
      <c r="B28" s="2036" t="s">
        <v>949</v>
      </c>
      <c r="C28" s="3120"/>
      <c r="D28" s="377"/>
      <c r="E28" s="354"/>
    </row>
    <row r="29" spans="1:11" ht="15">
      <c r="A29" s="1068" t="s">
        <v>1452</v>
      </c>
      <c r="B29" s="2036" t="s">
        <v>737</v>
      </c>
      <c r="C29" s="3120"/>
      <c r="D29" s="377"/>
      <c r="E29" s="354"/>
    </row>
    <row r="30" spans="1:11" ht="15">
      <c r="A30" s="839" t="s">
        <v>951</v>
      </c>
      <c r="B30" s="2037" t="s">
        <v>1430</v>
      </c>
      <c r="C30" s="3120"/>
      <c r="D30" s="377"/>
      <c r="E30" s="354"/>
    </row>
    <row r="31" spans="1:11" ht="15">
      <c r="A31" s="839" t="s">
        <v>1644</v>
      </c>
      <c r="B31" s="1069" t="s">
        <v>1643</v>
      </c>
      <c r="C31" s="3120"/>
      <c r="D31" s="377"/>
      <c r="E31" s="354"/>
    </row>
    <row r="32" spans="1:11" ht="15">
      <c r="A32" s="839"/>
      <c r="B32" s="1069"/>
      <c r="C32" s="3120"/>
      <c r="D32" s="377"/>
      <c r="E32" s="354"/>
    </row>
    <row r="33" spans="1:5" ht="15">
      <c r="A33" s="839"/>
      <c r="B33" s="1069"/>
      <c r="C33" s="3120"/>
      <c r="D33" s="377"/>
      <c r="E33" s="354"/>
    </row>
    <row r="34" spans="1:5" ht="15">
      <c r="A34" s="839"/>
      <c r="B34" s="1069"/>
      <c r="C34" s="3120"/>
      <c r="D34" s="377"/>
      <c r="E34" s="354"/>
    </row>
    <row r="35" spans="1:5" ht="15">
      <c r="A35" s="839"/>
      <c r="B35" s="1069"/>
      <c r="C35" s="3120"/>
      <c r="D35" s="377"/>
      <c r="E35" s="354"/>
    </row>
    <row r="36" spans="1:5" ht="15">
      <c r="A36" s="839"/>
      <c r="B36" s="1069"/>
      <c r="C36" s="3120"/>
      <c r="D36" s="377"/>
      <c r="E36" s="354"/>
    </row>
    <row r="37" spans="1:5" ht="15">
      <c r="A37" s="839"/>
      <c r="B37" s="1069"/>
      <c r="C37" s="3120"/>
      <c r="D37" s="377"/>
      <c r="E37" s="354"/>
    </row>
    <row r="38" spans="1:5" ht="15">
      <c r="A38" s="839"/>
      <c r="B38" s="1069"/>
      <c r="C38" s="3120"/>
      <c r="D38" s="377"/>
      <c r="E38" s="354"/>
    </row>
    <row r="39" spans="1:5" ht="15">
      <c r="A39" s="839"/>
      <c r="B39" s="1069"/>
      <c r="C39" s="3120"/>
      <c r="D39" s="377"/>
      <c r="E39" s="354"/>
    </row>
    <row r="40" spans="1:5" ht="15">
      <c r="A40" s="839"/>
      <c r="B40" s="1069"/>
      <c r="C40" s="3120"/>
      <c r="D40" s="377"/>
      <c r="E40" s="354"/>
    </row>
    <row r="41" spans="1:5" ht="15">
      <c r="A41" s="839"/>
      <c r="B41" s="1069"/>
      <c r="C41" s="3120"/>
      <c r="D41" s="377"/>
      <c r="E41" s="354"/>
    </row>
    <row r="42" spans="1:5" ht="15">
      <c r="A42" s="839"/>
      <c r="B42" s="1069"/>
      <c r="C42" s="3120"/>
      <c r="D42" s="377"/>
      <c r="E42" s="354"/>
    </row>
    <row r="43" spans="1:5" ht="15">
      <c r="A43" s="839"/>
      <c r="B43" s="1069"/>
      <c r="C43" s="3120"/>
      <c r="D43" s="377"/>
      <c r="E43" s="354"/>
    </row>
    <row r="44" spans="1:5" ht="15">
      <c r="A44" s="839"/>
      <c r="B44" s="1069"/>
      <c r="C44" s="3120"/>
      <c r="D44" s="377"/>
      <c r="E44" s="354"/>
    </row>
    <row r="45" spans="1:5" ht="15">
      <c r="A45" s="839"/>
      <c r="B45" s="1069"/>
      <c r="C45" s="3120"/>
      <c r="D45" s="377"/>
      <c r="E45" s="354"/>
    </row>
    <row r="46" spans="1:5" ht="15">
      <c r="A46" s="839"/>
      <c r="B46" s="1069"/>
      <c r="C46" s="3120"/>
      <c r="D46" s="377"/>
      <c r="E46" s="354"/>
    </row>
    <row r="47" spans="1:5" ht="15">
      <c r="A47" s="839"/>
      <c r="B47" s="1069"/>
      <c r="C47" s="3120"/>
      <c r="D47" s="377"/>
      <c r="E47" s="354"/>
    </row>
    <row r="48" spans="1:5" ht="15.75" thickBot="1">
      <c r="A48" s="1071"/>
      <c r="B48" s="1072"/>
      <c r="C48" s="3120"/>
      <c r="D48" s="378"/>
      <c r="E48" s="354"/>
    </row>
    <row r="49" spans="1:5" ht="15.75" thickTop="1">
      <c r="A49" s="1393" t="s">
        <v>506</v>
      </c>
      <c r="B49" s="1073"/>
      <c r="C49" s="1073"/>
      <c r="D49" s="1074"/>
      <c r="E49" s="354"/>
    </row>
    <row r="50" spans="1:5" ht="15" customHeight="1">
      <c r="A50" s="3455" t="s">
        <v>1831</v>
      </c>
      <c r="B50" s="157"/>
      <c r="C50" s="157"/>
      <c r="D50" s="1075"/>
      <c r="E50" s="354"/>
    </row>
    <row r="51" spans="1:5" ht="15">
      <c r="A51" s="343" t="s">
        <v>1832</v>
      </c>
      <c r="B51" s="340"/>
      <c r="C51" s="340"/>
      <c r="D51" s="340"/>
      <c r="E51" s="354"/>
    </row>
    <row r="52" spans="1:5" ht="15">
      <c r="A52" s="1392" t="s">
        <v>956</v>
      </c>
      <c r="B52" s="721"/>
      <c r="C52" s="721"/>
      <c r="D52" s="1076"/>
      <c r="E52" s="354"/>
    </row>
    <row r="53" spans="1:5" ht="15">
      <c r="A53" s="1392" t="s">
        <v>957</v>
      </c>
      <c r="B53" s="721"/>
      <c r="C53" s="721"/>
      <c r="D53" s="1076"/>
      <c r="E53" s="354"/>
    </row>
    <row r="54" spans="1:5" ht="15.75" thickBot="1">
      <c r="A54" s="1394"/>
      <c r="B54" s="1077"/>
      <c r="C54" s="1077"/>
      <c r="D54" s="1078"/>
      <c r="E54" s="354"/>
    </row>
    <row r="55" spans="1:5" ht="15.75" thickTop="1">
      <c r="A55" s="340"/>
      <c r="B55" s="529"/>
      <c r="C55" s="529"/>
      <c r="D55" s="344"/>
      <c r="E55" s="354"/>
    </row>
    <row r="56" spans="1:5" ht="15">
      <c r="A56" s="340"/>
      <c r="B56" s="640"/>
      <c r="C56" s="344"/>
      <c r="D56" s="353" t="str">
        <f>+ToC!E117</f>
        <v xml:space="preserve">GENERAL Annual Return </v>
      </c>
      <c r="E56" s="354"/>
    </row>
    <row r="57" spans="1:5" ht="15">
      <c r="A57" s="340"/>
      <c r="B57" s="529"/>
      <c r="C57" s="344"/>
      <c r="D57" s="353" t="s">
        <v>1743</v>
      </c>
      <c r="E57" s="354"/>
    </row>
    <row r="58" spans="1:5" ht="15" hidden="1">
      <c r="A58" s="340"/>
      <c r="B58" s="346"/>
      <c r="C58" s="346"/>
      <c r="D58" s="346"/>
      <c r="E58" s="354"/>
    </row>
  </sheetData>
  <sheetProtection algorithmName="SHA-512" hashValue="nE9cOwD3M9vy2rT9sXn9MX+z6j4DWuIfZ4ogqhRgdjpJ736nsfV9vRE/vrV4S+xba3o5YFu2KmjPuaakd2dlCA==" saltValue="pEHlqMBZrN3Ydoelaj6dqg==" spinCount="100000" sheet="1" objects="1" scenarios="1"/>
  <customSheetViews>
    <customSheetView guid="{54084986-DBD9-467D-BB87-84DFF604BE53}">
      <selection activeCell="C13" sqref="C13"/>
      <pageMargins left="0.7" right="0.7" top="0.75" bottom="0.75" header="0.3" footer="0.3"/>
      <pageSetup paperSize="5" scale="60" orientation="portrait" r:id="rId1"/>
    </customSheetView>
  </customSheetViews>
  <mergeCells count="2">
    <mergeCell ref="A9:D9"/>
    <mergeCell ref="A1:D1"/>
  </mergeCells>
  <dataValidations count="1">
    <dataValidation type="list" allowBlank="1" showInputMessage="1" showErrorMessage="1" sqref="K13 K15:K18 C12:C48">
      <formula1>$K$13:$K$16</formula1>
    </dataValidation>
  </dataValidations>
  <hyperlinks>
    <hyperlink ref="A1:D1" location="ToC!A1" display="10.40"/>
  </hyperlinks>
  <pageMargins left="0.70866141732283472" right="0.70866141732283472" top="0.74803149606299213" bottom="0.74803149606299213" header="0.31496062992125984" footer="0.31496062992125984"/>
  <pageSetup scale="61" orientation="portrait" r:id="rId2"/>
  <headerFooter>
    <oddHeader>&amp;L&amp;A&amp;C&amp;"Times New Roman,Bold" DRAFT 
INTERNAL USE ONLY&amp;RPage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37"/>
  <sheetViews>
    <sheetView zoomScale="70" zoomScaleNormal="70" workbookViewId="0">
      <selection activeCell="B2" sqref="B2"/>
    </sheetView>
  </sheetViews>
  <sheetFormatPr defaultColWidth="0" defaultRowHeight="12.75" zeroHeight="1"/>
  <cols>
    <col min="1" max="1" width="9.33203125" style="60" customWidth="1"/>
    <col min="2" max="2" width="96.1640625" style="60" customWidth="1"/>
    <col min="3" max="3" width="13.1640625" style="60" customWidth="1"/>
    <col min="4" max="4" width="10.5" style="60" customWidth="1"/>
    <col min="5" max="5" width="13" style="60" customWidth="1"/>
    <col min="6" max="13" width="9.33203125" style="60" hidden="1" customWidth="1"/>
    <col min="14" max="16384" width="9.33203125" style="60" hidden="1"/>
  </cols>
  <sheetData>
    <row r="1" spans="1:5" s="14" customFormat="1" ht="23.25">
      <c r="A1" s="75"/>
      <c r="B1" s="5106" t="s">
        <v>2672</v>
      </c>
      <c r="C1" s="82"/>
      <c r="D1" s="335"/>
      <c r="E1" s="75"/>
    </row>
    <row r="2" spans="1:5" s="14" customFormat="1" ht="15">
      <c r="A2" s="1417" t="str">
        <f>+Cover!A14</f>
        <v>Select Name of Insurer/ Financial Holding Company</v>
      </c>
      <c r="B2" s="1418"/>
      <c r="C2" s="75"/>
      <c r="D2" s="75"/>
      <c r="E2" s="75"/>
    </row>
    <row r="3" spans="1:5" s="14" customFormat="1" ht="15">
      <c r="A3" s="90" t="s">
        <v>5</v>
      </c>
      <c r="B3" s="1301"/>
      <c r="C3" s="75"/>
      <c r="D3" s="75"/>
      <c r="E3" s="75"/>
    </row>
    <row r="4" spans="1:5" s="14" customFormat="1" ht="15">
      <c r="A4" s="90"/>
      <c r="B4" s="337"/>
      <c r="C4" s="75"/>
      <c r="D4" s="75"/>
      <c r="E4" s="75"/>
    </row>
    <row r="5" spans="1:5" s="14" customFormat="1" ht="15">
      <c r="A5" s="335" t="s">
        <v>6</v>
      </c>
      <c r="B5" s="337"/>
      <c r="C5" s="75"/>
      <c r="D5" s="75"/>
      <c r="E5" s="75"/>
    </row>
    <row r="6" spans="1:5" s="14" customFormat="1" ht="15">
      <c r="A6" s="6219" t="s">
        <v>7</v>
      </c>
      <c r="B6" s="6219"/>
      <c r="C6" s="119">
        <f>+Cover!A22</f>
        <v>0</v>
      </c>
      <c r="D6" s="75"/>
      <c r="E6" s="75"/>
    </row>
    <row r="7" spans="1:5" s="14" customFormat="1" ht="15">
      <c r="A7" s="90"/>
      <c r="B7" s="337"/>
      <c r="C7" s="75"/>
      <c r="D7" s="75"/>
      <c r="E7" s="75"/>
    </row>
    <row r="8" spans="1:5" s="14" customFormat="1" ht="15">
      <c r="A8" s="6215" t="s">
        <v>8</v>
      </c>
      <c r="B8" s="6216"/>
      <c r="C8" s="6216"/>
      <c r="D8" s="6216"/>
      <c r="E8" s="75"/>
    </row>
    <row r="9" spans="1:5" s="14" customFormat="1" ht="15" thickBot="1">
      <c r="A9" s="75"/>
      <c r="B9" s="75"/>
      <c r="C9" s="75"/>
      <c r="D9" s="75"/>
      <c r="E9" s="75"/>
    </row>
    <row r="10" spans="1:5" s="14" customFormat="1" ht="15" thickTop="1">
      <c r="A10" s="120"/>
      <c r="B10" s="121"/>
      <c r="C10" s="122"/>
      <c r="D10" s="6217" t="s">
        <v>9</v>
      </c>
      <c r="E10" s="6218"/>
    </row>
    <row r="11" spans="1:5" s="14" customFormat="1" ht="56.25" customHeight="1">
      <c r="A11" s="123"/>
      <c r="B11" s="2025"/>
      <c r="C11" s="2029" t="s">
        <v>10</v>
      </c>
      <c r="D11" s="125" t="s">
        <v>11</v>
      </c>
      <c r="E11" s="126" t="s">
        <v>12</v>
      </c>
    </row>
    <row r="12" spans="1:5" s="14" customFormat="1" ht="15">
      <c r="A12" s="269" t="s">
        <v>2016</v>
      </c>
      <c r="B12" s="1416"/>
      <c r="C12" s="2030"/>
      <c r="D12" s="127"/>
      <c r="E12" s="128"/>
    </row>
    <row r="13" spans="1:5" s="14" customFormat="1" ht="14.25">
      <c r="A13" s="142"/>
      <c r="B13" s="3282" t="s">
        <v>2013</v>
      </c>
      <c r="C13" s="2007"/>
      <c r="D13" s="129" t="s">
        <v>13</v>
      </c>
      <c r="E13" s="130" t="s">
        <v>13</v>
      </c>
    </row>
    <row r="14" spans="1:5" s="14" customFormat="1" ht="15">
      <c r="A14" s="148"/>
      <c r="B14" s="2008" t="s">
        <v>2014</v>
      </c>
      <c r="C14" s="208"/>
      <c r="D14" s="125">
        <v>10.01</v>
      </c>
      <c r="E14" s="131">
        <v>10.01</v>
      </c>
    </row>
    <row r="15" spans="1:5" s="14" customFormat="1" ht="15">
      <c r="A15" s="148"/>
      <c r="B15" s="2008" t="s">
        <v>2227</v>
      </c>
      <c r="C15" s="2006"/>
      <c r="D15" s="159">
        <v>10.02</v>
      </c>
      <c r="E15" s="131">
        <v>10.02</v>
      </c>
    </row>
    <row r="16" spans="1:5" s="14" customFormat="1" ht="14.25">
      <c r="A16" s="139"/>
      <c r="B16" s="2008" t="s">
        <v>2017</v>
      </c>
      <c r="C16" s="2011"/>
      <c r="D16" s="147" t="s">
        <v>1131</v>
      </c>
      <c r="E16" s="1431"/>
    </row>
    <row r="17" spans="1:5" s="2016" customFormat="1" ht="14.25">
      <c r="A17" s="139"/>
      <c r="B17" s="3283" t="s">
        <v>2004</v>
      </c>
      <c r="C17" s="2014"/>
      <c r="D17" s="159">
        <v>10.039999999999999</v>
      </c>
      <c r="E17" s="2015"/>
    </row>
    <row r="18" spans="1:5" s="1698" customFormat="1" ht="14.25">
      <c r="A18" s="139"/>
      <c r="B18" s="2008" t="s">
        <v>2006</v>
      </c>
      <c r="C18" s="2011"/>
      <c r="D18" s="147" t="s">
        <v>1426</v>
      </c>
      <c r="E18" s="2017"/>
    </row>
    <row r="19" spans="1:5" s="14" customFormat="1" ht="15" customHeight="1">
      <c r="A19" s="148"/>
      <c r="B19" s="2008" t="s">
        <v>880</v>
      </c>
      <c r="C19" s="208"/>
      <c r="D19" s="159">
        <v>10.06</v>
      </c>
      <c r="E19" s="131">
        <v>10.06</v>
      </c>
    </row>
    <row r="20" spans="1:5" s="14" customFormat="1" ht="15" customHeight="1">
      <c r="A20" s="138"/>
      <c r="B20" s="1432"/>
      <c r="C20" s="1498"/>
      <c r="D20" s="127"/>
      <c r="E20" s="2013"/>
    </row>
    <row r="21" spans="1:5" s="14" customFormat="1" ht="15">
      <c r="A21" s="2009" t="s">
        <v>14</v>
      </c>
      <c r="B21" s="2010"/>
      <c r="C21" s="208"/>
      <c r="D21" s="124"/>
      <c r="E21" s="173"/>
    </row>
    <row r="22" spans="1:5" s="14" customFormat="1" ht="15">
      <c r="A22" s="4463"/>
      <c r="B22" s="3285" t="s">
        <v>15</v>
      </c>
      <c r="C22" s="2007"/>
      <c r="D22" s="129" t="s">
        <v>1425</v>
      </c>
      <c r="E22" s="130" t="s">
        <v>1425</v>
      </c>
    </row>
    <row r="23" spans="1:5" s="14" customFormat="1" ht="15">
      <c r="A23" s="4462"/>
      <c r="B23" s="3284" t="s">
        <v>16</v>
      </c>
      <c r="C23" s="2007"/>
      <c r="D23" s="129" t="s">
        <v>1424</v>
      </c>
      <c r="E23" s="132" t="s">
        <v>1424</v>
      </c>
    </row>
    <row r="24" spans="1:5" s="14" customFormat="1" ht="14.25">
      <c r="A24" s="139"/>
      <c r="B24" s="2008" t="s">
        <v>2020</v>
      </c>
      <c r="C24" s="2007"/>
      <c r="D24" s="129" t="s">
        <v>17</v>
      </c>
      <c r="E24" s="130" t="s">
        <v>17</v>
      </c>
    </row>
    <row r="25" spans="1:5" s="14" customFormat="1" ht="14.25">
      <c r="A25" s="139"/>
      <c r="B25" s="2008" t="s">
        <v>1907</v>
      </c>
      <c r="C25" s="2007"/>
      <c r="D25" s="129"/>
      <c r="E25" s="130">
        <v>10.119999999999999</v>
      </c>
    </row>
    <row r="26" spans="1:5" s="14" customFormat="1" ht="14.25">
      <c r="A26" s="139"/>
      <c r="B26" s="2008" t="s">
        <v>921</v>
      </c>
      <c r="C26" s="2007"/>
      <c r="D26" s="129" t="s">
        <v>935</v>
      </c>
      <c r="E26" s="131" t="s">
        <v>935</v>
      </c>
    </row>
    <row r="27" spans="1:5" s="14" customFormat="1" ht="14.25">
      <c r="A27" s="139"/>
      <c r="B27" s="2008" t="s">
        <v>1453</v>
      </c>
      <c r="C27" s="2011"/>
      <c r="D27" s="147" t="s">
        <v>1452</v>
      </c>
      <c r="E27" s="1461"/>
    </row>
    <row r="28" spans="1:5" s="14" customFormat="1" ht="14.25">
      <c r="A28" s="5336"/>
      <c r="B28" s="2008" t="s">
        <v>2658</v>
      </c>
      <c r="C28" s="2011"/>
      <c r="D28" s="5337" t="s">
        <v>2659</v>
      </c>
      <c r="E28" s="5338" t="s">
        <v>2659</v>
      </c>
    </row>
    <row r="29" spans="1:5" s="14" customFormat="1" ht="14.25">
      <c r="A29" s="139"/>
      <c r="B29" s="2008" t="s">
        <v>21</v>
      </c>
      <c r="C29" s="2011"/>
      <c r="D29" s="129" t="s">
        <v>221</v>
      </c>
      <c r="E29" s="210" t="s">
        <v>221</v>
      </c>
    </row>
    <row r="30" spans="1:5" s="14" customFormat="1" ht="14.25">
      <c r="A30" s="139"/>
      <c r="B30" s="2008" t="s">
        <v>19</v>
      </c>
      <c r="C30" s="2011"/>
      <c r="D30" s="133" t="s">
        <v>232</v>
      </c>
      <c r="E30" s="211" t="s">
        <v>232</v>
      </c>
    </row>
    <row r="31" spans="1:5" s="14" customFormat="1" ht="14.25">
      <c r="A31" s="139"/>
      <c r="B31" s="2008" t="s">
        <v>22</v>
      </c>
      <c r="C31" s="2011"/>
      <c r="D31" s="134" t="s">
        <v>253</v>
      </c>
      <c r="E31" s="210" t="s">
        <v>253</v>
      </c>
    </row>
    <row r="32" spans="1:5" s="14" customFormat="1" ht="14.25">
      <c r="A32" s="139"/>
      <c r="B32" s="2008" t="s">
        <v>2021</v>
      </c>
      <c r="C32" s="2012"/>
      <c r="D32" s="192" t="s">
        <v>1140</v>
      </c>
      <c r="E32" s="136"/>
    </row>
    <row r="33" spans="1:5" s="14" customFormat="1" ht="14.25">
      <c r="A33" s="139"/>
      <c r="B33" s="2008" t="s">
        <v>2022</v>
      </c>
      <c r="C33" s="2007"/>
      <c r="D33" s="129" t="s">
        <v>20</v>
      </c>
      <c r="E33" s="210" t="s">
        <v>20</v>
      </c>
    </row>
    <row r="34" spans="1:5" s="14" customFormat="1" ht="14.25">
      <c r="A34" s="139"/>
      <c r="B34" s="2008" t="s">
        <v>2028</v>
      </c>
      <c r="C34" s="2007"/>
      <c r="D34" s="209" t="s">
        <v>960</v>
      </c>
      <c r="E34" s="210" t="s">
        <v>960</v>
      </c>
    </row>
    <row r="35" spans="1:5" s="14" customFormat="1" ht="14.25">
      <c r="A35" s="135"/>
      <c r="B35" s="86"/>
      <c r="C35" s="1498"/>
      <c r="D35" s="127"/>
      <c r="E35" s="136"/>
    </row>
    <row r="36" spans="1:5" s="14" customFormat="1" ht="14.25">
      <c r="A36" s="137" t="s">
        <v>23</v>
      </c>
      <c r="B36" s="86"/>
      <c r="C36" s="1498"/>
      <c r="D36" s="127"/>
      <c r="E36" s="136"/>
    </row>
    <row r="37" spans="1:5" s="14" customFormat="1" ht="14.25">
      <c r="A37" s="137"/>
      <c r="B37" s="86"/>
      <c r="C37" s="1498"/>
      <c r="D37" s="127"/>
      <c r="E37" s="136"/>
    </row>
    <row r="38" spans="1:5" s="14" customFormat="1" ht="15">
      <c r="A38" s="138" t="s">
        <v>24</v>
      </c>
      <c r="B38" s="86"/>
      <c r="C38" s="1498"/>
      <c r="D38" s="127"/>
      <c r="E38" s="136"/>
    </row>
    <row r="39" spans="1:5" s="14" customFormat="1" ht="15">
      <c r="A39" s="4462"/>
      <c r="B39" s="2008" t="s">
        <v>25</v>
      </c>
      <c r="C39" s="2007"/>
      <c r="D39" s="140" t="s">
        <v>26</v>
      </c>
      <c r="E39" s="141" t="s">
        <v>26</v>
      </c>
    </row>
    <row r="40" spans="1:5" s="14" customFormat="1" ht="15">
      <c r="A40" s="4463"/>
      <c r="B40" s="2008" t="s">
        <v>2030</v>
      </c>
      <c r="C40" s="2007"/>
      <c r="D40" s="129" t="s">
        <v>30</v>
      </c>
      <c r="E40" s="132" t="s">
        <v>30</v>
      </c>
    </row>
    <row r="41" spans="1:5" s="14" customFormat="1" ht="15">
      <c r="A41" s="4461"/>
      <c r="B41" s="2008" t="s">
        <v>2030</v>
      </c>
      <c r="C41" s="4465"/>
      <c r="D41" s="5086" t="s">
        <v>2577</v>
      </c>
      <c r="E41" s="5086" t="s">
        <v>2577</v>
      </c>
    </row>
    <row r="42" spans="1:5" s="14" customFormat="1" ht="15">
      <c r="A42" s="4462"/>
      <c r="B42" s="2008" t="s">
        <v>27</v>
      </c>
      <c r="C42" s="2007"/>
      <c r="D42" s="140" t="s">
        <v>929</v>
      </c>
      <c r="E42" s="141" t="s">
        <v>929</v>
      </c>
    </row>
    <row r="43" spans="1:5" s="14" customFormat="1" ht="15">
      <c r="A43" s="4462"/>
      <c r="B43" s="2008" t="s">
        <v>2034</v>
      </c>
      <c r="C43" s="2007"/>
      <c r="D43" s="140" t="s">
        <v>1137</v>
      </c>
      <c r="E43" s="141" t="s">
        <v>1137</v>
      </c>
    </row>
    <row r="44" spans="1:5" s="14" customFormat="1" ht="15">
      <c r="A44" s="4462"/>
      <c r="B44" s="2008" t="s">
        <v>29</v>
      </c>
      <c r="C44" s="2007"/>
      <c r="D44" s="129" t="s">
        <v>1139</v>
      </c>
      <c r="E44" s="130" t="s">
        <v>1139</v>
      </c>
    </row>
    <row r="45" spans="1:5" s="14" customFormat="1" ht="14.25">
      <c r="A45" s="142"/>
      <c r="B45" s="86"/>
      <c r="C45" s="1498"/>
      <c r="D45" s="143"/>
      <c r="E45" s="136"/>
    </row>
    <row r="46" spans="1:5" s="14" customFormat="1" ht="15">
      <c r="A46" s="138" t="s">
        <v>31</v>
      </c>
      <c r="B46" s="86"/>
      <c r="C46" s="1498"/>
      <c r="D46" s="127"/>
      <c r="E46" s="136"/>
    </row>
    <row r="47" spans="1:5" s="14" customFormat="1" ht="14.25">
      <c r="A47" s="139"/>
      <c r="B47" s="2008" t="s">
        <v>2036</v>
      </c>
      <c r="C47" s="2007"/>
      <c r="D47" s="140" t="s">
        <v>32</v>
      </c>
      <c r="E47" s="141" t="s">
        <v>32</v>
      </c>
    </row>
    <row r="48" spans="1:5" s="14" customFormat="1" ht="14.25">
      <c r="A48" s="139"/>
      <c r="B48" s="2008" t="s">
        <v>1097</v>
      </c>
      <c r="C48" s="2007"/>
      <c r="D48" s="140" t="s">
        <v>33</v>
      </c>
      <c r="E48" s="141" t="s">
        <v>33</v>
      </c>
    </row>
    <row r="49" spans="1:5" s="14" customFormat="1" ht="14.25">
      <c r="A49" s="142"/>
      <c r="B49" s="336"/>
      <c r="C49" s="1498"/>
      <c r="D49" s="144"/>
      <c r="E49" s="136"/>
    </row>
    <row r="50" spans="1:5" s="14" customFormat="1" ht="14.25">
      <c r="A50" s="137" t="s">
        <v>34</v>
      </c>
      <c r="B50" s="86"/>
      <c r="C50" s="1498"/>
      <c r="D50" s="144"/>
      <c r="E50" s="136"/>
    </row>
    <row r="51" spans="1:5" s="14" customFormat="1" ht="14.25">
      <c r="A51" s="142"/>
      <c r="B51" s="336"/>
      <c r="C51" s="1498"/>
      <c r="D51" s="144"/>
      <c r="E51" s="136"/>
    </row>
    <row r="52" spans="1:5" s="14" customFormat="1" ht="15">
      <c r="A52" s="138" t="s">
        <v>24</v>
      </c>
      <c r="B52" s="86"/>
      <c r="C52" s="804"/>
      <c r="D52" s="143"/>
      <c r="E52" s="136"/>
    </row>
    <row r="53" spans="1:5" s="14" customFormat="1" ht="15">
      <c r="A53" s="4462"/>
      <c r="B53" s="2008" t="s">
        <v>2040</v>
      </c>
      <c r="C53" s="2007"/>
      <c r="D53" s="145" t="s">
        <v>35</v>
      </c>
      <c r="E53" s="136"/>
    </row>
    <row r="54" spans="1:5" s="14" customFormat="1" ht="15">
      <c r="A54" s="4461"/>
      <c r="B54" s="2008" t="s">
        <v>2042</v>
      </c>
      <c r="C54" s="2007"/>
      <c r="D54" s="145" t="s">
        <v>2599</v>
      </c>
      <c r="E54" s="136"/>
    </row>
    <row r="55" spans="1:5" s="14" customFormat="1" ht="15">
      <c r="A55" s="4463"/>
      <c r="B55" s="2008" t="s">
        <v>2042</v>
      </c>
      <c r="C55" s="2007"/>
      <c r="D55" s="145" t="s">
        <v>36</v>
      </c>
      <c r="E55" s="136"/>
    </row>
    <row r="56" spans="1:5" s="14" customFormat="1" ht="15">
      <c r="A56" s="4462"/>
      <c r="B56" s="2008" t="s">
        <v>2045</v>
      </c>
      <c r="C56" s="2007"/>
      <c r="D56" s="129" t="s">
        <v>37</v>
      </c>
      <c r="E56" s="136"/>
    </row>
    <row r="57" spans="1:5" s="14" customFormat="1" ht="15">
      <c r="A57" s="4462"/>
      <c r="B57" s="3283" t="s">
        <v>2034</v>
      </c>
      <c r="C57" s="2007"/>
      <c r="D57" s="129" t="s">
        <v>38</v>
      </c>
      <c r="E57" s="136"/>
    </row>
    <row r="58" spans="1:5" s="14" customFormat="1" ht="14.25">
      <c r="A58" s="139"/>
      <c r="B58" s="2008" t="s">
        <v>39</v>
      </c>
      <c r="C58" s="2007"/>
      <c r="D58" s="140" t="s">
        <v>40</v>
      </c>
      <c r="E58" s="136"/>
    </row>
    <row r="59" spans="1:5" s="14" customFormat="1" ht="15">
      <c r="A59" s="4462"/>
      <c r="B59" s="2008" t="s">
        <v>2047</v>
      </c>
      <c r="C59" s="2031"/>
      <c r="D59" s="140" t="s">
        <v>41</v>
      </c>
      <c r="E59" s="136"/>
    </row>
    <row r="60" spans="1:5" s="14" customFormat="1" ht="14.25">
      <c r="A60" s="142"/>
      <c r="B60" s="86"/>
      <c r="C60" s="804"/>
      <c r="D60" s="144"/>
      <c r="E60" s="136"/>
    </row>
    <row r="61" spans="1:5" s="14" customFormat="1" ht="15">
      <c r="A61" s="138" t="s">
        <v>1153</v>
      </c>
      <c r="B61" s="86"/>
      <c r="C61" s="804"/>
      <c r="D61" s="144"/>
      <c r="E61" s="805"/>
    </row>
    <row r="62" spans="1:5" s="14" customFormat="1" ht="15">
      <c r="A62" s="4462"/>
      <c r="B62" s="2008" t="s">
        <v>2049</v>
      </c>
      <c r="C62" s="2031"/>
      <c r="D62" s="806" t="s">
        <v>1094</v>
      </c>
      <c r="E62" s="805"/>
    </row>
    <row r="63" spans="1:5" s="14" customFormat="1" ht="15">
      <c r="A63" s="4462"/>
      <c r="B63" s="2008" t="s">
        <v>2050</v>
      </c>
      <c r="C63" s="2031"/>
      <c r="D63" s="806" t="s">
        <v>1096</v>
      </c>
      <c r="E63" s="805"/>
    </row>
    <row r="64" spans="1:5" s="14" customFormat="1" ht="15">
      <c r="A64" s="4462"/>
      <c r="B64" s="5053" t="s">
        <v>2552</v>
      </c>
      <c r="C64" s="2007"/>
      <c r="D64" s="192" t="s">
        <v>1154</v>
      </c>
      <c r="E64" s="805"/>
    </row>
    <row r="65" spans="1:5" s="14" customFormat="1" ht="14.25">
      <c r="A65" s="142"/>
      <c r="B65" s="336"/>
      <c r="C65" s="1498"/>
      <c r="D65" s="144"/>
      <c r="E65" s="136"/>
    </row>
    <row r="66" spans="1:5" s="14" customFormat="1" ht="15">
      <c r="A66" s="138" t="s">
        <v>42</v>
      </c>
      <c r="B66" s="86"/>
      <c r="C66" s="804"/>
      <c r="D66" s="87"/>
      <c r="E66" s="136"/>
    </row>
    <row r="67" spans="1:5" s="14" customFormat="1" ht="14.25">
      <c r="A67" s="5720"/>
      <c r="B67" s="3282" t="s">
        <v>43</v>
      </c>
      <c r="C67" s="2006"/>
      <c r="D67" s="129" t="s">
        <v>44</v>
      </c>
      <c r="E67" s="136"/>
    </row>
    <row r="68" spans="1:5" s="14" customFormat="1" ht="14.25">
      <c r="A68" s="5720"/>
      <c r="B68" s="3286" t="s">
        <v>45</v>
      </c>
      <c r="C68" s="2007"/>
      <c r="D68" s="129" t="s">
        <v>1417</v>
      </c>
      <c r="E68" s="136"/>
    </row>
    <row r="69" spans="1:5" s="14" customFormat="1" ht="14.25">
      <c r="A69" s="5720"/>
      <c r="B69" s="2008" t="s">
        <v>46</v>
      </c>
      <c r="C69" s="2007"/>
      <c r="D69" s="129" t="s">
        <v>1418</v>
      </c>
      <c r="E69" s="136"/>
    </row>
    <row r="70" spans="1:5" s="14" customFormat="1" ht="14.25">
      <c r="A70" s="5720"/>
      <c r="B70" s="2008" t="s">
        <v>1419</v>
      </c>
      <c r="C70" s="2007"/>
      <c r="D70" s="2005" t="s">
        <v>1420</v>
      </c>
      <c r="E70" s="805"/>
    </row>
    <row r="71" spans="1:5" s="14" customFormat="1" ht="14.25">
      <c r="A71" s="5720"/>
      <c r="B71" s="2008" t="s">
        <v>47</v>
      </c>
      <c r="C71" s="2007"/>
      <c r="D71" s="134" t="s">
        <v>1421</v>
      </c>
      <c r="E71" s="136"/>
    </row>
    <row r="72" spans="1:5" s="14" customFormat="1" ht="14.25">
      <c r="A72" s="5720"/>
      <c r="B72" s="2008" t="s">
        <v>48</v>
      </c>
      <c r="C72" s="2007"/>
      <c r="D72" s="134" t="s">
        <v>1422</v>
      </c>
      <c r="E72" s="136"/>
    </row>
    <row r="73" spans="1:5" s="14" customFormat="1" ht="14.25">
      <c r="A73" s="5720"/>
      <c r="B73" s="2008" t="s">
        <v>851</v>
      </c>
      <c r="C73" s="2007"/>
      <c r="D73" s="134" t="s">
        <v>1423</v>
      </c>
      <c r="E73" s="136"/>
    </row>
    <row r="74" spans="1:5" s="14" customFormat="1" ht="14.25">
      <c r="A74" s="142"/>
      <c r="B74" s="336"/>
      <c r="C74" s="1498"/>
      <c r="D74" s="144"/>
      <c r="E74" s="136"/>
    </row>
    <row r="75" spans="1:5" s="14" customFormat="1" ht="15">
      <c r="A75" s="146" t="s">
        <v>1142</v>
      </c>
      <c r="B75" s="86"/>
      <c r="C75" s="1498"/>
      <c r="D75" s="127"/>
      <c r="E75" s="136"/>
    </row>
    <row r="76" spans="1:5" s="14" customFormat="1" ht="15">
      <c r="A76" s="4468"/>
      <c r="B76" s="2008" t="s">
        <v>2058</v>
      </c>
      <c r="C76" s="2007"/>
      <c r="D76" s="129" t="s">
        <v>50</v>
      </c>
      <c r="E76" s="136"/>
    </row>
    <row r="77" spans="1:5" s="14" customFormat="1" ht="15">
      <c r="A77" s="4469"/>
      <c r="B77" s="2008" t="s">
        <v>2059</v>
      </c>
      <c r="C77" s="2007"/>
      <c r="D77" s="129" t="s">
        <v>51</v>
      </c>
      <c r="E77" s="136"/>
    </row>
    <row r="78" spans="1:5" s="14" customFormat="1" ht="14.25">
      <c r="A78" s="4470"/>
      <c r="B78" s="2008" t="s">
        <v>2060</v>
      </c>
      <c r="C78" s="2007"/>
      <c r="D78" s="129" t="s">
        <v>52</v>
      </c>
      <c r="E78" s="136"/>
    </row>
    <row r="79" spans="1:5" s="14" customFormat="1" ht="15">
      <c r="A79" s="4462"/>
      <c r="B79" s="2008" t="s">
        <v>2737</v>
      </c>
      <c r="C79" s="2012"/>
      <c r="D79" s="129" t="s">
        <v>53</v>
      </c>
      <c r="E79" s="136"/>
    </row>
    <row r="80" spans="1:5" s="14" customFormat="1" ht="15">
      <c r="A80" s="4462"/>
      <c r="B80" s="2008" t="s">
        <v>2736</v>
      </c>
      <c r="C80" s="2012"/>
      <c r="D80" s="129" t="s">
        <v>53</v>
      </c>
      <c r="E80" s="136"/>
    </row>
    <row r="81" spans="1:5" s="14" customFormat="1" ht="25.5">
      <c r="A81" s="4461"/>
      <c r="B81" s="5340" t="s">
        <v>2329</v>
      </c>
      <c r="C81" s="4465"/>
      <c r="D81" s="129" t="s">
        <v>2665</v>
      </c>
      <c r="E81" s="805"/>
    </row>
    <row r="82" spans="1:5" s="14" customFormat="1" ht="25.5">
      <c r="A82" s="4461"/>
      <c r="B82" s="5340" t="s">
        <v>2669</v>
      </c>
      <c r="C82" s="4465"/>
      <c r="D82" s="129" t="s">
        <v>2666</v>
      </c>
      <c r="E82" s="805"/>
    </row>
    <row r="83" spans="1:5" s="14" customFormat="1" ht="25.5">
      <c r="A83" s="4461"/>
      <c r="B83" s="5340" t="s">
        <v>2671</v>
      </c>
      <c r="C83" s="4465"/>
      <c r="D83" s="129" t="s">
        <v>2666</v>
      </c>
      <c r="E83" s="805"/>
    </row>
    <row r="84" spans="1:5" s="14" customFormat="1" ht="25.5">
      <c r="A84" s="4461"/>
      <c r="B84" s="5340" t="s">
        <v>2330</v>
      </c>
      <c r="C84" s="4465"/>
      <c r="D84" s="129" t="s">
        <v>2667</v>
      </c>
      <c r="E84" s="805"/>
    </row>
    <row r="85" spans="1:5" s="14" customFormat="1" ht="25.5">
      <c r="A85" s="4461"/>
      <c r="B85" s="5340" t="s">
        <v>2670</v>
      </c>
      <c r="C85" s="4465"/>
      <c r="D85" s="129" t="s">
        <v>2668</v>
      </c>
      <c r="E85" s="805"/>
    </row>
    <row r="86" spans="1:5" s="14" customFormat="1" ht="25.5">
      <c r="A86" s="4461"/>
      <c r="B86" s="5340" t="s">
        <v>2738</v>
      </c>
      <c r="C86" s="4465"/>
      <c r="D86" s="129" t="s">
        <v>2668</v>
      </c>
      <c r="E86" s="805"/>
    </row>
    <row r="87" spans="1:5" s="14" customFormat="1" ht="14.25">
      <c r="A87" s="139"/>
      <c r="B87" s="2008" t="s">
        <v>2063</v>
      </c>
      <c r="C87" s="2007"/>
      <c r="D87" s="129" t="s">
        <v>2061</v>
      </c>
      <c r="E87" s="136"/>
    </row>
    <row r="88" spans="1:5" s="14" customFormat="1" ht="14.25">
      <c r="A88" s="139"/>
      <c r="B88" s="2008" t="s">
        <v>2064</v>
      </c>
      <c r="C88" s="2007"/>
      <c r="D88" s="134" t="s">
        <v>1031</v>
      </c>
      <c r="E88" s="136"/>
    </row>
    <row r="89" spans="1:5" s="14" customFormat="1" ht="15">
      <c r="A89" s="4461"/>
      <c r="B89" s="2008" t="s">
        <v>2317</v>
      </c>
      <c r="C89" s="4466"/>
      <c r="D89" s="4467" t="s">
        <v>2633</v>
      </c>
      <c r="E89" s="805"/>
    </row>
    <row r="90" spans="1:5" s="14" customFormat="1" ht="15">
      <c r="A90" s="4461"/>
      <c r="B90" s="2008" t="s">
        <v>2318</v>
      </c>
      <c r="C90" s="4466"/>
      <c r="D90" s="4467" t="s">
        <v>2634</v>
      </c>
      <c r="E90" s="805"/>
    </row>
    <row r="91" spans="1:5" s="14" customFormat="1" ht="15">
      <c r="A91" s="4461"/>
      <c r="B91" s="2008" t="s">
        <v>2332</v>
      </c>
      <c r="C91" s="4466"/>
      <c r="D91" s="4467" t="s">
        <v>2635</v>
      </c>
      <c r="E91" s="805"/>
    </row>
    <row r="92" spans="1:5" s="14" customFormat="1" ht="15">
      <c r="A92" s="4461"/>
      <c r="B92" s="2008" t="s">
        <v>2333</v>
      </c>
      <c r="C92" s="4466"/>
      <c r="D92" s="4467" t="s">
        <v>2636</v>
      </c>
      <c r="E92" s="805"/>
    </row>
    <row r="93" spans="1:5" s="14" customFormat="1" ht="15">
      <c r="A93" s="4461"/>
      <c r="B93" s="2008" t="s">
        <v>2331</v>
      </c>
      <c r="C93" s="4466"/>
      <c r="D93" s="4467" t="s">
        <v>2637</v>
      </c>
      <c r="E93" s="805"/>
    </row>
    <row r="94" spans="1:5" s="14" customFormat="1" ht="15">
      <c r="A94" s="4461"/>
      <c r="B94" s="2008" t="s">
        <v>2334</v>
      </c>
      <c r="C94" s="4466"/>
      <c r="D94" s="4467" t="s">
        <v>2638</v>
      </c>
      <c r="E94" s="805"/>
    </row>
    <row r="95" spans="1:5" s="14" customFormat="1" ht="15">
      <c r="A95" s="4461"/>
      <c r="B95" s="2008" t="s">
        <v>2321</v>
      </c>
      <c r="C95" s="4466"/>
      <c r="D95" s="4467" t="s">
        <v>2639</v>
      </c>
      <c r="E95" s="805"/>
    </row>
    <row r="96" spans="1:5" s="14" customFormat="1" ht="15">
      <c r="A96" s="4461"/>
      <c r="B96" s="2008" t="s">
        <v>2319</v>
      </c>
      <c r="C96" s="4466"/>
      <c r="D96" s="4467" t="s">
        <v>2640</v>
      </c>
      <c r="E96" s="805"/>
    </row>
    <row r="97" spans="1:5" s="3270" customFormat="1" ht="18" customHeight="1">
      <c r="A97" s="5336"/>
      <c r="B97" s="2008" t="s">
        <v>2729</v>
      </c>
      <c r="C97" s="4466"/>
      <c r="D97" s="4467" t="s">
        <v>2727</v>
      </c>
      <c r="E97" s="5671"/>
    </row>
    <row r="98" spans="1:5" s="3270" customFormat="1" ht="18" customHeight="1">
      <c r="A98" s="5336"/>
      <c r="B98" s="2008" t="s">
        <v>2730</v>
      </c>
      <c r="C98" s="4466"/>
      <c r="D98" s="4467" t="s">
        <v>2728</v>
      </c>
      <c r="E98" s="5671"/>
    </row>
    <row r="99" spans="1:5" s="3270" customFormat="1" ht="18" customHeight="1">
      <c r="A99" s="5336"/>
      <c r="B99" s="2008" t="s">
        <v>2734</v>
      </c>
      <c r="C99" s="4466"/>
      <c r="D99" s="4467" t="s">
        <v>2732</v>
      </c>
      <c r="E99" s="5671"/>
    </row>
    <row r="100" spans="1:5" s="14" customFormat="1" ht="15">
      <c r="A100" s="2023"/>
      <c r="B100" s="2026"/>
      <c r="C100" s="4466"/>
      <c r="D100" s="2024"/>
      <c r="E100" s="136"/>
    </row>
    <row r="101" spans="1:5" s="14" customFormat="1" ht="15">
      <c r="A101" s="2022" t="s">
        <v>823</v>
      </c>
      <c r="B101" s="2027"/>
      <c r="C101" s="208"/>
      <c r="D101" s="145"/>
      <c r="E101" s="136"/>
    </row>
    <row r="102" spans="1:5" s="14" customFormat="1" ht="15">
      <c r="A102" s="4462"/>
      <c r="B102" s="2008" t="s">
        <v>2066</v>
      </c>
      <c r="C102" s="2007"/>
      <c r="D102" s="129" t="s">
        <v>54</v>
      </c>
      <c r="E102" s="136"/>
    </row>
    <row r="103" spans="1:5" s="14" customFormat="1" ht="15">
      <c r="A103" s="4462"/>
      <c r="B103" s="2008" t="s">
        <v>2067</v>
      </c>
      <c r="C103" s="2007"/>
      <c r="D103" s="129" t="s">
        <v>54</v>
      </c>
      <c r="E103" s="136"/>
    </row>
    <row r="104" spans="1:5" s="14" customFormat="1" ht="15">
      <c r="A104" s="4462"/>
      <c r="B104" s="2008" t="s">
        <v>2068</v>
      </c>
      <c r="C104" s="2007"/>
      <c r="D104" s="129" t="s">
        <v>55</v>
      </c>
      <c r="E104" s="136"/>
    </row>
    <row r="105" spans="1:5" s="14" customFormat="1" ht="14.25">
      <c r="A105" s="139"/>
      <c r="B105" s="2008" t="s">
        <v>2069</v>
      </c>
      <c r="C105" s="2007"/>
      <c r="D105" s="129" t="s">
        <v>55</v>
      </c>
      <c r="E105" s="136"/>
    </row>
    <row r="106" spans="1:5" s="14" customFormat="1" ht="15">
      <c r="A106" s="4462"/>
      <c r="B106" s="2008" t="s">
        <v>2070</v>
      </c>
      <c r="C106" s="2007"/>
      <c r="D106" s="1499" t="s">
        <v>1143</v>
      </c>
      <c r="E106" s="1497"/>
    </row>
    <row r="107" spans="1:5" s="14" customFormat="1" ht="14.25">
      <c r="A107" s="139"/>
      <c r="B107" s="2008"/>
      <c r="C107" s="2007"/>
      <c r="D107" s="1500"/>
      <c r="E107" s="1497"/>
    </row>
    <row r="108" spans="1:5" s="14" customFormat="1" ht="14.25">
      <c r="A108" s="139"/>
      <c r="B108" s="2008" t="s">
        <v>1144</v>
      </c>
      <c r="C108" s="2007"/>
      <c r="D108" s="1501" t="s">
        <v>1145</v>
      </c>
      <c r="E108" s="1497"/>
    </row>
    <row r="109" spans="1:5" s="14" customFormat="1" ht="14.25">
      <c r="A109" s="4470"/>
      <c r="B109" s="2008" t="s">
        <v>56</v>
      </c>
      <c r="C109" s="2007"/>
      <c r="D109" s="129" t="s">
        <v>57</v>
      </c>
      <c r="E109" s="136"/>
    </row>
    <row r="110" spans="1:5" s="14" customFormat="1" ht="15.75" thickBot="1">
      <c r="A110" s="149"/>
      <c r="B110" s="2028"/>
      <c r="C110" s="2032"/>
      <c r="D110" s="150"/>
      <c r="E110" s="151"/>
    </row>
    <row r="111" spans="1:5" s="14" customFormat="1" ht="13.5" hidden="1" thickTop="1"/>
    <row r="112" spans="1:5" s="14" customFormat="1" hidden="1"/>
    <row r="113" spans="5:5" s="14" customFormat="1" hidden="1"/>
    <row r="114" spans="5:5" s="14" customFormat="1" hidden="1"/>
    <row r="115" spans="5:5" s="14" customFormat="1" hidden="1"/>
    <row r="116" spans="5:5" s="14" customFormat="1" hidden="1"/>
    <row r="117" spans="5:5" ht="13.5" thickTop="1">
      <c r="E117" s="65" t="s">
        <v>2191</v>
      </c>
    </row>
    <row r="118" spans="5:5" hidden="1"/>
    <row r="119" spans="5:5" hidden="1"/>
    <row r="120" spans="5:5" hidden="1"/>
    <row r="121" spans="5:5" hidden="1"/>
    <row r="122" spans="5:5" hidden="1"/>
    <row r="123" spans="5:5" hidden="1"/>
    <row r="124" spans="5:5" hidden="1"/>
    <row r="125" spans="5:5" hidden="1"/>
    <row r="126" spans="5:5" hidden="1"/>
    <row r="127" spans="5:5" hidden="1"/>
    <row r="128" spans="5:5" hidden="1"/>
    <row r="129" hidden="1"/>
    <row r="130" hidden="1"/>
    <row r="131" hidden="1"/>
    <row r="132"/>
    <row r="133"/>
    <row r="134"/>
    <row r="135"/>
    <row r="136"/>
    <row r="137"/>
  </sheetData>
  <sheetProtection algorithmName="SHA-512" hashValue="ozQliiIQcHzgKrp3OPoq06PaT4jCRikOTwBq02uvq7acK4vGW5Aae/w5grMJ/PAC/7faSdPse+fgmEs6Xpf4Kw==" saltValue="Zab346kUwcxn1t6kFBbLUA==" spinCount="100000" sheet="1" objects="1" scenarios="1"/>
  <customSheetViews>
    <customSheetView guid="{54084986-DBD9-467D-BB87-84DFF604BE53}" hiddenRows="1" topLeftCell="A16">
      <selection activeCell="D74" sqref="D74"/>
      <pageMargins left="0.7" right="0.7" top="0.75" bottom="0.75" header="0.3" footer="0.3"/>
      <pageSetup paperSize="5" scale="65" orientation="portrait" r:id="rId1"/>
      <headerFooter>
        <oddFooter>&amp;C
Page &amp;P&amp;R
General Annual Returns (2018)</oddFooter>
      </headerFooter>
    </customSheetView>
  </customSheetViews>
  <mergeCells count="3">
    <mergeCell ref="A8:D8"/>
    <mergeCell ref="D10:E10"/>
    <mergeCell ref="A6:B6"/>
  </mergeCells>
  <hyperlinks>
    <hyperlink ref="B24" location="'10.10'!Print_Area" display="Shareholders"/>
    <hyperlink ref="B39" location="'20.10'!A1" display="Statement of Assets and Liabilities"/>
    <hyperlink ref="B58" location="'30.30'!A1" display="Catastrophe Reserve Fund"/>
    <hyperlink ref="B79" location="'50.15'!Print_Area" display="Premiums Written for a Term longer than 12 Months-by Territory"/>
    <hyperlink ref="B87" location="'50.20'!Print_Area" display="Statements of Claims Paid and Outstanding by Class of Business- Trinidad &amp;Tobago"/>
    <hyperlink ref="B53" location="'30.10'!A1" display="Statement of Assets and Liabilities - In  Trinidad &amp;Tobago/  Outside Trinidad &amp; Tobago "/>
    <hyperlink ref="B55" location="'30.20'!A1" display="Statement of Earnings and Expenses -Trinidad &amp;Tobago/ Outside Trinidad &amp; Tobago"/>
    <hyperlink ref="B56" location="'30.21'!A1" display="Statement of Comprehensive Income/(Loss)- In Trinidad &amp; Tobago/  Outside  Trinidad &amp;Tobago"/>
    <hyperlink ref="B59" location="'30.31'!A1" display="Statement of Trinidad &amp; Tobago Assets/ Liabilities "/>
    <hyperlink ref="B67" location="'40.10'!A1" display="Capital Adequacy Summary"/>
    <hyperlink ref="B68" location="'40.11'!A1" display="Regulatory Capital Available"/>
    <hyperlink ref="B77" location="'50.11'!A1" display="Analysis of Underwriting Income-By Class of  Business- Outside Trinidad &amp;Tobago"/>
    <hyperlink ref="B109" location="'75.10'!A1" display="Validation Schedule"/>
    <hyperlink ref="B88" location="'50.30'!A1" display="Statements of Claims Paid and Outstanding by Class of Business-Non- Trinidad &amp;Tobago"/>
    <hyperlink ref="B76" location="'50.10'!A1" display="Analysis of Underwriting Income -By Class of  Business - Trinidad &amp;Tobago"/>
    <hyperlink ref="B78" location="'50.12'!A1" display="Analysis of Underwriting Income/(Loss)-By Territory"/>
    <hyperlink ref="B26" location="'10.20'!A1" display="General Questionnaire"/>
    <hyperlink ref="B29" location="'10.30'!A1" display="Encumbered Assets"/>
    <hyperlink ref="B30" location="'10.31'!A1" display="Other Information"/>
    <hyperlink ref="B31" location="'10.32'!A1" display="Summary of Selected Financial Data for five years"/>
    <hyperlink ref="B33" location="'10.40'!A1" display="Corporate Documents "/>
    <hyperlink ref="B47" location="'21.10'!A1" display="Summary of Investments - Trinidad &amp; Tobago"/>
    <hyperlink ref="B48" location="'21.12'!A1" display="Summary of Investments - By Territory"/>
    <hyperlink ref="B62" location="'35.10'!A1" display="Summary of Assets -Trinidad &amp; Tobago/ Outside T &amp; T"/>
    <hyperlink ref="B63" location="'35.12'!A1" display="Summary of Assets -By Territory"/>
    <hyperlink ref="B13" location="'10.00'!A1" display="Statement of The Responsibilities of  The Board of Directors and Management"/>
    <hyperlink ref="B14" location="'10.01'!A1" display="Statement of  The Responsibilities of The Board of Directors "/>
    <hyperlink ref="B15" location="'10.02'!A1" display="Statement of the Board The Board of Directors -Compliance Review"/>
    <hyperlink ref="B16" location="'10.03'!A1" display="Reinsurance Arrangements Attestation Certificate"/>
    <hyperlink ref="B19" location="'10.06'!A1" display="Statement Verifying Annual Return"/>
    <hyperlink ref="B25" location="'10.12'!A1" display="Corporate Regulatory Information (Foreign)"/>
    <hyperlink ref="B40" location="'20.20'!A1" display="Statement of Earnings and Expenses"/>
    <hyperlink ref="B42" location="'20.22'!A1" display="Statement of Comprehensive Income/(Loss)"/>
    <hyperlink ref="B43" location="'20.30'!A1" display="Statement of Changes in Equity &amp; Reserves"/>
    <hyperlink ref="B44" location="'20.32'!A1" display="Statement of Cash Flows"/>
    <hyperlink ref="B27" location="'10.27'!A1" display="Reinsurance Information"/>
    <hyperlink ref="B32" location="'10.33'!A1" display="Summary of Motor Vehicle Insurance Business"/>
    <hyperlink ref="B102" location="'60.10'!A1" display="Other Income-In Trinidad &amp; Tobago by Class of Business"/>
    <hyperlink ref="B103" location="'60.10'!A1" display="Other Income-Outside Trinidad &amp; Tobago by Class of Business"/>
    <hyperlink ref="B104" location="'60.11'!A1" display="General Expenses- In Trinidad &amp; Tobago"/>
    <hyperlink ref="B105" location="'60.11'!A1" display="Interest Expense &amp; Finance Costs-In Trinidad &amp; Tobago and Outside Trinidad &amp; Tobago"/>
    <hyperlink ref="B106" location="'60.12'!A1" display="General and Investment  Expenses-Outside Trinidad &amp; Tobago"/>
    <hyperlink ref="B108" location="NOTES!A1" display="Notes"/>
    <hyperlink ref="B64" location="'35.35'!A1" display="Accounts Payable and Other Liabilities"/>
    <hyperlink ref="B69" location="'40.20'!A1" display="Assets and Off Balance Sheet Items"/>
    <hyperlink ref="B70" location="'40.30'!A1" display="Life Insurance Business Liability Items"/>
    <hyperlink ref="B71" location="'40.40'!A1" display="General Insurance Business Liability Items"/>
    <hyperlink ref="B72" location="'40.50'!A1" display="Valuation Forms"/>
    <hyperlink ref="B73" location="'40.60'!A1" display="Non-Permissible Assets"/>
    <hyperlink ref="B23" location="'10.09'!A1" display="Out of Trinidad and Tobago Operations"/>
    <hyperlink ref="B22" location="'10.07'!A1" display="Annual Corporate Information"/>
    <hyperlink ref="B18" location="'10.05'!A1" display="Capital Adequacy Declaration-Appointed Actuary"/>
    <hyperlink ref="B57" location="'30.22'!A1" display="Statement of Changes in Equity &amp; Reserves"/>
    <hyperlink ref="B17" location="'10.04'!A1" display="Capital Adequacy Declaration-Company's Offiicers"/>
    <hyperlink ref="B34" location="'10.50'!A1" display="Supervisory Fees - Annual Report"/>
    <hyperlink ref="B41" location="'20.19'!A1" display="Statement of Income (Earnings and Expenses)"/>
    <hyperlink ref="B54" location="'30.19'!A1" display="Statement of Income (Earnings) and Expenses "/>
    <hyperlink ref="B28" location="'10.028'!A1" display="Key Personnel Information"/>
    <hyperlink ref="B81" location="'50.16'!A1" display="Liability Roll Forward (Analysis by measurement component (Insurance contracts not measured under the PAA)"/>
    <hyperlink ref="B82" location="'50.17'!A1" display="Liability Roll Forward (Analysis by remaining coverage and incurred claims (all insurance contracts) - In Trinidad and Tobago"/>
    <hyperlink ref="B83" location="'50.17'!A1" display="Liability Roll Forward (Analysis by remaining coverage and incurred claims (all insurance contracts) - In Trinidad and Tobago"/>
    <hyperlink ref="B84" location="'50.18'!A1" display="Liability Roll Forward (Reinsurance contracts held analysis by measurement component (Contracts not measured under the PAA)"/>
    <hyperlink ref="B85" location="'50.19'!A1" display="Liability Roll Forward (Reinsurance contracts held analysis by remaining coverage and incurred claims (all contracts) - In Trinidad and Tobago "/>
    <hyperlink ref="B86" location="'50.19'!A1" display="Liability Roll Forward (Reinsurance contracts held analysis by remaining coverage and incurred claims (all contracts) - In Trinidad and Tobago "/>
    <hyperlink ref="B89" location="'50.39'!A1" display="Remaining CSM from Insurance Contracts Estimated at the End of the Year"/>
    <hyperlink ref="B90" location="'50.40'!A1" display="Effect of GMM Contracts Initially Recognized in the Year"/>
    <hyperlink ref="B91" location="'50.41'!A1" display="Discount Rates and Risk Adjustments (LIC)"/>
    <hyperlink ref="B92" location="'50.42'!A1" display="Discount Rates and Risk Adjustments (LRC)"/>
    <hyperlink ref="B93" location="'50.43'!A1" display="Net Expenses from Reinsurance Contracts Held"/>
    <hyperlink ref="B94" location="'50.44'!A1" display="Summary of Reinsurance Contracts Issued and Held"/>
    <hyperlink ref="B95" location="'50.45'!A1" display="Insurance Service Result"/>
    <hyperlink ref="B96" location="'50.46'!A1" display="Onerous Contracts"/>
    <hyperlink ref="B97" location="'50.47'!A1" display="Analysis of Income by Lines of Business - In Trinidad and Tobago"/>
    <hyperlink ref="B98" location="'50.48'!A1" display="Analysis of Income by Lines of Business - Outside Trinidad and Tobago"/>
    <hyperlink ref="B99" location="'50.49'!A1" display="Analysis of Income/(Loss) - By Territory"/>
    <hyperlink ref="B80" location="'50.15'!Print_Area" display="Premiums Written for a Term longer than 12 Months-by Territory"/>
  </hyperlinks>
  <pageMargins left="0.70866141732283472" right="0.70866141732283472" top="0.74803149606299213" bottom="0.74803149606299213" header="0.31496062992125984" footer="0.31496062992125984"/>
  <pageSetup scale="44" orientation="portrait" r:id="rId2"/>
  <headerFooter>
    <oddHeader>&amp;L&amp;A&amp;C&amp;"Times New Roman,Bold" DRAFT 
INTERNAL USE ONLY&amp;RPage &amp;P</oddHeader>
  </headerFooter>
  <ignoredErrors>
    <ignoredError sqref="D42:E44 D47:E48 D53 D55"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K41"/>
  <sheetViews>
    <sheetView workbookViewId="0">
      <selection activeCell="B85" sqref="B85"/>
    </sheetView>
  </sheetViews>
  <sheetFormatPr defaultColWidth="0" defaultRowHeight="14.25" zeroHeight="1"/>
  <cols>
    <col min="1" max="1" width="63.83203125" style="515" bestFit="1" customWidth="1"/>
    <col min="2" max="2" width="3.83203125" style="515" customWidth="1"/>
    <col min="3" max="3" width="25.6640625" style="515" customWidth="1"/>
    <col min="4" max="4" width="3.83203125" style="515" customWidth="1"/>
    <col min="5" max="5" width="22.83203125" style="515" customWidth="1"/>
    <col min="6" max="6" width="20.83203125" style="515" customWidth="1"/>
    <col min="7" max="7" width="22.83203125" style="515" customWidth="1"/>
    <col min="8" max="8" width="3.83203125" style="515" customWidth="1"/>
    <col min="9" max="11" width="22.83203125" style="515" customWidth="1"/>
    <col min="12" max="16384" width="9.33203125" style="341" hidden="1"/>
  </cols>
  <sheetData>
    <row r="1" spans="1:11" ht="15">
      <c r="A1" s="6540" t="s">
        <v>960</v>
      </c>
      <c r="B1" s="6541"/>
      <c r="C1" s="6541"/>
      <c r="D1" s="6541"/>
      <c r="E1" s="6542"/>
      <c r="F1" s="6542"/>
      <c r="G1" s="6542"/>
      <c r="H1" s="6542"/>
      <c r="I1" s="6542"/>
      <c r="J1" s="6542"/>
      <c r="K1" s="6542"/>
    </row>
    <row r="2" spans="1:11" ht="15">
      <c r="A2" s="344"/>
      <c r="B2" s="524"/>
      <c r="C2" s="524"/>
      <c r="D2" s="344"/>
      <c r="E2" s="344"/>
      <c r="F2" s="344"/>
      <c r="G2" s="344"/>
      <c r="H2" s="344"/>
      <c r="I2" s="344"/>
      <c r="J2" s="527" t="s">
        <v>2255</v>
      </c>
      <c r="K2" s="70"/>
    </row>
    <row r="3" spans="1:11" ht="15">
      <c r="A3" s="1445" t="str">
        <f>+Cover!A14</f>
        <v>Select Name of Insurer/ Financial Holding Company</v>
      </c>
      <c r="B3" s="344"/>
      <c r="C3" s="344"/>
      <c r="D3" s="1428"/>
      <c r="E3" s="344"/>
      <c r="F3" s="344"/>
      <c r="G3" s="527" t="s">
        <v>2010</v>
      </c>
      <c r="H3" s="527"/>
      <c r="I3" s="527"/>
      <c r="J3" s="344"/>
      <c r="K3" s="344"/>
    </row>
    <row r="4" spans="1:11" ht="15">
      <c r="A4" s="1428" t="str">
        <f>+ToC!A3</f>
        <v>Insurer/Financial Holding Company</v>
      </c>
      <c r="B4" s="344"/>
      <c r="C4" s="344"/>
      <c r="D4" s="1428"/>
      <c r="E4" s="344"/>
      <c r="F4" s="344"/>
      <c r="G4" s="344"/>
      <c r="H4" s="344"/>
      <c r="I4" s="344"/>
      <c r="J4" s="344"/>
      <c r="K4" s="344"/>
    </row>
    <row r="5" spans="1:11">
      <c r="A5" s="344"/>
      <c r="B5" s="344"/>
      <c r="C5" s="344"/>
      <c r="D5" s="348"/>
      <c r="E5" s="344"/>
      <c r="F5" s="344"/>
      <c r="G5" s="344"/>
      <c r="H5" s="344"/>
      <c r="I5" s="344"/>
      <c r="J5" s="344"/>
      <c r="K5" s="344"/>
    </row>
    <row r="6" spans="1:11" ht="15">
      <c r="A6" s="433" t="str">
        <f>+ToC!A5</f>
        <v>General Insurers Annual Return</v>
      </c>
      <c r="B6" s="344"/>
      <c r="C6" s="344"/>
      <c r="D6" s="348"/>
      <c r="E6" s="344"/>
      <c r="F6" s="344"/>
      <c r="G6" s="344"/>
      <c r="H6" s="344"/>
      <c r="I6" s="344"/>
      <c r="J6" s="344"/>
      <c r="K6" s="344"/>
    </row>
    <row r="7" spans="1:11" ht="15">
      <c r="A7" s="433" t="str">
        <f>+ToC!A6</f>
        <v>For Year Ended:</v>
      </c>
      <c r="B7" s="344"/>
      <c r="C7" s="758">
        <f>+Cover!A22</f>
        <v>0</v>
      </c>
      <c r="D7" s="344"/>
      <c r="E7" s="344"/>
      <c r="F7" s="344"/>
      <c r="G7" s="344"/>
      <c r="H7" s="344"/>
      <c r="I7" s="344"/>
      <c r="J7" s="344"/>
      <c r="K7" s="344"/>
    </row>
    <row r="8" spans="1:11">
      <c r="A8" s="344"/>
      <c r="B8" s="344"/>
      <c r="C8" s="344"/>
      <c r="D8" s="344"/>
      <c r="E8" s="344"/>
      <c r="F8" s="344"/>
      <c r="G8" s="344"/>
      <c r="H8" s="344"/>
      <c r="I8" s="344"/>
      <c r="J8" s="344"/>
      <c r="K8" s="344"/>
    </row>
    <row r="9" spans="1:11" ht="15">
      <c r="A9" s="6533" t="s">
        <v>2027</v>
      </c>
      <c r="B9" s="6430"/>
      <c r="C9" s="6430"/>
      <c r="D9" s="6430"/>
      <c r="E9" s="6430"/>
      <c r="F9" s="6430"/>
      <c r="G9" s="6430"/>
      <c r="H9" s="6430"/>
      <c r="I9" s="6430"/>
      <c r="J9" s="6430"/>
      <c r="K9" s="6430"/>
    </row>
    <row r="10" spans="1:11">
      <c r="A10" s="344"/>
      <c r="B10" s="157"/>
      <c r="C10" s="157"/>
      <c r="D10" s="493"/>
      <c r="E10" s="344"/>
      <c r="F10" s="344"/>
      <c r="G10" s="344"/>
      <c r="H10" s="344"/>
      <c r="I10" s="344"/>
      <c r="J10" s="344"/>
      <c r="K10" s="344"/>
    </row>
    <row r="11" spans="1:11">
      <c r="A11" s="344"/>
      <c r="B11" s="344"/>
      <c r="C11" s="344"/>
      <c r="D11" s="344"/>
      <c r="E11" s="344"/>
      <c r="F11" s="344"/>
      <c r="G11" s="344"/>
      <c r="H11" s="344"/>
      <c r="I11" s="344"/>
      <c r="J11" s="344"/>
      <c r="K11" s="344"/>
    </row>
    <row r="12" spans="1:11" ht="45">
      <c r="A12" s="1079"/>
      <c r="B12" s="1373"/>
      <c r="C12" s="1374" t="s">
        <v>961</v>
      </c>
      <c r="D12" s="1080"/>
      <c r="E12" s="6535" t="s">
        <v>962</v>
      </c>
      <c r="F12" s="6536"/>
      <c r="G12" s="1374" t="s">
        <v>963</v>
      </c>
      <c r="H12" s="1080"/>
      <c r="I12" s="6537" t="s">
        <v>222</v>
      </c>
      <c r="J12" s="6538"/>
      <c r="K12" s="6539"/>
    </row>
    <row r="13" spans="1:11" ht="15">
      <c r="A13" s="1079"/>
      <c r="B13" s="1373"/>
      <c r="C13" s="1375">
        <v>1</v>
      </c>
      <c r="D13" s="1298"/>
      <c r="E13" s="1298">
        <v>2</v>
      </c>
      <c r="F13" s="1298">
        <v>3</v>
      </c>
      <c r="G13" s="1298">
        <v>4</v>
      </c>
      <c r="H13" s="1298"/>
      <c r="I13" s="1298">
        <v>5</v>
      </c>
      <c r="J13" s="1298">
        <v>6</v>
      </c>
      <c r="K13" s="1376">
        <v>7</v>
      </c>
    </row>
    <row r="14" spans="1:11" ht="15">
      <c r="A14" s="1081"/>
      <c r="B14" s="344"/>
      <c r="C14" s="1372" t="s">
        <v>319</v>
      </c>
      <c r="D14" s="1082"/>
      <c r="E14" s="1372" t="s">
        <v>319</v>
      </c>
      <c r="F14" s="1372" t="s">
        <v>319</v>
      </c>
      <c r="G14" s="1372" t="s">
        <v>319</v>
      </c>
      <c r="H14" s="1082"/>
      <c r="I14" s="1372" t="s">
        <v>319</v>
      </c>
      <c r="J14" s="1372" t="s">
        <v>319</v>
      </c>
      <c r="K14" s="1372" t="s">
        <v>319</v>
      </c>
    </row>
    <row r="15" spans="1:11" ht="45">
      <c r="A15" s="1083"/>
      <c r="B15" s="1373"/>
      <c r="C15" s="1374" t="s">
        <v>964</v>
      </c>
      <c r="D15" s="1240"/>
      <c r="E15" s="1377" t="s">
        <v>1632</v>
      </c>
      <c r="F15" s="1377" t="s">
        <v>965</v>
      </c>
      <c r="G15" s="2505"/>
      <c r="H15" s="1084"/>
      <c r="I15" s="1374" t="s">
        <v>966</v>
      </c>
      <c r="J15" s="1374" t="s">
        <v>967</v>
      </c>
      <c r="K15" s="1374" t="s">
        <v>968</v>
      </c>
    </row>
    <row r="16" spans="1:11" ht="15">
      <c r="A16" s="1085" t="s">
        <v>969</v>
      </c>
      <c r="B16" s="1378"/>
      <c r="C16" s="1086"/>
      <c r="D16" s="1087"/>
      <c r="E16" s="1086"/>
      <c r="F16" s="1088"/>
      <c r="G16" s="1089"/>
      <c r="H16" s="1087"/>
      <c r="I16" s="1086"/>
      <c r="J16" s="1086"/>
      <c r="K16" s="1086"/>
    </row>
    <row r="17" spans="1:11">
      <c r="A17" s="812" t="s">
        <v>970</v>
      </c>
      <c r="B17" s="1379"/>
      <c r="C17" s="785"/>
      <c r="D17" s="1100"/>
      <c r="E17" s="785"/>
      <c r="F17" s="785"/>
      <c r="G17" s="785"/>
      <c r="H17" s="1101"/>
      <c r="I17" s="1090">
        <f>SUM(C17,E17,F17,G17)</f>
        <v>0</v>
      </c>
      <c r="J17" s="379"/>
      <c r="K17" s="1090">
        <f>SUM(I17:J17)</f>
        <v>0</v>
      </c>
    </row>
    <row r="18" spans="1:11">
      <c r="A18" s="812" t="s">
        <v>971</v>
      </c>
      <c r="B18" s="1379"/>
      <c r="C18" s="785"/>
      <c r="D18" s="1100"/>
      <c r="E18" s="785"/>
      <c r="F18" s="785"/>
      <c r="G18" s="785"/>
      <c r="H18" s="1101"/>
      <c r="I18" s="1090">
        <f t="shared" ref="I18:I24" si="0">SUM(C18,E18,F18,G18)</f>
        <v>0</v>
      </c>
      <c r="J18" s="379"/>
      <c r="K18" s="1090">
        <f t="shared" ref="K18:K25" si="1">SUM(I18:J18)</f>
        <v>0</v>
      </c>
    </row>
    <row r="19" spans="1:11">
      <c r="A19" s="812" t="s">
        <v>972</v>
      </c>
      <c r="B19" s="1379"/>
      <c r="C19" s="785"/>
      <c r="D19" s="1100"/>
      <c r="E19" s="785"/>
      <c r="F19" s="785"/>
      <c r="G19" s="785"/>
      <c r="H19" s="1101"/>
      <c r="I19" s="1090">
        <f t="shared" si="0"/>
        <v>0</v>
      </c>
      <c r="J19" s="379"/>
      <c r="K19" s="1090">
        <f t="shared" si="1"/>
        <v>0</v>
      </c>
    </row>
    <row r="20" spans="1:11">
      <c r="A20" s="812" t="s">
        <v>973</v>
      </c>
      <c r="B20" s="1379"/>
      <c r="C20" s="785"/>
      <c r="D20" s="1100"/>
      <c r="E20" s="785"/>
      <c r="F20" s="785"/>
      <c r="G20" s="785"/>
      <c r="H20" s="1101"/>
      <c r="I20" s="1090">
        <f t="shared" si="0"/>
        <v>0</v>
      </c>
      <c r="J20" s="379"/>
      <c r="K20" s="1090">
        <f t="shared" si="1"/>
        <v>0</v>
      </c>
    </row>
    <row r="21" spans="1:11">
      <c r="A21" s="812" t="s">
        <v>974</v>
      </c>
      <c r="B21" s="1379"/>
      <c r="C21" s="785"/>
      <c r="D21" s="1100"/>
      <c r="E21" s="785"/>
      <c r="F21" s="785"/>
      <c r="G21" s="785"/>
      <c r="H21" s="1101"/>
      <c r="I21" s="1090">
        <f t="shared" si="0"/>
        <v>0</v>
      </c>
      <c r="J21" s="379"/>
      <c r="K21" s="1090">
        <f t="shared" si="1"/>
        <v>0</v>
      </c>
    </row>
    <row r="22" spans="1:11">
      <c r="A22" s="812" t="s">
        <v>975</v>
      </c>
      <c r="B22" s="1379"/>
      <c r="C22" s="785"/>
      <c r="D22" s="1100"/>
      <c r="E22" s="785"/>
      <c r="F22" s="785"/>
      <c r="G22" s="785"/>
      <c r="H22" s="1101"/>
      <c r="I22" s="1090">
        <f t="shared" si="0"/>
        <v>0</v>
      </c>
      <c r="J22" s="379"/>
      <c r="K22" s="1090">
        <f t="shared" si="1"/>
        <v>0</v>
      </c>
    </row>
    <row r="23" spans="1:11">
      <c r="A23" s="812" t="s">
        <v>976</v>
      </c>
      <c r="B23" s="1379"/>
      <c r="C23" s="785"/>
      <c r="D23" s="1100"/>
      <c r="E23" s="785"/>
      <c r="F23" s="785"/>
      <c r="G23" s="785"/>
      <c r="H23" s="1101"/>
      <c r="I23" s="1090">
        <f t="shared" si="0"/>
        <v>0</v>
      </c>
      <c r="J23" s="379"/>
      <c r="K23" s="1090">
        <f t="shared" si="1"/>
        <v>0</v>
      </c>
    </row>
    <row r="24" spans="1:11">
      <c r="A24" s="812" t="s">
        <v>977</v>
      </c>
      <c r="B24" s="1379"/>
      <c r="C24" s="785"/>
      <c r="D24" s="1100"/>
      <c r="E24" s="785"/>
      <c r="F24" s="785"/>
      <c r="G24" s="785"/>
      <c r="H24" s="1101"/>
      <c r="I24" s="1090">
        <f t="shared" si="0"/>
        <v>0</v>
      </c>
      <c r="J24" s="379"/>
      <c r="K24" s="1090">
        <f t="shared" si="1"/>
        <v>0</v>
      </c>
    </row>
    <row r="25" spans="1:11">
      <c r="A25" s="1091"/>
      <c r="B25" s="1380"/>
      <c r="C25" s="786"/>
      <c r="D25" s="1100"/>
      <c r="E25" s="786"/>
      <c r="F25" s="381"/>
      <c r="G25" s="381"/>
      <c r="H25" s="1101"/>
      <c r="I25" s="1092"/>
      <c r="J25" s="382"/>
      <c r="K25" s="1092">
        <f t="shared" si="1"/>
        <v>0</v>
      </c>
    </row>
    <row r="26" spans="1:11" ht="15.75" thickBot="1">
      <c r="A26" s="1093" t="s">
        <v>978</v>
      </c>
      <c r="B26" s="1381"/>
      <c r="C26" s="1094">
        <f>SUM(C17:C25)</f>
        <v>0</v>
      </c>
      <c r="D26" s="1102"/>
      <c r="E26" s="1094">
        <f>SUM(E17:E25)</f>
        <v>0</v>
      </c>
      <c r="F26" s="1094">
        <f>SUM(F17:F25)</f>
        <v>0</v>
      </c>
      <c r="G26" s="1094">
        <f>SUM(G17:G25)</f>
        <v>0</v>
      </c>
      <c r="H26" s="1382"/>
      <c r="I26" s="1095">
        <f>SUM(I17:I25)</f>
        <v>0</v>
      </c>
      <c r="J26" s="1095">
        <f>SUM(J17:J25)</f>
        <v>0</v>
      </c>
      <c r="K26" s="1095">
        <f>SUM(K17:K25)</f>
        <v>0</v>
      </c>
    </row>
    <row r="27" spans="1:11" ht="15" thickTop="1">
      <c r="A27" s="1096"/>
      <c r="B27" s="1383"/>
      <c r="C27" s="3659"/>
      <c r="D27" s="3660"/>
      <c r="E27" s="3659"/>
      <c r="F27" s="3661"/>
      <c r="G27" s="3661"/>
      <c r="H27" s="3662"/>
      <c r="I27" s="3663"/>
      <c r="J27" s="3663"/>
      <c r="K27" s="3663"/>
    </row>
    <row r="28" spans="1:11">
      <c r="A28" s="1096"/>
      <c r="B28" s="1383"/>
      <c r="C28" s="3659"/>
      <c r="D28" s="3660"/>
      <c r="E28" s="3659"/>
      <c r="F28" s="3661"/>
      <c r="G28" s="3661"/>
      <c r="H28" s="3662"/>
      <c r="I28" s="3663"/>
      <c r="J28" s="3663"/>
      <c r="K28" s="3663"/>
    </row>
    <row r="29" spans="1:11" ht="15">
      <c r="A29" s="3669" t="s">
        <v>979</v>
      </c>
      <c r="B29" s="3670"/>
      <c r="C29" s="3664"/>
      <c r="D29" s="3665"/>
      <c r="E29" s="3664"/>
      <c r="F29" s="3666"/>
      <c r="G29" s="3666"/>
      <c r="H29" s="3667"/>
      <c r="I29" s="3668"/>
      <c r="J29" s="3668"/>
      <c r="K29" s="3668"/>
    </row>
    <row r="30" spans="1:11">
      <c r="A30" s="1384" t="s">
        <v>980</v>
      </c>
      <c r="B30" s="1385"/>
      <c r="C30" s="787"/>
      <c r="D30" s="1106"/>
      <c r="E30" s="787"/>
      <c r="F30" s="787"/>
      <c r="G30" s="787"/>
      <c r="H30" s="1103"/>
      <c r="I30" s="1097">
        <f>SUM(C30,E30,F30,G30)</f>
        <v>0</v>
      </c>
      <c r="J30" s="379"/>
      <c r="K30" s="1097">
        <f>SUM(I30:J30)</f>
        <v>0</v>
      </c>
    </row>
    <row r="31" spans="1:11">
      <c r="A31" s="812" t="s">
        <v>981</v>
      </c>
      <c r="B31" s="1379"/>
      <c r="C31" s="788"/>
      <c r="D31" s="1100"/>
      <c r="E31" s="788"/>
      <c r="F31" s="788"/>
      <c r="G31" s="788"/>
      <c r="H31" s="1101"/>
      <c r="I31" s="1097">
        <f t="shared" ref="I31:I36" si="2">SUM(C31,E31,F31,G31)</f>
        <v>0</v>
      </c>
      <c r="J31" s="379"/>
      <c r="K31" s="1097">
        <f t="shared" ref="K31:K37" si="3">SUM(I31:J31)</f>
        <v>0</v>
      </c>
    </row>
    <row r="32" spans="1:11">
      <c r="A32" s="812" t="s">
        <v>982</v>
      </c>
      <c r="B32" s="1379"/>
      <c r="C32" s="788"/>
      <c r="D32" s="1100"/>
      <c r="E32" s="788"/>
      <c r="F32" s="788"/>
      <c r="G32" s="788"/>
      <c r="H32" s="1101"/>
      <c r="I32" s="1097">
        <f t="shared" si="2"/>
        <v>0</v>
      </c>
      <c r="J32" s="379"/>
      <c r="K32" s="1097">
        <f t="shared" si="3"/>
        <v>0</v>
      </c>
    </row>
    <row r="33" spans="1:11">
      <c r="A33" s="812" t="s">
        <v>983</v>
      </c>
      <c r="B33" s="1379"/>
      <c r="C33" s="785"/>
      <c r="D33" s="1100"/>
      <c r="E33" s="785"/>
      <c r="F33" s="785"/>
      <c r="G33" s="785"/>
      <c r="H33" s="1101"/>
      <c r="I33" s="1097">
        <f t="shared" si="2"/>
        <v>0</v>
      </c>
      <c r="J33" s="379"/>
      <c r="K33" s="1097">
        <f t="shared" si="3"/>
        <v>0</v>
      </c>
    </row>
    <row r="34" spans="1:11">
      <c r="A34" s="812" t="s">
        <v>984</v>
      </c>
      <c r="B34" s="1379"/>
      <c r="C34" s="785"/>
      <c r="D34" s="1100"/>
      <c r="E34" s="785"/>
      <c r="F34" s="785"/>
      <c r="G34" s="785"/>
      <c r="H34" s="1101"/>
      <c r="I34" s="1097">
        <f t="shared" si="2"/>
        <v>0</v>
      </c>
      <c r="J34" s="379"/>
      <c r="K34" s="1097">
        <f t="shared" si="3"/>
        <v>0</v>
      </c>
    </row>
    <row r="35" spans="1:11">
      <c r="A35" s="812" t="s">
        <v>985</v>
      </c>
      <c r="B35" s="1379"/>
      <c r="C35" s="785"/>
      <c r="D35" s="1100"/>
      <c r="E35" s="785"/>
      <c r="F35" s="785"/>
      <c r="G35" s="785"/>
      <c r="H35" s="1101"/>
      <c r="I35" s="1097">
        <f t="shared" si="2"/>
        <v>0</v>
      </c>
      <c r="J35" s="379"/>
      <c r="K35" s="1097">
        <f t="shared" si="3"/>
        <v>0</v>
      </c>
    </row>
    <row r="36" spans="1:11">
      <c r="A36" s="812" t="s">
        <v>986</v>
      </c>
      <c r="B36" s="1379"/>
      <c r="C36" s="785"/>
      <c r="D36" s="1100"/>
      <c r="E36" s="785"/>
      <c r="F36" s="785"/>
      <c r="G36" s="785"/>
      <c r="H36" s="1101"/>
      <c r="I36" s="1097">
        <f t="shared" si="2"/>
        <v>0</v>
      </c>
      <c r="J36" s="379"/>
      <c r="K36" s="1097">
        <f t="shared" si="3"/>
        <v>0</v>
      </c>
    </row>
    <row r="37" spans="1:11">
      <c r="A37" s="1098"/>
      <c r="B37" s="1386"/>
      <c r="C37" s="789"/>
      <c r="D37" s="1107"/>
      <c r="E37" s="789"/>
      <c r="F37" s="380"/>
      <c r="G37" s="380"/>
      <c r="H37" s="1104"/>
      <c r="I37" s="1099"/>
      <c r="J37" s="379"/>
      <c r="K37" s="1097">
        <f t="shared" si="3"/>
        <v>0</v>
      </c>
    </row>
    <row r="38" spans="1:11" ht="15.75" thickBot="1">
      <c r="A38" s="1093" t="s">
        <v>987</v>
      </c>
      <c r="B38" s="1381"/>
      <c r="C38" s="1094">
        <f>SUM(C30:C37)</f>
        <v>0</v>
      </c>
      <c r="D38" s="1108"/>
      <c r="E38" s="1094">
        <f>SUM(E30:E37)</f>
        <v>0</v>
      </c>
      <c r="F38" s="1094">
        <f>SUM(F30:F37)</f>
        <v>0</v>
      </c>
      <c r="G38" s="1094">
        <f>SUM(G30:G37)</f>
        <v>0</v>
      </c>
      <c r="H38" s="1105"/>
      <c r="I38" s="1095">
        <f>SUM(I30:I37)</f>
        <v>0</v>
      </c>
      <c r="J38" s="1095">
        <f>SUM(J30:J37)</f>
        <v>0</v>
      </c>
      <c r="K38" s="1095">
        <f>SUM(K30:K37)</f>
        <v>0</v>
      </c>
    </row>
    <row r="39" spans="1:11" ht="15" thickTop="1">
      <c r="A39" s="344"/>
      <c r="B39" s="344"/>
      <c r="C39" s="344"/>
      <c r="D39" s="344"/>
      <c r="E39" s="344"/>
      <c r="F39" s="344"/>
      <c r="G39" s="344"/>
      <c r="H39" s="344"/>
      <c r="I39" s="344"/>
      <c r="J39" s="344"/>
      <c r="K39" s="344"/>
    </row>
    <row r="40" spans="1:11">
      <c r="A40" s="344"/>
      <c r="B40" s="344"/>
      <c r="C40" s="344"/>
      <c r="D40" s="344"/>
      <c r="E40" s="344"/>
      <c r="F40" s="344"/>
      <c r="G40" s="344"/>
      <c r="H40" s="344"/>
      <c r="I40" s="344"/>
      <c r="J40" s="344"/>
      <c r="K40" s="353" t="str">
        <f>+ToC!E117</f>
        <v xml:space="preserve">GENERAL Annual Return </v>
      </c>
    </row>
    <row r="41" spans="1:11">
      <c r="A41" s="344"/>
      <c r="B41" s="344"/>
      <c r="C41" s="344"/>
      <c r="D41" s="344"/>
      <c r="E41" s="344"/>
      <c r="F41" s="344"/>
      <c r="G41" s="344"/>
      <c r="H41" s="344"/>
      <c r="I41" s="344"/>
      <c r="J41" s="344"/>
      <c r="K41" s="353" t="s">
        <v>1744</v>
      </c>
    </row>
  </sheetData>
  <sheetProtection algorithmName="SHA-512" hashValue="ueanwl/jOOGYqwc3ld4EdYylVQLSTg6Y8CHwPJQ9cG6dXqwAKxW7ifabqaAbFj3AyksYruymYVYmBwA+OK751w==" saltValue="y0Q5lbbQXJ+SWjOA1eiraQ==" spinCount="100000" sheet="1" objects="1" scenarios="1"/>
  <customSheetViews>
    <customSheetView guid="{54084986-DBD9-467D-BB87-84DFF604BE53}">
      <selection activeCell="G19" sqref="G19"/>
      <pageMargins left="0.7" right="0.7" top="0.75" bottom="0.75" header="0.3" footer="0.3"/>
      <pageSetup orientation="portrait" r:id="rId1"/>
    </customSheetView>
  </customSheetViews>
  <mergeCells count="4">
    <mergeCell ref="E12:F12"/>
    <mergeCell ref="I12:K12"/>
    <mergeCell ref="A9:K9"/>
    <mergeCell ref="A1:K1"/>
  </mergeCells>
  <hyperlinks>
    <hyperlink ref="A1:K1" location="ToC!A1" display="10.50"/>
  </hyperlinks>
  <pageMargins left="0.70866141732283472" right="0.70866141732283472" top="0.74803149606299213" bottom="0.74803149606299213" header="0.31496062992125984" footer="0.31496062992125984"/>
  <pageSetup scale="42" orientation="portrait" r:id="rId2"/>
  <headerFooter>
    <oddHeader>&amp;L&amp;A&amp;C&amp;"Times New Roman,Bold" DRAFT 
INTERNAL USE ONLY&amp;RPage &amp;P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7030A0"/>
    <pageSetUpPr fitToPage="1"/>
  </sheetPr>
  <dimension ref="A1:F90"/>
  <sheetViews>
    <sheetView topLeftCell="A30" zoomScaleNormal="100" workbookViewId="0">
      <selection activeCell="E45" sqref="E45"/>
    </sheetView>
  </sheetViews>
  <sheetFormatPr defaultColWidth="0" defaultRowHeight="12.75" zeroHeight="1"/>
  <cols>
    <col min="1" max="1" width="15.6640625" style="14" customWidth="1"/>
    <col min="2" max="2" width="7" style="14" customWidth="1"/>
    <col min="3" max="3" width="65.83203125" style="14" customWidth="1"/>
    <col min="4" max="4" width="8.83203125" style="14" customWidth="1"/>
    <col min="5" max="5" width="35.33203125" style="14" customWidth="1"/>
    <col min="6" max="6" width="38.33203125" style="14" customWidth="1"/>
    <col min="7" max="16384" width="28.1640625" style="14" hidden="1"/>
  </cols>
  <sheetData>
    <row r="1" spans="1:6" ht="15">
      <c r="A1" s="6543" t="s">
        <v>26</v>
      </c>
      <c r="B1" s="6543"/>
      <c r="C1" s="6543"/>
      <c r="D1" s="6543"/>
      <c r="E1" s="6543"/>
      <c r="F1" s="6543"/>
    </row>
    <row r="2" spans="1:6" ht="15">
      <c r="A2" s="344"/>
      <c r="B2" s="5169"/>
      <c r="C2" s="5168"/>
      <c r="D2" s="5168"/>
      <c r="E2" s="5168"/>
      <c r="F2" s="4130" t="s">
        <v>2256</v>
      </c>
    </row>
    <row r="3" spans="1:6" ht="15" customHeight="1">
      <c r="A3" s="1511" t="str">
        <f>+Cover!A14</f>
        <v>Select Name of Insurer/ Financial Holding Company</v>
      </c>
      <c r="B3" s="1443"/>
      <c r="C3" s="1454"/>
      <c r="D3" s="497"/>
      <c r="E3" s="497"/>
      <c r="F3" s="5170"/>
    </row>
    <row r="4" spans="1:6" ht="15">
      <c r="A4" s="5171" t="str">
        <f>+ToC!A3</f>
        <v>Insurer/Financial Holding Company</v>
      </c>
      <c r="B4" s="497"/>
      <c r="C4" s="5170"/>
      <c r="D4" s="497"/>
      <c r="E4" s="497"/>
      <c r="F4" s="5170"/>
    </row>
    <row r="5" spans="1:6" ht="14.25">
      <c r="A5" s="5724"/>
      <c r="B5" s="497"/>
      <c r="C5" s="5170"/>
      <c r="D5" s="497"/>
      <c r="E5" s="497"/>
      <c r="F5" s="5170"/>
    </row>
    <row r="6" spans="1:6" ht="15">
      <c r="A6" s="5722" t="str">
        <f>+ToC!A5</f>
        <v>General Insurers Annual Return</v>
      </c>
      <c r="B6" s="499"/>
      <c r="C6" s="5170"/>
      <c r="D6" s="499"/>
      <c r="E6" s="499"/>
      <c r="F6" s="5170"/>
    </row>
    <row r="7" spans="1:6" ht="15">
      <c r="A7" s="5723" t="str">
        <f>+ToC!A6</f>
        <v>For Year Ended:</v>
      </c>
      <c r="B7" s="499"/>
      <c r="C7" s="5170"/>
      <c r="D7" s="499"/>
      <c r="E7" s="499"/>
      <c r="F7" s="5737">
        <f>+Cover!A22</f>
        <v>0</v>
      </c>
    </row>
    <row r="8" spans="1:6" ht="15">
      <c r="A8" s="5170"/>
      <c r="B8" s="433"/>
      <c r="C8" s="499"/>
      <c r="D8" s="499"/>
      <c r="E8" s="499"/>
      <c r="F8" s="759"/>
    </row>
    <row r="9" spans="1:6" ht="14.25">
      <c r="A9" s="6508" t="s">
        <v>369</v>
      </c>
      <c r="B9" s="6508"/>
      <c r="C9" s="6508"/>
      <c r="D9" s="6508"/>
      <c r="E9" s="6508"/>
      <c r="F9" s="6508"/>
    </row>
    <row r="10" spans="1:6" ht="14.25">
      <c r="A10" s="344"/>
      <c r="B10" s="500"/>
      <c r="C10" s="344"/>
      <c r="D10" s="344"/>
      <c r="E10" s="344"/>
      <c r="F10" s="5172"/>
    </row>
    <row r="11" spans="1:6" ht="15">
      <c r="A11" s="6544" t="s">
        <v>370</v>
      </c>
      <c r="B11" s="6544"/>
      <c r="C11" s="6544"/>
      <c r="D11" s="6544"/>
      <c r="E11" s="6544"/>
      <c r="F11" s="6544"/>
    </row>
    <row r="12" spans="1:6" ht="9.75" customHeight="1" thickBot="1">
      <c r="A12" s="344"/>
      <c r="B12" s="347"/>
      <c r="C12" s="344"/>
      <c r="D12" s="344"/>
      <c r="E12" s="344"/>
      <c r="F12" s="5172"/>
    </row>
    <row r="13" spans="1:6" ht="43.5" customHeight="1" thickTop="1">
      <c r="A13" s="5173" t="s">
        <v>884</v>
      </c>
      <c r="B13" s="5174"/>
      <c r="C13" s="4484" t="s">
        <v>365</v>
      </c>
      <c r="D13" s="4485"/>
      <c r="E13" s="328">
        <f>YEAR($F$7)</f>
        <v>1900</v>
      </c>
      <c r="F13" s="329">
        <f>E13-1</f>
        <v>1899</v>
      </c>
    </row>
    <row r="14" spans="1:6" ht="15">
      <c r="A14" s="761"/>
      <c r="B14" s="5175"/>
      <c r="C14" s="4486"/>
      <c r="D14" s="4486" t="s">
        <v>10</v>
      </c>
      <c r="E14" s="4487" t="s">
        <v>319</v>
      </c>
      <c r="F14" s="4488" t="s">
        <v>319</v>
      </c>
    </row>
    <row r="15" spans="1:6" ht="19.5" customHeight="1">
      <c r="A15" s="508" t="s">
        <v>33</v>
      </c>
      <c r="B15" s="506" t="s">
        <v>336</v>
      </c>
      <c r="C15" s="3157" t="s">
        <v>372</v>
      </c>
      <c r="D15" s="4489"/>
      <c r="E15" s="6116">
        <f>'21.12'!T16</f>
        <v>0</v>
      </c>
      <c r="F15" s="6117">
        <f>'21.12'!U16</f>
        <v>0</v>
      </c>
    </row>
    <row r="16" spans="1:6" ht="19.5" customHeight="1">
      <c r="A16" s="505"/>
      <c r="B16" s="506" t="s">
        <v>68</v>
      </c>
      <c r="C16" s="5176" t="s">
        <v>1100</v>
      </c>
      <c r="D16" s="5177"/>
      <c r="E16" s="6118"/>
      <c r="F16" s="6119"/>
    </row>
    <row r="17" spans="1:6" ht="19.5" customHeight="1">
      <c r="A17" s="505"/>
      <c r="B17" s="506"/>
      <c r="C17" s="5178" t="s">
        <v>1102</v>
      </c>
      <c r="D17" s="5177"/>
      <c r="E17" s="6118">
        <f>'21.12'!T29</f>
        <v>0</v>
      </c>
      <c r="F17" s="6119">
        <f>+'21.12'!U29</f>
        <v>0</v>
      </c>
    </row>
    <row r="18" spans="1:6" ht="19.5" customHeight="1">
      <c r="A18" s="505"/>
      <c r="B18" s="506"/>
      <c r="C18" s="5179" t="s">
        <v>375</v>
      </c>
      <c r="D18" s="5177"/>
      <c r="E18" s="6118">
        <f>+'21.12'!T31</f>
        <v>0</v>
      </c>
      <c r="F18" s="6119">
        <f>+'21.12'!U31</f>
        <v>0</v>
      </c>
    </row>
    <row r="19" spans="1:6" ht="19.5" customHeight="1">
      <c r="A19" s="505"/>
      <c r="B19" s="506"/>
      <c r="C19" s="5179" t="s">
        <v>2257</v>
      </c>
      <c r="D19" s="5177"/>
      <c r="E19" s="6118">
        <f>+'21.12'!T41</f>
        <v>0</v>
      </c>
      <c r="F19" s="6119">
        <f>+'21.12'!U41</f>
        <v>0</v>
      </c>
    </row>
    <row r="20" spans="1:6" ht="19.5" customHeight="1">
      <c r="A20" s="505"/>
      <c r="B20" s="506"/>
      <c r="C20" s="5179" t="s">
        <v>1681</v>
      </c>
      <c r="D20" s="5177"/>
      <c r="E20" s="6118">
        <f>+'21.12'!T45</f>
        <v>0</v>
      </c>
      <c r="F20" s="6119">
        <f>+'21.12'!U45</f>
        <v>0</v>
      </c>
    </row>
    <row r="21" spans="1:6" ht="19.5" customHeight="1">
      <c r="A21" s="505"/>
      <c r="B21" s="506" t="s">
        <v>121</v>
      </c>
      <c r="C21" s="5180" t="s">
        <v>376</v>
      </c>
      <c r="D21" s="5181"/>
      <c r="E21" s="6120">
        <f>+'21.12'!T49</f>
        <v>0</v>
      </c>
      <c r="F21" s="6121">
        <f>+'21.12'!U49</f>
        <v>0</v>
      </c>
    </row>
    <row r="22" spans="1:6" ht="19.5" customHeight="1">
      <c r="A22" s="505"/>
      <c r="B22" s="506" t="s">
        <v>72</v>
      </c>
      <c r="C22" s="5180" t="s">
        <v>377</v>
      </c>
      <c r="D22" s="5181"/>
      <c r="E22" s="6120">
        <f>+'21.12'!T50</f>
        <v>0</v>
      </c>
      <c r="F22" s="6121">
        <f>+'21.12'!U50</f>
        <v>0</v>
      </c>
    </row>
    <row r="23" spans="1:6" ht="19.5" customHeight="1">
      <c r="A23" s="505"/>
      <c r="B23" s="506" t="s">
        <v>74</v>
      </c>
      <c r="C23" s="5180" t="s">
        <v>378</v>
      </c>
      <c r="D23" s="5181"/>
      <c r="E23" s="6120">
        <f>+'21.12'!T48</f>
        <v>0</v>
      </c>
      <c r="F23" s="6121">
        <f>+'21.12'!U48</f>
        <v>0</v>
      </c>
    </row>
    <row r="24" spans="1:6" ht="19.5" customHeight="1">
      <c r="A24" s="505"/>
      <c r="B24" s="4490" t="s">
        <v>76</v>
      </c>
      <c r="C24" s="5182" t="s">
        <v>2335</v>
      </c>
      <c r="D24" s="5181"/>
      <c r="E24" s="6122"/>
      <c r="F24" s="6123"/>
    </row>
    <row r="25" spans="1:6" ht="19.5" customHeight="1">
      <c r="A25" s="505"/>
      <c r="B25" s="4490" t="s">
        <v>77</v>
      </c>
      <c r="C25" s="5182" t="s">
        <v>2336</v>
      </c>
      <c r="D25" s="5181"/>
      <c r="E25" s="6122"/>
      <c r="F25" s="6123"/>
    </row>
    <row r="26" spans="1:6" ht="19.5" customHeight="1">
      <c r="A26" s="505"/>
      <c r="B26" s="4490" t="s">
        <v>78</v>
      </c>
      <c r="C26" s="5182" t="s">
        <v>2337</v>
      </c>
      <c r="D26" s="5181"/>
      <c r="E26" s="6122"/>
      <c r="F26" s="6123"/>
    </row>
    <row r="27" spans="1:6" ht="19.5" customHeight="1">
      <c r="A27" s="505"/>
      <c r="B27" s="4492" t="s">
        <v>76</v>
      </c>
      <c r="C27" s="5183" t="s">
        <v>379</v>
      </c>
      <c r="D27" s="5181"/>
      <c r="E27" s="6124"/>
      <c r="F27" s="6125"/>
    </row>
    <row r="28" spans="1:6" ht="19.5" customHeight="1">
      <c r="A28" s="505"/>
      <c r="B28" s="4492" t="s">
        <v>77</v>
      </c>
      <c r="C28" s="5183" t="s">
        <v>380</v>
      </c>
      <c r="D28" s="5181"/>
      <c r="E28" s="6124"/>
      <c r="F28" s="6125"/>
    </row>
    <row r="29" spans="1:6" ht="19.5" customHeight="1">
      <c r="A29" s="505"/>
      <c r="B29" s="4492" t="s">
        <v>78</v>
      </c>
      <c r="C29" s="5183" t="s">
        <v>381</v>
      </c>
      <c r="D29" s="5181"/>
      <c r="E29" s="6124"/>
      <c r="F29" s="6126"/>
    </row>
    <row r="30" spans="1:6" ht="19.5" customHeight="1">
      <c r="A30" s="505"/>
      <c r="B30" s="506" t="s">
        <v>80</v>
      </c>
      <c r="C30" s="5180" t="s">
        <v>382</v>
      </c>
      <c r="D30" s="5184"/>
      <c r="E30" s="6124"/>
      <c r="F30" s="6127"/>
    </row>
    <row r="31" spans="1:6" ht="19.5" customHeight="1">
      <c r="A31" s="505"/>
      <c r="B31" s="506" t="s">
        <v>82</v>
      </c>
      <c r="C31" s="5180" t="s">
        <v>1450</v>
      </c>
      <c r="D31" s="1387"/>
      <c r="E31" s="6128"/>
      <c r="F31" s="6126"/>
    </row>
    <row r="32" spans="1:6" ht="19.5" customHeight="1">
      <c r="A32" s="505"/>
      <c r="B32" s="506" t="s">
        <v>84</v>
      </c>
      <c r="C32" s="5180" t="s">
        <v>383</v>
      </c>
      <c r="D32" s="1387"/>
      <c r="E32" s="6128"/>
      <c r="F32" s="6126"/>
    </row>
    <row r="33" spans="1:6" ht="19.5" customHeight="1">
      <c r="A33" s="505"/>
      <c r="B33" s="506" t="s">
        <v>86</v>
      </c>
      <c r="C33" s="5180" t="s">
        <v>384</v>
      </c>
      <c r="D33" s="1387"/>
      <c r="E33" s="6128"/>
      <c r="F33" s="6126"/>
    </row>
    <row r="34" spans="1:6" ht="19.5" customHeight="1">
      <c r="A34" s="505"/>
      <c r="B34" s="506" t="s">
        <v>89</v>
      </c>
      <c r="C34" s="5180" t="s">
        <v>385</v>
      </c>
      <c r="D34" s="1387"/>
      <c r="E34" s="6128"/>
      <c r="F34" s="6126"/>
    </row>
    <row r="35" spans="1:6" ht="19.5" customHeight="1">
      <c r="A35" s="505"/>
      <c r="B35" s="506" t="s">
        <v>91</v>
      </c>
      <c r="C35" s="5185" t="s">
        <v>387</v>
      </c>
      <c r="D35" s="1387"/>
      <c r="E35" s="6128"/>
      <c r="F35" s="6127"/>
    </row>
    <row r="36" spans="1:6" ht="19.5" customHeight="1">
      <c r="A36" s="505"/>
      <c r="B36" s="506" t="s">
        <v>386</v>
      </c>
      <c r="C36" s="5186" t="s">
        <v>1645</v>
      </c>
      <c r="D36" s="1387"/>
      <c r="E36" s="6128"/>
      <c r="F36" s="6127"/>
    </row>
    <row r="37" spans="1:6" ht="14.25">
      <c r="A37" s="505"/>
      <c r="B37" s="506" t="s">
        <v>94</v>
      </c>
      <c r="C37" s="5180" t="s">
        <v>388</v>
      </c>
      <c r="D37" s="5184"/>
      <c r="E37" s="6124"/>
      <c r="F37" s="6126"/>
    </row>
    <row r="38" spans="1:6" ht="19.5" customHeight="1">
      <c r="A38" s="505"/>
      <c r="B38" s="506" t="s">
        <v>96</v>
      </c>
      <c r="C38" s="5180" t="s">
        <v>389</v>
      </c>
      <c r="D38" s="5187"/>
      <c r="E38" s="6129">
        <f>SUM(E39:E40)</f>
        <v>0</v>
      </c>
      <c r="F38" s="6130">
        <f>SUM(F39:F40)</f>
        <v>0</v>
      </c>
    </row>
    <row r="39" spans="1:6" ht="19.5" customHeight="1">
      <c r="A39" s="505"/>
      <c r="B39" s="506"/>
      <c r="C39" s="5188"/>
      <c r="D39" s="5189"/>
      <c r="E39" s="6131"/>
      <c r="F39" s="6126"/>
    </row>
    <row r="40" spans="1:6" ht="15.75" customHeight="1">
      <c r="A40" s="505"/>
      <c r="B40" s="506"/>
      <c r="C40" s="5190"/>
      <c r="D40" s="5191"/>
      <c r="E40" s="6132"/>
      <c r="F40" s="6133"/>
    </row>
    <row r="41" spans="1:6" ht="15.75" customHeight="1" thickBot="1">
      <c r="A41" s="505"/>
      <c r="B41" s="506"/>
      <c r="C41" s="4494" t="s">
        <v>390</v>
      </c>
      <c r="D41" s="4494"/>
      <c r="E41" s="6134">
        <f>SUM(E15:E38)</f>
        <v>0</v>
      </c>
      <c r="F41" s="6135">
        <f>SUM(F15:F38)</f>
        <v>0</v>
      </c>
    </row>
    <row r="42" spans="1:6" ht="15.75" customHeight="1">
      <c r="A42" s="505"/>
      <c r="B42" s="506"/>
      <c r="C42" s="4495"/>
      <c r="D42" s="4496"/>
      <c r="E42" s="6136"/>
      <c r="F42" s="6137"/>
    </row>
    <row r="43" spans="1:6" ht="15.75" customHeight="1">
      <c r="A43" s="505"/>
      <c r="B43" s="506"/>
      <c r="C43" s="5192" t="s">
        <v>337</v>
      </c>
      <c r="D43" s="4497"/>
      <c r="E43" s="6138"/>
      <c r="F43" s="6139"/>
    </row>
    <row r="44" spans="1:6" ht="15">
      <c r="A44" s="505"/>
      <c r="B44" s="506">
        <v>18</v>
      </c>
      <c r="C44" s="5193" t="s">
        <v>2609</v>
      </c>
      <c r="D44" s="4498"/>
      <c r="E44" s="6122"/>
      <c r="F44" s="6122"/>
    </row>
    <row r="45" spans="1:6" ht="15.75" customHeight="1">
      <c r="A45" s="505"/>
      <c r="B45" s="506">
        <v>19</v>
      </c>
      <c r="C45" s="5179" t="s">
        <v>2610</v>
      </c>
      <c r="D45" s="5181"/>
      <c r="E45" s="6122"/>
      <c r="F45" s="6122"/>
    </row>
    <row r="46" spans="1:6" ht="15.75" customHeight="1">
      <c r="A46" s="505"/>
      <c r="B46" s="4490">
        <v>20</v>
      </c>
      <c r="C46" s="5194" t="s">
        <v>2338</v>
      </c>
      <c r="D46" s="5181"/>
      <c r="E46" s="6122"/>
      <c r="F46" s="6122"/>
    </row>
    <row r="47" spans="1:6" ht="15.75" customHeight="1">
      <c r="A47" s="505"/>
      <c r="B47" s="4492">
        <v>20</v>
      </c>
      <c r="C47" s="5195" t="s">
        <v>2611</v>
      </c>
      <c r="D47" s="5181"/>
      <c r="E47" s="6140"/>
      <c r="F47" s="6140" t="s">
        <v>106</v>
      </c>
    </row>
    <row r="48" spans="1:6" ht="15.75" customHeight="1">
      <c r="A48" s="505"/>
      <c r="B48" s="506">
        <v>21</v>
      </c>
      <c r="C48" s="2271" t="s">
        <v>1451</v>
      </c>
      <c r="D48" s="5181"/>
      <c r="E48" s="6140"/>
      <c r="F48" s="6140"/>
    </row>
    <row r="49" spans="1:6" ht="15.75" customHeight="1">
      <c r="A49" s="505"/>
      <c r="B49" s="506">
        <v>22</v>
      </c>
      <c r="C49" s="5180" t="s">
        <v>391</v>
      </c>
      <c r="D49" s="5177"/>
      <c r="E49" s="6141"/>
      <c r="F49" s="6140"/>
    </row>
    <row r="50" spans="1:6" ht="15.75" customHeight="1">
      <c r="A50" s="505"/>
      <c r="B50" s="506">
        <v>23</v>
      </c>
      <c r="C50" s="5180" t="s">
        <v>392</v>
      </c>
      <c r="D50" s="5177"/>
      <c r="E50" s="6141"/>
      <c r="F50" s="6140"/>
    </row>
    <row r="51" spans="1:6" ht="15.75" customHeight="1">
      <c r="A51" s="505"/>
      <c r="B51" s="506">
        <v>24</v>
      </c>
      <c r="C51" s="5180" t="s">
        <v>1646</v>
      </c>
      <c r="D51" s="5177"/>
      <c r="E51" s="6141"/>
      <c r="F51" s="6140"/>
    </row>
    <row r="52" spans="1:6" ht="15.75" customHeight="1">
      <c r="A52" s="505"/>
      <c r="B52" s="506">
        <v>25</v>
      </c>
      <c r="C52" s="5180" t="s">
        <v>393</v>
      </c>
      <c r="D52" s="5177"/>
      <c r="E52" s="6141"/>
      <c r="F52" s="6140"/>
    </row>
    <row r="53" spans="1:6" ht="30.75" customHeight="1">
      <c r="A53" s="505"/>
      <c r="B53" s="4492">
        <v>26</v>
      </c>
      <c r="C53" s="5196" t="s">
        <v>2612</v>
      </c>
      <c r="D53" s="5177"/>
      <c r="E53" s="6141"/>
      <c r="F53" s="6140"/>
    </row>
    <row r="54" spans="1:6" ht="19.5" customHeight="1">
      <c r="A54" s="505"/>
      <c r="B54" s="4492">
        <v>27</v>
      </c>
      <c r="C54" s="5183" t="s">
        <v>2613</v>
      </c>
      <c r="D54" s="5181"/>
      <c r="E54" s="6140"/>
      <c r="F54" s="6140"/>
    </row>
    <row r="55" spans="1:6" ht="19.5" customHeight="1">
      <c r="A55" s="505"/>
      <c r="B55" s="4492" t="s">
        <v>109</v>
      </c>
      <c r="C55" s="5197" t="s">
        <v>394</v>
      </c>
      <c r="D55" s="5181"/>
      <c r="E55" s="6140"/>
      <c r="F55" s="6140"/>
    </row>
    <row r="56" spans="1:6" ht="19.5" customHeight="1">
      <c r="A56" s="505"/>
      <c r="B56" s="4492" t="s">
        <v>109</v>
      </c>
      <c r="C56" s="5197" t="s">
        <v>2614</v>
      </c>
      <c r="D56" s="5181"/>
      <c r="E56" s="6140"/>
      <c r="F56" s="6140"/>
    </row>
    <row r="57" spans="1:6" ht="19.5" customHeight="1">
      <c r="A57" s="505"/>
      <c r="B57" s="4492" t="s">
        <v>109</v>
      </c>
      <c r="C57" s="5197" t="s">
        <v>396</v>
      </c>
      <c r="D57" s="5181"/>
      <c r="E57" s="6140"/>
      <c r="F57" s="6142"/>
    </row>
    <row r="58" spans="1:6" ht="19.5" customHeight="1">
      <c r="A58" s="505"/>
      <c r="B58" s="4492"/>
      <c r="C58" s="5197" t="s">
        <v>2615</v>
      </c>
      <c r="D58" s="5181"/>
      <c r="E58" s="6140"/>
      <c r="F58" s="6142"/>
    </row>
    <row r="59" spans="1:6" ht="19.5" customHeight="1">
      <c r="A59" s="505"/>
      <c r="B59" s="4492">
        <v>28</v>
      </c>
      <c r="C59" s="5198" t="s">
        <v>397</v>
      </c>
      <c r="D59" s="5181"/>
      <c r="E59" s="6140"/>
      <c r="F59" s="6142"/>
    </row>
    <row r="60" spans="1:6" ht="19.5" customHeight="1">
      <c r="A60" s="505"/>
      <c r="B60" s="4490" t="s">
        <v>2616</v>
      </c>
      <c r="C60" s="5180" t="s">
        <v>398</v>
      </c>
      <c r="D60" s="5181"/>
      <c r="E60" s="6140"/>
      <c r="F60" s="6142"/>
    </row>
    <row r="61" spans="1:6" ht="19.5" customHeight="1">
      <c r="A61" s="505"/>
      <c r="B61" s="4490" t="s">
        <v>2617</v>
      </c>
      <c r="C61" s="5185" t="s">
        <v>399</v>
      </c>
      <c r="D61" s="5181"/>
      <c r="E61" s="6140"/>
      <c r="F61" s="6142"/>
    </row>
    <row r="62" spans="1:6" ht="19.5" customHeight="1">
      <c r="A62" s="505"/>
      <c r="B62" s="4490" t="s">
        <v>2618</v>
      </c>
      <c r="C62" s="5185" t="s">
        <v>400</v>
      </c>
      <c r="D62" s="5181"/>
      <c r="E62" s="6140"/>
      <c r="F62" s="6142"/>
    </row>
    <row r="63" spans="1:6" ht="19.5" customHeight="1">
      <c r="A63" s="505"/>
      <c r="B63" s="4490" t="s">
        <v>2619</v>
      </c>
      <c r="C63" s="5185" t="s">
        <v>401</v>
      </c>
      <c r="D63" s="5181"/>
      <c r="E63" s="6140"/>
      <c r="F63" s="6142"/>
    </row>
    <row r="64" spans="1:6" ht="19.5" customHeight="1">
      <c r="A64" s="505"/>
      <c r="B64" s="4490" t="s">
        <v>2620</v>
      </c>
      <c r="C64" s="5185" t="s">
        <v>402</v>
      </c>
      <c r="D64" s="5181"/>
      <c r="E64" s="6140"/>
      <c r="F64" s="6142"/>
    </row>
    <row r="65" spans="1:6" ht="19.5" customHeight="1">
      <c r="A65" s="505"/>
      <c r="B65" s="4490" t="s">
        <v>2621</v>
      </c>
      <c r="C65" s="5185" t="s">
        <v>403</v>
      </c>
      <c r="D65" s="5181"/>
      <c r="E65" s="6140"/>
      <c r="F65" s="6142"/>
    </row>
    <row r="66" spans="1:6" ht="19.5" customHeight="1">
      <c r="A66" s="505"/>
      <c r="B66" s="4490" t="s">
        <v>2622</v>
      </c>
      <c r="C66" s="5185" t="s">
        <v>404</v>
      </c>
      <c r="D66" s="5181"/>
      <c r="E66" s="6140"/>
      <c r="F66" s="6142"/>
    </row>
    <row r="67" spans="1:6" ht="19.5" customHeight="1">
      <c r="A67" s="505"/>
      <c r="B67" s="4490" t="s">
        <v>2623</v>
      </c>
      <c r="C67" s="5199" t="s">
        <v>2624</v>
      </c>
      <c r="D67" s="5181"/>
      <c r="E67" s="6140"/>
      <c r="F67" s="6142"/>
    </row>
    <row r="68" spans="1:6" ht="19.5" customHeight="1">
      <c r="A68" s="505"/>
      <c r="B68" s="4490" t="s">
        <v>2625</v>
      </c>
      <c r="C68" s="5200" t="s">
        <v>405</v>
      </c>
      <c r="D68" s="5201"/>
      <c r="E68" s="6143"/>
      <c r="F68" s="6142"/>
    </row>
    <row r="69" spans="1:6" ht="19.5" customHeight="1" thickBot="1">
      <c r="A69" s="505"/>
      <c r="B69" s="506"/>
      <c r="C69" s="4500" t="s">
        <v>406</v>
      </c>
      <c r="D69" s="4501"/>
      <c r="E69" s="6144">
        <f>SUM(E44:E68)</f>
        <v>0</v>
      </c>
      <c r="F69" s="6145">
        <f>SUM(F44:F68)</f>
        <v>0</v>
      </c>
    </row>
    <row r="70" spans="1:6" ht="19.5" customHeight="1" thickTop="1">
      <c r="A70" s="505"/>
      <c r="B70" s="506"/>
      <c r="C70" s="4495"/>
      <c r="D70" s="4496"/>
      <c r="E70" s="6136"/>
      <c r="F70" s="6137"/>
    </row>
    <row r="71" spans="1:6" ht="19.5" customHeight="1">
      <c r="A71" s="505"/>
      <c r="B71" s="506"/>
      <c r="C71" s="3908" t="s">
        <v>407</v>
      </c>
      <c r="D71" s="4497"/>
      <c r="E71" s="6138"/>
      <c r="F71" s="6139"/>
    </row>
    <row r="72" spans="1:6" ht="14.25">
      <c r="A72" s="508" t="s">
        <v>1137</v>
      </c>
      <c r="B72" s="4490" t="s">
        <v>2626</v>
      </c>
      <c r="C72" s="4502" t="s">
        <v>1604</v>
      </c>
      <c r="D72" s="4503"/>
      <c r="E72" s="6146"/>
      <c r="F72" s="6117"/>
    </row>
    <row r="73" spans="1:6" ht="14.25">
      <c r="A73" s="508"/>
      <c r="B73" s="4490"/>
      <c r="C73" s="2852" t="s">
        <v>1602</v>
      </c>
      <c r="D73" s="2850"/>
      <c r="E73" s="6128"/>
      <c r="F73" s="6127"/>
    </row>
    <row r="74" spans="1:6" ht="14.25">
      <c r="A74" s="505"/>
      <c r="B74" s="4490"/>
      <c r="C74" s="5178" t="s">
        <v>1603</v>
      </c>
      <c r="D74" s="5181"/>
      <c r="E74" s="6140"/>
      <c r="F74" s="6126"/>
    </row>
    <row r="75" spans="1:6" ht="14.25">
      <c r="A75" s="508" t="s">
        <v>1137</v>
      </c>
      <c r="B75" s="4490" t="s">
        <v>2627</v>
      </c>
      <c r="C75" s="5180" t="s">
        <v>409</v>
      </c>
      <c r="D75" s="5181"/>
      <c r="E75" s="6147">
        <f>+'20.30'!E29</f>
        <v>0</v>
      </c>
      <c r="F75" s="6121">
        <f>+'20.30'!E44</f>
        <v>0</v>
      </c>
    </row>
    <row r="76" spans="1:6" ht="14.25">
      <c r="A76" s="508" t="s">
        <v>1137</v>
      </c>
      <c r="B76" s="4490" t="s">
        <v>2628</v>
      </c>
      <c r="C76" s="5180" t="s">
        <v>463</v>
      </c>
      <c r="D76" s="5181"/>
      <c r="E76" s="6147">
        <f>+'20.30'!F29</f>
        <v>0</v>
      </c>
      <c r="F76" s="6121">
        <f>+'20.30'!F44</f>
        <v>0</v>
      </c>
    </row>
    <row r="77" spans="1:6" ht="14.25">
      <c r="A77" s="508" t="s">
        <v>1137</v>
      </c>
      <c r="B77" s="4490" t="s">
        <v>2629</v>
      </c>
      <c r="C77" s="5180" t="s">
        <v>410</v>
      </c>
      <c r="D77" s="5181"/>
      <c r="E77" s="6147">
        <f>+'20.30'!D64</f>
        <v>0</v>
      </c>
      <c r="F77" s="6121">
        <f>+'20.30'!E64</f>
        <v>0</v>
      </c>
    </row>
    <row r="78" spans="1:6" ht="14.25">
      <c r="A78" s="508" t="s">
        <v>929</v>
      </c>
      <c r="B78" s="4490" t="s">
        <v>2630</v>
      </c>
      <c r="C78" s="5180" t="s">
        <v>411</v>
      </c>
      <c r="D78" s="5202"/>
      <c r="E78" s="6148">
        <f>+'20.22'!E94</f>
        <v>0</v>
      </c>
      <c r="F78" s="6149">
        <f>+'20.22'!F94</f>
        <v>0</v>
      </c>
    </row>
    <row r="79" spans="1:6" ht="15">
      <c r="A79" s="505"/>
      <c r="B79" s="4490"/>
      <c r="C79" s="5203" t="s">
        <v>407</v>
      </c>
      <c r="D79" s="3908"/>
      <c r="E79" s="6150">
        <f>SUM(E73:E78)</f>
        <v>0</v>
      </c>
      <c r="F79" s="6151">
        <f>SUM(F73:F78)</f>
        <v>0</v>
      </c>
    </row>
    <row r="80" spans="1:6" ht="14.25">
      <c r="A80" s="508" t="s">
        <v>1137</v>
      </c>
      <c r="B80" s="4490" t="s">
        <v>2631</v>
      </c>
      <c r="C80" s="4504" t="s">
        <v>412</v>
      </c>
      <c r="D80" s="4505"/>
      <c r="E80" s="6136">
        <f>+'20.30'!T29</f>
        <v>0</v>
      </c>
      <c r="F80" s="6137">
        <f>+'20.30'!T44</f>
        <v>0</v>
      </c>
    </row>
    <row r="81" spans="1:6" ht="18.75" customHeight="1">
      <c r="A81" s="505"/>
      <c r="B81" s="506"/>
      <c r="C81" s="3908" t="s">
        <v>413</v>
      </c>
      <c r="D81" s="3908"/>
      <c r="E81" s="6150">
        <f>E79+E80</f>
        <v>0</v>
      </c>
      <c r="F81" s="6151">
        <f>F79+F80</f>
        <v>0</v>
      </c>
    </row>
    <row r="82" spans="1:6" ht="18.75" customHeight="1">
      <c r="A82" s="505"/>
      <c r="B82" s="506"/>
      <c r="C82" s="4506"/>
      <c r="D82" s="5204"/>
      <c r="E82" s="6152"/>
      <c r="F82" s="6137"/>
    </row>
    <row r="83" spans="1:6" ht="18.75" customHeight="1" thickBot="1">
      <c r="A83" s="513"/>
      <c r="B83" s="4507"/>
      <c r="C83" s="4508" t="s">
        <v>414</v>
      </c>
      <c r="D83" s="4508"/>
      <c r="E83" s="6144">
        <f>E69+E81</f>
        <v>0</v>
      </c>
      <c r="F83" s="6145">
        <f>F69+F81</f>
        <v>0</v>
      </c>
    </row>
    <row r="84" spans="1:6" ht="15" thickTop="1">
      <c r="A84" s="344"/>
      <c r="B84" s="506"/>
      <c r="C84" s="344"/>
      <c r="D84" s="344"/>
      <c r="E84" s="344" t="s">
        <v>1605</v>
      </c>
      <c r="F84" s="768"/>
    </row>
    <row r="85" spans="1:6" ht="14.25">
      <c r="A85" s="344"/>
      <c r="B85" s="344"/>
      <c r="C85" s="344"/>
      <c r="D85" s="344"/>
      <c r="E85" s="344"/>
      <c r="F85" s="353" t="s">
        <v>2191</v>
      </c>
    </row>
    <row r="86" spans="1:6" ht="14.25">
      <c r="A86" s="344"/>
      <c r="B86" s="344"/>
      <c r="C86" s="344"/>
      <c r="D86" s="344"/>
      <c r="E86" s="344"/>
      <c r="F86" s="353" t="s">
        <v>2587</v>
      </c>
    </row>
    <row r="87" spans="1:6" hidden="1"/>
    <row r="88" spans="1:6" hidden="1"/>
    <row r="89" spans="1:6" hidden="1">
      <c r="E89" s="9"/>
    </row>
    <row r="90" spans="1:6" hidden="1"/>
  </sheetData>
  <sheetProtection algorithmName="SHA-512" hashValue="Y89xD2QRrEL8zGMz7hIJrxZ7weEF2pLr74BeAl2uLbsSj+UuyIkVwK0wU5R0rAkLLtQlzq4m8sL8sYQ5x7r5Lw==" saltValue="AqdVX8Yf6B3I1gbB3nnZ+w==" spinCount="100000" sheet="1" objects="1" scenarios="1"/>
  <mergeCells count="3">
    <mergeCell ref="A1:F1"/>
    <mergeCell ref="A11:F11"/>
    <mergeCell ref="A9:F9"/>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E69:F69 E83:F83 E81:F81 E41:F41 E79:F79">
      <formula1>50000000000</formula1>
    </dataValidation>
    <dataValidation type="decimal" operator="lessThanOrEqual" allowBlank="1" showInputMessage="1" showErrorMessage="1" sqref="F70 F42 F40">
      <formula1>500000000</formula1>
    </dataValidation>
  </dataValidations>
  <hyperlinks>
    <hyperlink ref="C30" r:id="rId1" display="http://www.lautorite.qc.ca/en/index.html"/>
    <hyperlink ref="C34" r:id="rId2" display="http://www.lautorite.qc.ca/files/pdf/formulaires-professionnels/assureur/form-procuration-repr-princ-en.pdf "/>
    <hyperlink ref="A1:F1" location="ToC!A1" display="20.10"/>
  </hyperlinks>
  <pageMargins left="0.70866141732283472" right="0.70866141732283472" top="0.74803149606299213" bottom="0.74803149606299213" header="0.31496062992125984" footer="0.31496062992125984"/>
  <pageSetup scale="48" orientation="portrait" r:id="rId3"/>
  <headerFooter>
    <oddHeader>&amp;L&amp;A&amp;C&amp;"Times New Roman,Bold" DRAFT 
INTERNAL USE ONLY&amp;RPage &amp;P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E83"/>
  <sheetViews>
    <sheetView workbookViewId="0">
      <selection activeCell="B16" sqref="B16"/>
    </sheetView>
  </sheetViews>
  <sheetFormatPr defaultColWidth="0" defaultRowHeight="12.75" zeroHeight="1"/>
  <cols>
    <col min="1" max="1" width="12.33203125" style="3270" customWidth="1"/>
    <col min="2" max="2" width="82" style="3270" customWidth="1"/>
    <col min="3" max="3" width="9.5" style="3270" customWidth="1"/>
    <col min="4" max="4" width="22.83203125" style="3270" bestFit="1" customWidth="1"/>
    <col min="5" max="5" width="19.6640625" style="3270" customWidth="1"/>
    <col min="6" max="16384" width="9.33203125" style="3270" hidden="1"/>
  </cols>
  <sheetData>
    <row r="1" spans="1:5" s="4509" customFormat="1">
      <c r="A1" s="6547" t="s">
        <v>30</v>
      </c>
      <c r="B1" s="6316"/>
      <c r="C1" s="6316"/>
      <c r="D1" s="6316"/>
      <c r="E1" s="6316"/>
    </row>
    <row r="2" spans="1:5" ht="15">
      <c r="A2" s="344"/>
      <c r="B2" s="927"/>
      <c r="C2" s="1297"/>
      <c r="D2" s="1297"/>
      <c r="E2" s="3811" t="s">
        <v>2258</v>
      </c>
    </row>
    <row r="3" spans="1:5" ht="15">
      <c r="A3" s="1445" t="str">
        <f>+Cover!A14</f>
        <v>Select Name of Insurer/ Financial Holding Company</v>
      </c>
      <c r="B3" s="1444"/>
      <c r="C3" s="157"/>
      <c r="D3" s="1297"/>
      <c r="E3" s="1297"/>
    </row>
    <row r="4" spans="1:5" ht="15">
      <c r="A4" s="427" t="str">
        <f>+ToC!A3</f>
        <v>Insurer/Financial Holding Company</v>
      </c>
      <c r="B4" s="344"/>
      <c r="C4" s="157"/>
      <c r="D4" s="1297"/>
      <c r="E4" s="1297"/>
    </row>
    <row r="5" spans="1:5" ht="14.25">
      <c r="A5" s="157"/>
      <c r="B5" s="344"/>
      <c r="C5" s="157"/>
      <c r="D5" s="1297"/>
      <c r="E5" s="1297"/>
    </row>
    <row r="6" spans="1:5" ht="15">
      <c r="A6" s="1295" t="str">
        <f>+ToC!A5</f>
        <v>General Insurers Annual Return</v>
      </c>
      <c r="B6" s="344"/>
      <c r="C6" s="1296"/>
      <c r="D6" s="1297"/>
      <c r="E6" s="1297"/>
    </row>
    <row r="7" spans="1:5" ht="15">
      <c r="A7" s="1296" t="str">
        <f>+ToC!A6</f>
        <v>For Year Ended:</v>
      </c>
      <c r="B7" s="344"/>
      <c r="C7" s="1295"/>
      <c r="D7" s="1297"/>
      <c r="E7" s="1340">
        <f>+Cover!A22</f>
        <v>0</v>
      </c>
    </row>
    <row r="8" spans="1:5" ht="15">
      <c r="A8" s="344"/>
      <c r="B8" s="1295"/>
      <c r="C8" s="1341"/>
      <c r="D8" s="1297"/>
      <c r="E8" s="1297"/>
    </row>
    <row r="9" spans="1:5" ht="15">
      <c r="A9" s="344"/>
      <c r="B9" s="6508" t="s">
        <v>369</v>
      </c>
      <c r="C9" s="6230"/>
      <c r="D9" s="6230"/>
      <c r="E9" s="6230"/>
    </row>
    <row r="10" spans="1:5" ht="14.25">
      <c r="A10" s="344"/>
      <c r="B10" s="157"/>
      <c r="C10" s="157"/>
      <c r="D10" s="1297"/>
      <c r="E10" s="1297"/>
    </row>
    <row r="11" spans="1:5" ht="15.75" thickBot="1">
      <c r="A11" s="344"/>
      <c r="B11" s="6545" t="s">
        <v>2029</v>
      </c>
      <c r="C11" s="6546"/>
      <c r="D11" s="6546"/>
      <c r="E11" s="6546"/>
    </row>
    <row r="12" spans="1:5" ht="30" thickTop="1">
      <c r="A12" s="1343" t="s">
        <v>884</v>
      </c>
      <c r="B12" s="1344" t="s">
        <v>415</v>
      </c>
      <c r="C12" s="1345" t="s">
        <v>10</v>
      </c>
      <c r="D12" s="1346">
        <f>YEAR($E$7)</f>
        <v>1900</v>
      </c>
      <c r="E12" s="1347">
        <f>D12-1</f>
        <v>1899</v>
      </c>
    </row>
    <row r="13" spans="1:5" ht="15">
      <c r="A13" s="505"/>
      <c r="B13" s="1348"/>
      <c r="C13" s="1300"/>
      <c r="D13" s="762" t="s">
        <v>319</v>
      </c>
      <c r="E13" s="763" t="s">
        <v>319</v>
      </c>
    </row>
    <row r="14" spans="1:5" ht="15">
      <c r="A14" s="505"/>
      <c r="B14" s="1316" t="s">
        <v>416</v>
      </c>
      <c r="C14" s="1300"/>
      <c r="D14" s="1349"/>
      <c r="E14" s="1350"/>
    </row>
    <row r="15" spans="1:5" ht="15">
      <c r="A15" s="505"/>
      <c r="B15" s="1109" t="s">
        <v>802</v>
      </c>
      <c r="C15" s="1351"/>
      <c r="D15" s="1303"/>
      <c r="E15" s="1304"/>
    </row>
    <row r="16" spans="1:5" ht="14.25">
      <c r="A16" s="505"/>
      <c r="B16" s="1110" t="s">
        <v>1126</v>
      </c>
      <c r="C16" s="1352"/>
      <c r="D16" s="283"/>
      <c r="E16" s="324"/>
    </row>
    <row r="17" spans="1:5" ht="14.25">
      <c r="A17" s="505"/>
      <c r="B17" s="1110" t="s">
        <v>2259</v>
      </c>
      <c r="C17" s="1352"/>
      <c r="D17" s="1388"/>
      <c r="E17" s="1389"/>
    </row>
    <row r="18" spans="1:5" ht="15">
      <c r="A18" s="505"/>
      <c r="B18" s="1302" t="s">
        <v>1019</v>
      </c>
      <c r="C18" s="1353"/>
      <c r="D18" s="1111">
        <f>SUM(D16:D17)</f>
        <v>0</v>
      </c>
      <c r="E18" s="1111">
        <f>SUM(E16:E17)</f>
        <v>0</v>
      </c>
    </row>
    <row r="19" spans="1:5" ht="15" customHeight="1">
      <c r="A19" s="505"/>
      <c r="B19" s="1110" t="s">
        <v>1833</v>
      </c>
      <c r="C19" s="1353"/>
      <c r="D19" s="1390"/>
      <c r="E19" s="1391"/>
    </row>
    <row r="20" spans="1:5" ht="15" customHeight="1">
      <c r="A20" s="505"/>
      <c r="B20" s="1113" t="s">
        <v>1834</v>
      </c>
      <c r="C20" s="1353"/>
      <c r="D20" s="1388"/>
      <c r="E20" s="1389"/>
    </row>
    <row r="21" spans="1:5" ht="15">
      <c r="A21" s="505"/>
      <c r="B21" s="1317" t="s">
        <v>1026</v>
      </c>
      <c r="C21" s="1353"/>
      <c r="D21" s="1111">
        <f>SUM(D18:D20)</f>
        <v>0</v>
      </c>
      <c r="E21" s="1112">
        <f>SUM(E18:E20)</f>
        <v>0</v>
      </c>
    </row>
    <row r="22" spans="1:5" ht="14.25">
      <c r="A22" s="505"/>
      <c r="B22" s="1113" t="s">
        <v>1038</v>
      </c>
      <c r="C22" s="1353"/>
      <c r="D22" s="383"/>
      <c r="E22" s="1132"/>
    </row>
    <row r="23" spans="1:5" ht="15">
      <c r="A23" s="505"/>
      <c r="B23" s="1114" t="s">
        <v>801</v>
      </c>
      <c r="C23" s="1354"/>
      <c r="D23" s="306">
        <f>SUM(D21:D22)</f>
        <v>0</v>
      </c>
      <c r="E23" s="307">
        <f>SUM(E21:E22)</f>
        <v>0</v>
      </c>
    </row>
    <row r="24" spans="1:5" ht="15">
      <c r="A24" s="505"/>
      <c r="B24" s="1115"/>
      <c r="C24" s="1355"/>
      <c r="D24" s="308"/>
      <c r="E24" s="309"/>
    </row>
    <row r="25" spans="1:5" ht="15">
      <c r="A25" s="505"/>
      <c r="B25" s="1116" t="s">
        <v>1020</v>
      </c>
      <c r="C25" s="1356"/>
      <c r="D25" s="384"/>
      <c r="E25" s="385"/>
    </row>
    <row r="26" spans="1:5" ht="15">
      <c r="A26" s="505"/>
      <c r="B26" s="1110" t="s">
        <v>2261</v>
      </c>
      <c r="C26" s="1356"/>
      <c r="D26" s="287"/>
      <c r="E26" s="386"/>
    </row>
    <row r="27" spans="1:5" ht="15">
      <c r="A27" s="505"/>
      <c r="B27" s="1318" t="s">
        <v>1039</v>
      </c>
      <c r="C27" s="1351"/>
      <c r="D27" s="1117">
        <f>SUM(D25:D26)</f>
        <v>0</v>
      </c>
      <c r="E27" s="1118">
        <f>SUM(E25:E26)</f>
        <v>0</v>
      </c>
    </row>
    <row r="28" spans="1:5" ht="14.25">
      <c r="A28" s="505"/>
      <c r="B28" s="1305" t="s">
        <v>1021</v>
      </c>
      <c r="C28" s="1352"/>
      <c r="D28" s="284"/>
      <c r="E28" s="310"/>
    </row>
    <row r="29" spans="1:5" ht="14.25">
      <c r="A29" s="505"/>
      <c r="B29" s="1306" t="s">
        <v>1022</v>
      </c>
      <c r="C29" s="1352"/>
      <c r="D29" s="284"/>
      <c r="E29" s="321"/>
    </row>
    <row r="30" spans="1:5" ht="14.25">
      <c r="A30" s="505"/>
      <c r="B30" s="1113" t="s">
        <v>2260</v>
      </c>
      <c r="C30" s="1352"/>
      <c r="D30" s="387"/>
      <c r="E30" s="322"/>
    </row>
    <row r="31" spans="1:5" ht="15">
      <c r="A31" s="1357"/>
      <c r="B31" s="1113" t="s">
        <v>1025</v>
      </c>
      <c r="C31" s="1352"/>
      <c r="D31" s="284"/>
      <c r="E31" s="323"/>
    </row>
    <row r="32" spans="1:5" ht="15">
      <c r="A32" s="505"/>
      <c r="B32" s="1319" t="s">
        <v>1023</v>
      </c>
      <c r="C32" s="1352"/>
      <c r="D32" s="1111">
        <f>SUM(D27:D31)</f>
        <v>0</v>
      </c>
      <c r="E32" s="1112">
        <f>SUM(E27:E31)</f>
        <v>0</v>
      </c>
    </row>
    <row r="33" spans="1:5" ht="14.25">
      <c r="A33" s="505"/>
      <c r="B33" s="1307" t="s">
        <v>1024</v>
      </c>
      <c r="C33" s="1352"/>
      <c r="D33" s="284"/>
      <c r="E33" s="310"/>
    </row>
    <row r="34" spans="1:5" ht="14.25">
      <c r="A34" s="505"/>
      <c r="B34" s="1320"/>
      <c r="C34" s="1352"/>
      <c r="D34" s="1119"/>
      <c r="E34" s="1120"/>
    </row>
    <row r="35" spans="1:5" ht="15">
      <c r="A35" s="505"/>
      <c r="B35" s="1321" t="s">
        <v>795</v>
      </c>
      <c r="C35" s="1358"/>
      <c r="D35" s="213">
        <f>D23-D32-D33</f>
        <v>0</v>
      </c>
      <c r="E35" s="1121">
        <f>E23-E32-E33</f>
        <v>0</v>
      </c>
    </row>
    <row r="36" spans="1:5" ht="15">
      <c r="A36" s="505"/>
      <c r="B36" s="1322"/>
      <c r="C36" s="1359"/>
      <c r="D36" s="1122"/>
      <c r="E36" s="1123"/>
    </row>
    <row r="37" spans="1:5" ht="15">
      <c r="A37" s="505"/>
      <c r="B37" s="1323" t="s">
        <v>796</v>
      </c>
      <c r="C37" s="1360"/>
      <c r="D37" s="1124"/>
      <c r="E37" s="1125"/>
    </row>
    <row r="38" spans="1:5" ht="14.25">
      <c r="A38" s="505"/>
      <c r="B38" s="1308" t="s">
        <v>797</v>
      </c>
      <c r="C38" s="1351"/>
      <c r="D38" s="284"/>
      <c r="E38" s="324"/>
    </row>
    <row r="39" spans="1:5" ht="28.5">
      <c r="A39" s="505"/>
      <c r="B39" s="1309" t="s">
        <v>2262</v>
      </c>
      <c r="C39" s="1351"/>
      <c r="D39" s="284"/>
      <c r="E39" s="324"/>
    </row>
    <row r="40" spans="1:5" ht="14.25">
      <c r="A40" s="505"/>
      <c r="B40" s="1310" t="s">
        <v>820</v>
      </c>
      <c r="C40" s="1361"/>
      <c r="D40" s="388"/>
      <c r="E40" s="324"/>
    </row>
    <row r="41" spans="1:5" ht="14.25">
      <c r="A41" s="505"/>
      <c r="B41" s="1310" t="s">
        <v>885</v>
      </c>
      <c r="C41" s="1361"/>
      <c r="D41" s="387"/>
      <c r="E41" s="325"/>
    </row>
    <row r="42" spans="1:5" ht="14.25">
      <c r="A42" s="505"/>
      <c r="B42" s="1310" t="s">
        <v>1055</v>
      </c>
      <c r="C42" s="1353"/>
      <c r="D42" s="327"/>
      <c r="E42" s="326"/>
    </row>
    <row r="43" spans="1:5" ht="15">
      <c r="A43" s="505"/>
      <c r="B43" s="1324" t="s">
        <v>426</v>
      </c>
      <c r="C43" s="1362"/>
      <c r="D43" s="311">
        <f>SUM(D38:D42)</f>
        <v>0</v>
      </c>
      <c r="E43" s="311">
        <f>SUM(E38:E42)</f>
        <v>0</v>
      </c>
    </row>
    <row r="44" spans="1:5" ht="15">
      <c r="A44" s="505"/>
      <c r="B44" s="1325"/>
      <c r="C44" s="1363"/>
      <c r="D44" s="312"/>
      <c r="E44" s="313"/>
    </row>
    <row r="45" spans="1:5" ht="15">
      <c r="A45" s="505"/>
      <c r="B45" s="1325" t="s">
        <v>868</v>
      </c>
      <c r="C45" s="1364"/>
      <c r="D45" s="388"/>
      <c r="E45" s="324"/>
    </row>
    <row r="46" spans="1:5" ht="15">
      <c r="A46" s="505"/>
      <c r="B46" s="1326"/>
      <c r="C46" s="1361"/>
      <c r="D46" s="1124"/>
      <c r="E46" s="1126"/>
    </row>
    <row r="47" spans="1:5" ht="15">
      <c r="A47" s="505"/>
      <c r="B47" s="1327" t="s">
        <v>806</v>
      </c>
      <c r="C47" s="1361"/>
      <c r="D47" s="213">
        <f>D35+D43+D45</f>
        <v>0</v>
      </c>
      <c r="E47" s="1121">
        <f>E35+E43+E45</f>
        <v>0</v>
      </c>
    </row>
    <row r="48" spans="1:5" ht="15">
      <c r="A48" s="505"/>
      <c r="B48" s="1325"/>
      <c r="C48" s="1361"/>
      <c r="D48" s="1122"/>
      <c r="E48" s="1127"/>
    </row>
    <row r="49" spans="1:5" ht="15">
      <c r="A49" s="505"/>
      <c r="B49" s="1325" t="s">
        <v>803</v>
      </c>
      <c r="C49" s="1361"/>
      <c r="D49" s="1124"/>
      <c r="E49" s="1128"/>
    </row>
    <row r="50" spans="1:5" ht="14.25">
      <c r="A50" s="505"/>
      <c r="B50" s="1311" t="s">
        <v>804</v>
      </c>
      <c r="C50" s="1361"/>
      <c r="D50" s="283"/>
      <c r="E50" s="324"/>
    </row>
    <row r="51" spans="1:5" ht="28.5">
      <c r="A51" s="505"/>
      <c r="B51" s="2843" t="s">
        <v>830</v>
      </c>
      <c r="C51" s="1361"/>
      <c r="D51" s="283"/>
      <c r="E51" s="324"/>
    </row>
    <row r="52" spans="1:5" ht="15" customHeight="1">
      <c r="A52" s="505"/>
      <c r="B52" s="1328"/>
      <c r="C52" s="1361"/>
      <c r="D52" s="283"/>
      <c r="E52" s="324"/>
    </row>
    <row r="53" spans="1:5" ht="15" customHeight="1">
      <c r="A53" s="505"/>
      <c r="B53" s="1328"/>
      <c r="C53" s="1361"/>
      <c r="D53" s="283"/>
      <c r="E53" s="324"/>
    </row>
    <row r="54" spans="1:5" ht="14.25">
      <c r="A54" s="505"/>
      <c r="B54" s="1328"/>
      <c r="C54" s="1361"/>
      <c r="D54" s="283"/>
      <c r="E54" s="324"/>
    </row>
    <row r="55" spans="1:5" ht="14.25">
      <c r="A55" s="505"/>
      <c r="B55" s="1329"/>
      <c r="C55" s="1351"/>
      <c r="D55" s="283"/>
      <c r="E55" s="321"/>
    </row>
    <row r="56" spans="1:5" ht="14.25">
      <c r="A56" s="505"/>
      <c r="B56" s="1329"/>
      <c r="C56" s="1361"/>
      <c r="D56" s="283"/>
      <c r="E56" s="321"/>
    </row>
    <row r="57" spans="1:5" ht="15" customHeight="1">
      <c r="A57" s="505"/>
      <c r="B57" s="1330"/>
      <c r="C57" s="1365"/>
      <c r="D57" s="286"/>
      <c r="E57" s="323"/>
    </row>
    <row r="58" spans="1:5" ht="15">
      <c r="A58" s="505"/>
      <c r="B58" s="1331" t="s">
        <v>429</v>
      </c>
      <c r="C58" s="1366"/>
      <c r="D58" s="213">
        <f>SUM(D50:D57)</f>
        <v>0</v>
      </c>
      <c r="E58" s="1121">
        <f>SUM(E50:E57)</f>
        <v>0</v>
      </c>
    </row>
    <row r="59" spans="1:5" ht="17.25" customHeight="1">
      <c r="A59" s="505"/>
      <c r="B59" s="1332"/>
      <c r="C59" s="3034"/>
      <c r="D59" s="314"/>
      <c r="E59" s="315"/>
    </row>
    <row r="60" spans="1:5" ht="15.75">
      <c r="A60" s="505"/>
      <c r="B60" s="3030" t="s">
        <v>1658</v>
      </c>
      <c r="C60" s="3035"/>
      <c r="D60" s="213">
        <f>D47+D58</f>
        <v>0</v>
      </c>
      <c r="E60" s="1121">
        <f>E47+E58</f>
        <v>0</v>
      </c>
    </row>
    <row r="61" spans="1:5" ht="15.75">
      <c r="A61" s="505"/>
      <c r="B61" s="3031" t="s">
        <v>1824</v>
      </c>
      <c r="C61" s="3036"/>
      <c r="D61" s="3032"/>
      <c r="E61" s="3033"/>
    </row>
    <row r="62" spans="1:5" ht="15.75">
      <c r="A62" s="505"/>
      <c r="B62" s="3030" t="s">
        <v>1659</v>
      </c>
      <c r="C62" s="3040"/>
      <c r="D62" s="3041">
        <f>SUM(D60:D61)</f>
        <v>0</v>
      </c>
      <c r="E62" s="3041">
        <f>SUM(E60:E61)</f>
        <v>0</v>
      </c>
    </row>
    <row r="63" spans="1:5" ht="15">
      <c r="A63" s="505"/>
      <c r="B63" s="1333" t="s">
        <v>1822</v>
      </c>
      <c r="C63" s="3037"/>
      <c r="D63" s="3038"/>
      <c r="E63" s="3039"/>
    </row>
    <row r="64" spans="1:5" ht="14.25">
      <c r="A64" s="505"/>
      <c r="B64" s="1312" t="s">
        <v>1823</v>
      </c>
      <c r="C64" s="1351"/>
      <c r="D64" s="284"/>
      <c r="E64" s="324"/>
    </row>
    <row r="65" spans="1:5" ht="14.25">
      <c r="A65" s="505"/>
      <c r="B65" s="1313" t="s">
        <v>1825</v>
      </c>
      <c r="C65" s="1367"/>
      <c r="D65" s="284"/>
      <c r="E65" s="324"/>
    </row>
    <row r="66" spans="1:5" ht="14.25">
      <c r="A66" s="505"/>
      <c r="B66" s="1069" t="s">
        <v>1826</v>
      </c>
      <c r="C66" s="1368"/>
      <c r="D66" s="284"/>
      <c r="E66" s="324"/>
    </row>
    <row r="67" spans="1:5" ht="14.25">
      <c r="A67" s="505"/>
      <c r="B67" s="1313" t="s">
        <v>1827</v>
      </c>
      <c r="C67" s="1367"/>
      <c r="D67" s="388"/>
      <c r="E67" s="326"/>
    </row>
    <row r="68" spans="1:5" ht="15">
      <c r="A68" s="505"/>
      <c r="B68" s="1334" t="s">
        <v>431</v>
      </c>
      <c r="C68" s="1367"/>
      <c r="D68" s="1129">
        <f>SUM(D64:D67)</f>
        <v>0</v>
      </c>
      <c r="E68" s="1129">
        <f>SUM(E64:E67)</f>
        <v>0</v>
      </c>
    </row>
    <row r="69" spans="1:5" ht="15">
      <c r="A69" s="505"/>
      <c r="B69" s="1335"/>
      <c r="C69" s="1367"/>
      <c r="D69" s="316"/>
      <c r="E69" s="317"/>
    </row>
    <row r="70" spans="1:5" ht="15">
      <c r="A70" s="505"/>
      <c r="B70" s="1335" t="s">
        <v>807</v>
      </c>
      <c r="C70" s="1367"/>
      <c r="D70" s="1129">
        <f>D62-D68</f>
        <v>0</v>
      </c>
      <c r="E70" s="1129">
        <f>E62-E68</f>
        <v>0</v>
      </c>
    </row>
    <row r="71" spans="1:5" ht="15">
      <c r="A71" s="505"/>
      <c r="B71" s="1314" t="s">
        <v>1828</v>
      </c>
      <c r="C71" s="1367"/>
      <c r="D71" s="284"/>
      <c r="E71" s="318"/>
    </row>
    <row r="72" spans="1:5" ht="15">
      <c r="A72" s="505"/>
      <c r="B72" s="1335"/>
      <c r="C72" s="1367"/>
      <c r="D72" s="316"/>
      <c r="E72" s="319"/>
    </row>
    <row r="73" spans="1:5" ht="15">
      <c r="A73" s="505"/>
      <c r="B73" s="1336" t="s">
        <v>805</v>
      </c>
      <c r="C73" s="1367"/>
      <c r="D73" s="1129">
        <f>D70+D71</f>
        <v>0</v>
      </c>
      <c r="E73" s="1130">
        <f>E70+E71</f>
        <v>0</v>
      </c>
    </row>
    <row r="74" spans="1:5" ht="14.25">
      <c r="A74" s="505"/>
      <c r="B74" s="1337"/>
      <c r="C74" s="1361"/>
      <c r="D74" s="316"/>
      <c r="E74" s="320"/>
    </row>
    <row r="75" spans="1:5" ht="15">
      <c r="A75" s="505"/>
      <c r="B75" s="1315" t="s">
        <v>1829</v>
      </c>
      <c r="C75" s="1361"/>
      <c r="D75" s="284"/>
      <c r="E75" s="324"/>
    </row>
    <row r="76" spans="1:5" ht="15">
      <c r="A76" s="505"/>
      <c r="B76" s="1335"/>
      <c r="C76" s="1361"/>
      <c r="D76" s="316"/>
      <c r="E76" s="319"/>
    </row>
    <row r="77" spans="1:5" ht="15.75" thickBot="1">
      <c r="A77" s="513"/>
      <c r="B77" s="1338" t="s">
        <v>809</v>
      </c>
      <c r="C77" s="1369"/>
      <c r="D77" s="1131">
        <f>D73+D75</f>
        <v>0</v>
      </c>
      <c r="E77" s="1131">
        <f>E73+E75</f>
        <v>0</v>
      </c>
    </row>
    <row r="78" spans="1:5" ht="15.75" thickTop="1">
      <c r="A78" s="344"/>
      <c r="B78" s="1370"/>
      <c r="C78" s="1370"/>
      <c r="D78" s="1371"/>
      <c r="E78" s="1371"/>
    </row>
    <row r="79" spans="1:5" ht="14.25">
      <c r="A79" s="344"/>
      <c r="B79" s="344"/>
      <c r="C79" s="344"/>
      <c r="D79" s="640"/>
      <c r="E79" s="353" t="str">
        <f>+ToC!E117</f>
        <v xml:space="preserve">GENERAL Annual Return </v>
      </c>
    </row>
    <row r="80" spans="1:5" ht="14.25">
      <c r="A80" s="344"/>
      <c r="B80" s="344"/>
      <c r="C80" s="344"/>
      <c r="D80" s="640"/>
      <c r="E80" s="353" t="s">
        <v>1059</v>
      </c>
    </row>
    <row r="81" hidden="1"/>
    <row r="82" hidden="1"/>
    <row r="83" hidden="1"/>
  </sheetData>
  <sheetProtection algorithmName="SHA-512" hashValue="nMhdPy3URMIHqpH0MLsHIfhSFMPFE4Mqsk/ej7ytfZt0GMUybXejBnpyWCekftAKoiaXuvXsHfigr6P18+ZXnA==" saltValue="xqps1iuh6QBUOarZikidYg==" spinCount="100000" sheet="1" objects="1" scenarios="1"/>
  <customSheetViews>
    <customSheetView guid="{54084986-DBD9-467D-BB87-84DFF604BE53}">
      <selection activeCell="D16" sqref="D16"/>
      <pageMargins left="0.7" right="0.7" top="0.75" bottom="0.75" header="0.3" footer="0.3"/>
      <pageSetup paperSize="5" scale="70" orientation="portrait" r:id="rId1"/>
    </customSheetView>
  </customSheetViews>
  <mergeCells count="3">
    <mergeCell ref="B9:E9"/>
    <mergeCell ref="B11:E11"/>
    <mergeCell ref="A1:E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15:E16 D78:E78 D17:D22 E50:E54 D45:E49 D28:D33 D13:E13 E32 D58:E58 D50:D57 D73:E73 D75:E75 D70:D71 E18 D60:E60 D63:E68 E21 D35:E43 D23:E26 E70">
      <formula1>50000000000</formula1>
    </dataValidation>
  </dataValidations>
  <hyperlinks>
    <hyperlink ref="A1:E1" location="ToC!A1" display="20.20"/>
  </hyperlinks>
  <pageMargins left="0.70866141732283472" right="0.70866141732283472" top="0.74803149606299213" bottom="0.74803149606299213" header="0.31496062992125984" footer="0.31496062992125984"/>
  <pageSetup scale="59" orientation="portrait" r:id="rId2"/>
  <headerFooter>
    <oddHeader>&amp;L&amp;A&amp;C&amp;"Times New Roman,Bold" DRAFT 
INTERNAL USE ONLY&amp;RPage &amp;P</oddHeader>
  </headerFooter>
  <ignoredErrors>
    <ignoredError sqref="A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CCFFCC"/>
    <pageSetUpPr fitToPage="1"/>
  </sheetPr>
  <dimension ref="A1:E63"/>
  <sheetViews>
    <sheetView topLeftCell="A8" zoomScale="80" zoomScaleNormal="80" workbookViewId="0">
      <selection activeCell="D25" sqref="D25"/>
    </sheetView>
  </sheetViews>
  <sheetFormatPr defaultColWidth="0" defaultRowHeight="14.25" zeroHeight="1"/>
  <cols>
    <col min="1" max="1" width="62.6640625" style="5739" customWidth="1"/>
    <col min="2" max="2" width="7.83203125" style="5800" customWidth="1"/>
    <col min="3" max="3" width="26.6640625" style="5739" customWidth="1"/>
    <col min="4" max="4" width="28.83203125" style="5739" customWidth="1"/>
    <col min="5" max="5" width="8.6640625" style="5739" hidden="1" customWidth="1"/>
    <col min="6" max="16384" width="8.83203125" style="5739" hidden="1"/>
  </cols>
  <sheetData>
    <row r="1" spans="1:5" s="4459" customFormat="1">
      <c r="A1" s="6548">
        <v>20.2</v>
      </c>
      <c r="B1" s="6548"/>
      <c r="C1" s="6548"/>
      <c r="D1" s="6548"/>
      <c r="E1" s="5738"/>
    </row>
    <row r="2" spans="1:5" ht="15">
      <c r="A2" s="5110"/>
      <c r="B2" s="5110"/>
      <c r="C2" s="5110"/>
      <c r="D2" s="553" t="s">
        <v>2263</v>
      </c>
    </row>
    <row r="3" spans="1:5" ht="15">
      <c r="A3" s="1511" t="str">
        <f>+Cover!A14</f>
        <v>Select Name of Insurer/ Financial Holding Company</v>
      </c>
      <c r="B3" s="344"/>
      <c r="C3" s="344"/>
      <c r="D3" s="344"/>
    </row>
    <row r="4" spans="1:5" ht="15">
      <c r="A4" s="5171" t="str">
        <f>+ToC!A3</f>
        <v>Insurer/Financial Holding Company</v>
      </c>
      <c r="B4" s="344"/>
      <c r="C4" s="344"/>
      <c r="D4" s="344"/>
    </row>
    <row r="5" spans="1:5">
      <c r="A5" s="5724"/>
      <c r="B5" s="5112"/>
      <c r="C5" s="5112"/>
      <c r="D5" s="5113"/>
    </row>
    <row r="6" spans="1:5" ht="15">
      <c r="A6" s="5722" t="str">
        <f>+ToC!A5</f>
        <v>General Insurers Annual Return</v>
      </c>
      <c r="B6" s="5112"/>
      <c r="C6" s="5112"/>
      <c r="D6" s="5113"/>
    </row>
    <row r="7" spans="1:5" ht="15">
      <c r="A7" s="5723" t="str">
        <f>+ToC!A6</f>
        <v>For Year Ended:</v>
      </c>
      <c r="B7" s="5112"/>
      <c r="C7" s="5112"/>
      <c r="D7" s="3475">
        <f>Cover!A22</f>
        <v>0</v>
      </c>
    </row>
    <row r="8" spans="1:5" ht="15">
      <c r="A8" s="5111"/>
      <c r="B8" s="5112"/>
      <c r="C8" s="5112"/>
      <c r="D8" s="5113"/>
    </row>
    <row r="9" spans="1:5">
      <c r="A9" s="6549" t="s">
        <v>369</v>
      </c>
      <c r="B9" s="6549"/>
      <c r="C9" s="6549"/>
      <c r="D9" s="6549"/>
    </row>
    <row r="10" spans="1:5">
      <c r="A10" s="5113"/>
      <c r="B10" s="5114"/>
      <c r="C10" s="5114"/>
      <c r="D10" s="5114"/>
    </row>
    <row r="11" spans="1:5" ht="15">
      <c r="A11" s="6544" t="s">
        <v>2029</v>
      </c>
      <c r="B11" s="6231"/>
      <c r="C11" s="6231"/>
      <c r="D11" s="6231"/>
    </row>
    <row r="12" spans="1:5">
      <c r="A12" s="344"/>
      <c r="B12" s="493"/>
      <c r="C12" s="493"/>
      <c r="D12" s="493"/>
    </row>
    <row r="13" spans="1:5" ht="15">
      <c r="A13" s="5115"/>
      <c r="B13" s="5115"/>
      <c r="C13" s="5115"/>
      <c r="D13" s="5115"/>
    </row>
    <row r="14" spans="1:5" ht="15.6" customHeight="1">
      <c r="A14" s="5740"/>
      <c r="B14" s="5741" t="s">
        <v>10</v>
      </c>
      <c r="C14" s="5742">
        <f>YEAR(D7)</f>
        <v>1900</v>
      </c>
      <c r="D14" s="5743">
        <f>C14-1</f>
        <v>1899</v>
      </c>
    </row>
    <row r="15" spans="1:5">
      <c r="A15" s="5744"/>
      <c r="B15" s="5745"/>
      <c r="C15" s="5746"/>
      <c r="D15" s="5747"/>
    </row>
    <row r="16" spans="1:5" s="5751" customFormat="1">
      <c r="A16" s="5748" t="s">
        <v>2340</v>
      </c>
      <c r="B16" s="5749"/>
      <c r="C16" s="5750"/>
      <c r="D16" s="5750"/>
    </row>
    <row r="17" spans="1:4" s="5751" customFormat="1">
      <c r="A17" s="5748" t="s">
        <v>2341</v>
      </c>
      <c r="B17" s="5749"/>
      <c r="C17" s="5750"/>
      <c r="D17" s="5750"/>
    </row>
    <row r="18" spans="1:4" s="5751" customFormat="1">
      <c r="A18" s="5752" t="s">
        <v>2342</v>
      </c>
      <c r="B18" s="5749"/>
      <c r="C18" s="5750"/>
      <c r="D18" s="5750"/>
    </row>
    <row r="19" spans="1:4" s="5754" customFormat="1" ht="15">
      <c r="A19" s="5753" t="s">
        <v>2343</v>
      </c>
      <c r="B19" s="409"/>
      <c r="C19" s="5108">
        <f>SUM(C16:C18)</f>
        <v>0</v>
      </c>
      <c r="D19" s="5108">
        <f>SUM(D16:D18)</f>
        <v>0</v>
      </c>
    </row>
    <row r="20" spans="1:4" s="4459" customFormat="1" ht="15">
      <c r="A20" s="5755" t="s">
        <v>2344</v>
      </c>
      <c r="B20" s="5756"/>
      <c r="C20" s="6156"/>
      <c r="D20" s="6156"/>
    </row>
    <row r="21" spans="1:4" s="4459" customFormat="1" ht="15">
      <c r="A21" s="5757" t="s">
        <v>2451</v>
      </c>
      <c r="B21" s="5756"/>
      <c r="C21" s="5758"/>
      <c r="D21" s="5758"/>
    </row>
    <row r="22" spans="1:4" s="4459" customFormat="1" ht="15">
      <c r="A22" s="5755" t="s">
        <v>2345</v>
      </c>
      <c r="B22" s="5756"/>
      <c r="C22" s="5109">
        <f>SUM(C19:C21)</f>
        <v>0</v>
      </c>
      <c r="D22" s="5109">
        <f>SUM(D19:D21)</f>
        <v>0</v>
      </c>
    </row>
    <row r="23" spans="1:4" s="4459" customFormat="1" ht="15">
      <c r="A23" s="5759"/>
      <c r="B23" s="410"/>
      <c r="C23" s="5760"/>
      <c r="D23" s="5760"/>
    </row>
    <row r="24" spans="1:4" s="4459" customFormat="1">
      <c r="A24" s="5761" t="s">
        <v>2346</v>
      </c>
      <c r="B24" s="409"/>
      <c r="C24" s="5762"/>
      <c r="D24" s="5762"/>
    </row>
    <row r="25" spans="1:4" s="4459" customFormat="1" ht="15.6" customHeight="1">
      <c r="A25" s="5763" t="s">
        <v>2347</v>
      </c>
      <c r="B25" s="5756"/>
      <c r="C25" s="5764"/>
      <c r="D25" s="5764"/>
    </row>
    <row r="26" spans="1:4" s="4459" customFormat="1" ht="15.6" customHeight="1">
      <c r="A26" s="5763" t="s">
        <v>2348</v>
      </c>
      <c r="B26" s="5756"/>
      <c r="C26" s="5764"/>
      <c r="D26" s="5764"/>
    </row>
    <row r="27" spans="1:4" s="4459" customFormat="1">
      <c r="A27" s="5752" t="s">
        <v>2557</v>
      </c>
      <c r="B27" s="5756"/>
      <c r="C27" s="5764"/>
      <c r="D27" s="5764"/>
    </row>
    <row r="28" spans="1:4" s="5754" customFormat="1" ht="15">
      <c r="A28" s="5757" t="s">
        <v>2349</v>
      </c>
      <c r="B28" s="5756"/>
      <c r="C28" s="5108">
        <f>SUM(C24:C27)</f>
        <v>0</v>
      </c>
      <c r="D28" s="5108">
        <f>SUM(D24:D27)</f>
        <v>0</v>
      </c>
    </row>
    <row r="29" spans="1:4" s="5754" customFormat="1" ht="15.6" customHeight="1">
      <c r="A29" s="5765" t="s">
        <v>2556</v>
      </c>
      <c r="B29" s="5756"/>
      <c r="C29" s="5764"/>
      <c r="D29" s="5764"/>
    </row>
    <row r="30" spans="1:4" s="5754" customFormat="1" ht="15">
      <c r="A30" s="5766" t="s">
        <v>2350</v>
      </c>
      <c r="B30" s="5756"/>
      <c r="C30" s="5764"/>
      <c r="D30" s="5764"/>
    </row>
    <row r="31" spans="1:4" s="5754" customFormat="1" ht="15.6" customHeight="1">
      <c r="A31" s="5765" t="s">
        <v>2351</v>
      </c>
      <c r="B31" s="5756"/>
      <c r="C31" s="5764"/>
      <c r="D31" s="5764"/>
    </row>
    <row r="32" spans="1:4" s="5754" customFormat="1" ht="15">
      <c r="A32" s="5766" t="s">
        <v>2352</v>
      </c>
      <c r="B32" s="5756"/>
      <c r="C32" s="5764"/>
      <c r="D32" s="5764"/>
    </row>
    <row r="33" spans="1:5" s="5754" customFormat="1" ht="15">
      <c r="A33" s="5757" t="s">
        <v>2353</v>
      </c>
      <c r="B33" s="5756"/>
      <c r="C33" s="5109">
        <f>SUM(C29:C32)</f>
        <v>0</v>
      </c>
      <c r="D33" s="5109">
        <f>SUM(D29:D32)</f>
        <v>0</v>
      </c>
    </row>
    <row r="34" spans="1:5" s="5754" customFormat="1" ht="15">
      <c r="A34" s="5767"/>
      <c r="B34" s="5768"/>
      <c r="C34" s="5769"/>
      <c r="D34" s="5769"/>
    </row>
    <row r="35" spans="1:5" s="5754" customFormat="1">
      <c r="A35" s="5770" t="s">
        <v>2354</v>
      </c>
      <c r="B35" s="409"/>
      <c r="C35" s="5771"/>
      <c r="D35" s="5771"/>
    </row>
    <row r="36" spans="1:5" s="5754" customFormat="1">
      <c r="A36" s="5770" t="s">
        <v>2355</v>
      </c>
      <c r="B36" s="409"/>
      <c r="C36" s="5762"/>
      <c r="D36" s="5762"/>
    </row>
    <row r="37" spans="1:5" s="5754" customFormat="1">
      <c r="A37" s="5772" t="s">
        <v>2739</v>
      </c>
      <c r="B37" s="5756"/>
      <c r="C37" s="5764"/>
      <c r="D37" s="5764"/>
    </row>
    <row r="38" spans="1:5" s="5754" customFormat="1" ht="15">
      <c r="A38" s="5755" t="s">
        <v>2356</v>
      </c>
      <c r="B38" s="5756"/>
      <c r="C38" s="5108">
        <f>SUM(C35:C37)</f>
        <v>0</v>
      </c>
      <c r="D38" s="5108">
        <f>SUM(D35:D37)</f>
        <v>0</v>
      </c>
    </row>
    <row r="39" spans="1:5" s="5754" customFormat="1" ht="15">
      <c r="A39" s="5759"/>
      <c r="B39" s="410"/>
      <c r="C39" s="5760"/>
      <c r="D39" s="5760"/>
    </row>
    <row r="40" spans="1:5" s="5751" customFormat="1" ht="15">
      <c r="A40" s="5642" t="s">
        <v>2357</v>
      </c>
      <c r="B40" s="5773"/>
      <c r="C40" s="5109">
        <f>SUM(C38,C33,C22)</f>
        <v>0</v>
      </c>
      <c r="D40" s="5109">
        <f>SUM(D38,D33,D22)</f>
        <v>0</v>
      </c>
    </row>
    <row r="41" spans="1:5" s="5751" customFormat="1" ht="15">
      <c r="A41" s="5645"/>
      <c r="B41" s="5774"/>
      <c r="C41" s="5775"/>
      <c r="D41" s="5775"/>
    </row>
    <row r="42" spans="1:5" s="5751" customFormat="1">
      <c r="A42" s="5776" t="s">
        <v>2358</v>
      </c>
      <c r="B42" s="5773"/>
      <c r="C42" s="6154"/>
      <c r="D42" s="6154"/>
    </row>
    <row r="43" spans="1:5">
      <c r="A43" s="5778" t="s">
        <v>2359</v>
      </c>
      <c r="B43" s="5779"/>
      <c r="C43" s="6155"/>
      <c r="D43" s="6155"/>
      <c r="E43" s="5751"/>
    </row>
    <row r="44" spans="1:5" ht="15">
      <c r="A44" s="5781" t="s">
        <v>431</v>
      </c>
      <c r="B44" s="5779"/>
      <c r="C44" s="5108">
        <f>SUM(C42:C43)</f>
        <v>0</v>
      </c>
      <c r="D44" s="5108">
        <f>SUM(D42:D43)</f>
        <v>0</v>
      </c>
      <c r="E44" s="5751"/>
    </row>
    <row r="45" spans="1:5" ht="15">
      <c r="A45" s="5782"/>
      <c r="B45" s="5783"/>
      <c r="C45" s="5784"/>
      <c r="D45" s="5784"/>
    </row>
    <row r="46" spans="1:5" ht="15">
      <c r="A46" s="5753" t="s">
        <v>2360</v>
      </c>
      <c r="B46" s="5785"/>
      <c r="C46" s="5109">
        <f>C40+C44</f>
        <v>0</v>
      </c>
      <c r="D46" s="5109">
        <f>D40+D44</f>
        <v>0</v>
      </c>
    </row>
    <row r="47" spans="1:5" ht="15">
      <c r="A47" s="5759"/>
      <c r="B47" s="5783"/>
      <c r="C47" s="5784"/>
      <c r="D47" s="5784"/>
    </row>
    <row r="48" spans="1:5">
      <c r="A48" s="5761" t="s">
        <v>2361</v>
      </c>
      <c r="B48" s="5785"/>
      <c r="C48" s="5777"/>
      <c r="D48" s="5777"/>
    </row>
    <row r="49" spans="1:5">
      <c r="A49" s="5786"/>
      <c r="B49" s="5783"/>
      <c r="C49" s="5784"/>
      <c r="D49" s="5784"/>
    </row>
    <row r="50" spans="1:5" ht="15">
      <c r="A50" s="5787" t="s">
        <v>2362</v>
      </c>
      <c r="B50" s="5749"/>
      <c r="C50" s="5109">
        <f>SUM(C46,C48)</f>
        <v>0</v>
      </c>
      <c r="D50" s="5109">
        <f>SUM(D46,D48)</f>
        <v>0</v>
      </c>
    </row>
    <row r="51" spans="1:5" ht="15">
      <c r="A51" s="5767"/>
      <c r="B51" s="5788"/>
      <c r="C51" s="5784"/>
      <c r="D51" s="5784"/>
    </row>
    <row r="52" spans="1:5" ht="15">
      <c r="A52" s="5789" t="s">
        <v>2363</v>
      </c>
      <c r="B52" s="5790"/>
      <c r="C52" s="5775"/>
      <c r="D52" s="5775"/>
    </row>
    <row r="53" spans="1:5" s="5751" customFormat="1">
      <c r="A53" s="5791" t="s">
        <v>2364</v>
      </c>
      <c r="B53" s="5749"/>
      <c r="C53" s="5777"/>
      <c r="D53" s="5777"/>
      <c r="E53" s="5739"/>
    </row>
    <row r="54" spans="1:5">
      <c r="A54" s="5792" t="s">
        <v>2558</v>
      </c>
      <c r="B54" s="5793"/>
      <c r="C54" s="5780"/>
      <c r="D54" s="5780"/>
    </row>
    <row r="55" spans="1:5">
      <c r="A55" s="5752" t="s">
        <v>2365</v>
      </c>
      <c r="B55" s="5793"/>
      <c r="C55" s="5780"/>
      <c r="D55" s="5780"/>
    </row>
    <row r="56" spans="1:5">
      <c r="A56" s="5791" t="s">
        <v>464</v>
      </c>
      <c r="B56" s="5749"/>
      <c r="C56" s="5777"/>
      <c r="D56" s="5777"/>
    </row>
    <row r="57" spans="1:5">
      <c r="A57" s="5725" t="s">
        <v>2366</v>
      </c>
      <c r="B57" s="5794"/>
      <c r="C57" s="5780"/>
      <c r="D57" s="5780"/>
    </row>
    <row r="58" spans="1:5">
      <c r="A58" s="344"/>
      <c r="B58" s="344"/>
      <c r="C58" s="344"/>
      <c r="D58" s="353" t="str">
        <f>ToC!A5</f>
        <v>General Insurers Annual Return</v>
      </c>
    </row>
    <row r="59" spans="1:5">
      <c r="A59" s="344"/>
      <c r="B59" s="344"/>
      <c r="C59" s="344"/>
      <c r="D59" s="5116" t="s">
        <v>1059</v>
      </c>
    </row>
    <row r="60" spans="1:5" hidden="1">
      <c r="A60" s="5795"/>
      <c r="B60" s="5796"/>
      <c r="C60" s="5797"/>
      <c r="D60" s="5751"/>
    </row>
    <row r="61" spans="1:5" hidden="1">
      <c r="A61" s="5795"/>
      <c r="B61" s="5796"/>
      <c r="C61" s="5751"/>
      <c r="D61" s="5751"/>
    </row>
    <row r="62" spans="1:5" hidden="1">
      <c r="A62" s="5751"/>
      <c r="B62" s="5796"/>
      <c r="C62" s="5751"/>
      <c r="D62" s="5798"/>
    </row>
    <row r="63" spans="1:5" hidden="1">
      <c r="A63" s="5751"/>
      <c r="B63" s="5796"/>
      <c r="C63" s="5751"/>
      <c r="D63" s="5799"/>
    </row>
  </sheetData>
  <sheetProtection algorithmName="SHA-512" hashValue="MMyty8n0S7JZClIlZcbvLFRpGOa8zvaP9X4EWS3eGQwb2/Q+caCX7Ad6BbpqhfFqhsToNQ/EvMYiw9JEA+pm/g==" saltValue="78zPav3N9QUQBeyJr46ouA==" spinCount="100000" sheet="1" objects="1" scenarios="1"/>
  <mergeCells count="3">
    <mergeCell ref="A1:D1"/>
    <mergeCell ref="A9:D9"/>
    <mergeCell ref="A11:D11"/>
  </mergeCells>
  <hyperlinks>
    <hyperlink ref="A1:D1" location="ToC!A1" display="20.20"/>
  </hyperlinks>
  <pageMargins left="0.70866141732283472" right="0.70866141732283472" top="0.74803149606299213" bottom="0.74803149606299213" header="0.31496062992125984" footer="0.31496062992125984"/>
  <pageSetup scale="76" orientation="portrait" r:id="rId1"/>
  <headerFooter>
    <oddHeader>&amp;L&amp;A&amp;C&amp;"Times New Roman,Bold" DRAFT 
INTERNAL USE ONLY&amp;RPage &amp;P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F116"/>
  <sheetViews>
    <sheetView topLeftCell="A80" zoomScaleNormal="100" workbookViewId="0">
      <selection activeCell="E88" sqref="E88"/>
    </sheetView>
  </sheetViews>
  <sheetFormatPr defaultColWidth="0" defaultRowHeight="14.25" zeroHeight="1"/>
  <cols>
    <col min="1" max="1" width="9.33203125" style="515" customWidth="1"/>
    <col min="2" max="2" width="8.83203125" style="515" customWidth="1"/>
    <col min="3" max="3" width="92.6640625" style="515" customWidth="1"/>
    <col min="4" max="4" width="9.33203125" style="515" customWidth="1"/>
    <col min="5" max="6" width="20.83203125" style="515" customWidth="1"/>
    <col min="7" max="16384" width="9.33203125" style="3598" hidden="1"/>
  </cols>
  <sheetData>
    <row r="1" spans="1:6" ht="12.75">
      <c r="A1" s="6552" t="s">
        <v>929</v>
      </c>
      <c r="B1" s="6552"/>
      <c r="C1" s="6552"/>
      <c r="D1" s="6552"/>
      <c r="E1" s="6552"/>
      <c r="F1" s="6552"/>
    </row>
    <row r="2" spans="1:6" ht="15">
      <c r="A2" s="344"/>
      <c r="B2" s="344"/>
      <c r="C2" s="344"/>
      <c r="D2" s="568"/>
      <c r="E2" s="553"/>
      <c r="F2" s="553" t="s">
        <v>2263</v>
      </c>
    </row>
    <row r="3" spans="1:6" ht="15">
      <c r="A3" s="1511" t="str">
        <f>+Cover!A14</f>
        <v>Select Name of Insurer/ Financial Holding Company</v>
      </c>
      <c r="B3" s="1443"/>
      <c r="C3" s="1443"/>
      <c r="D3" s="1133"/>
      <c r="E3" s="4471"/>
      <c r="F3" s="555"/>
    </row>
    <row r="4" spans="1:6" ht="15">
      <c r="A4" s="5171" t="str">
        <f>+ToC!A3</f>
        <v>Insurer/Financial Holding Company</v>
      </c>
      <c r="B4" s="433"/>
      <c r="C4" s="433"/>
      <c r="D4" s="1134"/>
      <c r="E4" s="1134"/>
      <c r="F4" s="1134"/>
    </row>
    <row r="5" spans="1:6" ht="15">
      <c r="A5" s="5724"/>
      <c r="B5" s="433"/>
      <c r="C5" s="1400"/>
      <c r="D5" s="4471"/>
      <c r="E5" s="4471"/>
      <c r="F5" s="4471"/>
    </row>
    <row r="6" spans="1:6" ht="15">
      <c r="A6" s="5722" t="str">
        <f>+ToC!A5</f>
        <v>General Insurers Annual Return</v>
      </c>
      <c r="B6" s="433"/>
      <c r="C6" s="433"/>
      <c r="D6" s="4471"/>
      <c r="E6" s="4471"/>
      <c r="F6" s="4471"/>
    </row>
    <row r="7" spans="1:6" ht="15">
      <c r="A7" s="5723" t="str">
        <f>+ToC!A6</f>
        <v>For Year Ended:</v>
      </c>
      <c r="B7" s="433"/>
      <c r="C7" s="4473"/>
      <c r="D7" s="4471"/>
      <c r="E7" s="528">
        <f>Cover!A22</f>
        <v>0</v>
      </c>
      <c r="F7" s="344"/>
    </row>
    <row r="8" spans="1:6" ht="15">
      <c r="A8" s="4473"/>
      <c r="B8" s="1203"/>
      <c r="C8" s="4473"/>
      <c r="D8" s="4471"/>
      <c r="E8" s="4471"/>
      <c r="F8" s="4471"/>
    </row>
    <row r="9" spans="1:6" ht="15" customHeight="1">
      <c r="A9" s="6508" t="s">
        <v>369</v>
      </c>
      <c r="B9" s="6508"/>
      <c r="C9" s="6508"/>
      <c r="D9" s="6508"/>
      <c r="E9" s="6508"/>
      <c r="F9" s="6508"/>
    </row>
    <row r="10" spans="1:6" ht="14.25" customHeight="1">
      <c r="A10" s="6558" t="s">
        <v>2031</v>
      </c>
      <c r="B10" s="6558"/>
      <c r="C10" s="6558"/>
      <c r="D10" s="6558"/>
      <c r="E10" s="6558"/>
      <c r="F10" s="6558"/>
    </row>
    <row r="11" spans="1:6" ht="15">
      <c r="A11" s="6558" t="s">
        <v>2032</v>
      </c>
      <c r="B11" s="6558"/>
      <c r="C11" s="6558"/>
      <c r="D11" s="6558"/>
      <c r="E11" s="6558"/>
      <c r="F11" s="6558"/>
    </row>
    <row r="12" spans="1:6" ht="15" thickBot="1">
      <c r="A12" s="592"/>
      <c r="B12" s="592"/>
      <c r="C12" s="592"/>
      <c r="D12" s="560"/>
      <c r="E12" s="560"/>
      <c r="F12" s="560"/>
    </row>
    <row r="13" spans="1:6" ht="18.75" customHeight="1" thickTop="1">
      <c r="A13" s="6553" t="s">
        <v>432</v>
      </c>
      <c r="B13" s="6554"/>
      <c r="C13" s="6555"/>
      <c r="D13" s="4485"/>
      <c r="E13" s="6556" t="s">
        <v>225</v>
      </c>
      <c r="F13" s="6557"/>
    </row>
    <row r="14" spans="1:6" ht="15">
      <c r="A14" s="1396"/>
      <c r="B14" s="1397"/>
      <c r="C14" s="1180"/>
      <c r="D14" s="4510"/>
      <c r="E14" s="4511">
        <f>YEAR($E$7)</f>
        <v>1900</v>
      </c>
      <c r="F14" s="4512">
        <f>E14-1</f>
        <v>1899</v>
      </c>
    </row>
    <row r="15" spans="1:6" ht="15">
      <c r="A15" s="1398"/>
      <c r="B15" s="584"/>
      <c r="C15" s="1399"/>
      <c r="D15" s="4486" t="s">
        <v>10</v>
      </c>
      <c r="E15" s="4487" t="s">
        <v>319</v>
      </c>
      <c r="F15" s="4488" t="s">
        <v>319</v>
      </c>
    </row>
    <row r="16" spans="1:6" ht="15">
      <c r="A16" s="4513" t="s">
        <v>2576</v>
      </c>
      <c r="B16" s="4514"/>
      <c r="C16" s="4515"/>
      <c r="D16" s="4516"/>
      <c r="E16" s="4517">
        <f>'20.19'!C50</f>
        <v>0</v>
      </c>
      <c r="F16" s="4517">
        <f>'20.19'!D50</f>
        <v>0</v>
      </c>
    </row>
    <row r="17" spans="1:6" ht="15">
      <c r="A17" s="1141" t="s">
        <v>433</v>
      </c>
      <c r="B17" s="592"/>
      <c r="C17" s="592"/>
      <c r="D17" s="2780"/>
      <c r="E17" s="2871"/>
      <c r="F17" s="2872"/>
    </row>
    <row r="18" spans="1:6">
      <c r="A18" s="2853" t="s">
        <v>434</v>
      </c>
      <c r="B18" s="348"/>
      <c r="C18" s="592"/>
      <c r="D18" s="2805"/>
      <c r="E18" s="4518"/>
      <c r="F18" s="4519"/>
    </row>
    <row r="19" spans="1:6" ht="15">
      <c r="A19" s="1142"/>
      <c r="B19" s="1143" t="s">
        <v>435</v>
      </c>
      <c r="C19" s="840"/>
      <c r="D19" s="2806"/>
      <c r="E19" s="4520"/>
      <c r="F19" s="4521"/>
    </row>
    <row r="20" spans="1:6">
      <c r="A20" s="1144"/>
      <c r="B20" s="1145" t="s">
        <v>436</v>
      </c>
      <c r="C20" s="4522"/>
      <c r="D20" s="2807"/>
      <c r="E20" s="4523"/>
      <c r="F20" s="4524"/>
    </row>
    <row r="21" spans="1:6">
      <c r="A21" s="1144"/>
      <c r="B21" s="1146"/>
      <c r="C21" s="4525" t="s">
        <v>437</v>
      </c>
      <c r="D21" s="2807"/>
      <c r="E21" s="4523"/>
      <c r="F21" s="4524"/>
    </row>
    <row r="22" spans="1:6">
      <c r="A22" s="1147"/>
      <c r="B22" s="1148"/>
      <c r="C22" s="4526" t="s">
        <v>438</v>
      </c>
      <c r="D22" s="2806"/>
      <c r="E22" s="4527"/>
      <c r="F22" s="4528"/>
    </row>
    <row r="23" spans="1:6">
      <c r="A23" s="1156"/>
      <c r="B23" s="2448" t="s">
        <v>2033</v>
      </c>
      <c r="C23" s="2458"/>
      <c r="D23" s="2808"/>
      <c r="E23" s="2450"/>
      <c r="F23" s="4530"/>
    </row>
    <row r="24" spans="1:6" ht="15">
      <c r="A24" s="2112"/>
      <c r="B24" s="4531" t="s">
        <v>1500</v>
      </c>
      <c r="C24" s="4532"/>
      <c r="D24" s="2808"/>
      <c r="E24" s="4533"/>
      <c r="F24" s="4534"/>
    </row>
    <row r="25" spans="1:6" ht="14.1" customHeight="1">
      <c r="A25" s="2112"/>
      <c r="B25" s="6550" t="s">
        <v>1501</v>
      </c>
      <c r="C25" s="6551"/>
      <c r="D25" s="2808"/>
      <c r="E25" s="4533"/>
      <c r="F25" s="4534"/>
    </row>
    <row r="26" spans="1:6" ht="15" customHeight="1">
      <c r="A26" s="2112"/>
      <c r="B26" s="4535" t="s">
        <v>1502</v>
      </c>
      <c r="C26" s="4536"/>
      <c r="D26" s="2808"/>
      <c r="E26" s="4533"/>
      <c r="F26" s="4534"/>
    </row>
    <row r="27" spans="1:6" ht="15" customHeight="1">
      <c r="A27" s="2112"/>
      <c r="B27" s="4537" t="s">
        <v>2033</v>
      </c>
      <c r="C27" s="4536"/>
      <c r="D27" s="2808"/>
      <c r="E27" s="4533"/>
      <c r="F27" s="4534"/>
    </row>
    <row r="28" spans="1:6" ht="15" customHeight="1">
      <c r="A28" s="1149" t="s">
        <v>439</v>
      </c>
      <c r="B28" s="615"/>
      <c r="C28" s="348"/>
      <c r="D28" s="2807"/>
      <c r="E28" s="2451"/>
      <c r="F28" s="2452"/>
    </row>
    <row r="29" spans="1:6">
      <c r="A29" s="1150"/>
      <c r="B29" s="577" t="s">
        <v>440</v>
      </c>
      <c r="C29" s="2811"/>
      <c r="D29" s="2807"/>
      <c r="E29" s="4523"/>
      <c r="F29" s="4524"/>
    </row>
    <row r="30" spans="1:6">
      <c r="A30" s="1151"/>
      <c r="B30" s="576" t="s">
        <v>2033</v>
      </c>
      <c r="C30" s="2812"/>
      <c r="D30" s="2808"/>
      <c r="E30" s="4533"/>
      <c r="F30" s="4534"/>
    </row>
    <row r="31" spans="1:6" ht="15">
      <c r="A31" s="1149" t="s">
        <v>441</v>
      </c>
      <c r="B31" s="615"/>
      <c r="C31" s="348"/>
      <c r="D31" s="2807"/>
      <c r="E31" s="4523"/>
      <c r="F31" s="4524"/>
    </row>
    <row r="32" spans="1:6">
      <c r="A32" s="1150"/>
      <c r="B32" s="577" t="s">
        <v>440</v>
      </c>
      <c r="C32" s="2811"/>
      <c r="D32" s="2807"/>
      <c r="E32" s="4523"/>
      <c r="F32" s="4524"/>
    </row>
    <row r="33" spans="1:6">
      <c r="A33" s="1150"/>
      <c r="B33" s="5090" t="s">
        <v>2368</v>
      </c>
      <c r="C33" s="5090"/>
      <c r="D33" s="2807"/>
      <c r="E33" s="4523"/>
      <c r="F33" s="4524"/>
    </row>
    <row r="34" spans="1:6">
      <c r="A34" s="1151"/>
      <c r="B34" s="578" t="s">
        <v>442</v>
      </c>
      <c r="C34" s="2813"/>
      <c r="D34" s="2807"/>
      <c r="E34" s="4523"/>
      <c r="F34" s="4524"/>
    </row>
    <row r="35" spans="1:6" ht="29.25" customHeight="1">
      <c r="A35" s="6559" t="s">
        <v>2369</v>
      </c>
      <c r="B35" s="6560"/>
      <c r="C35" s="6560"/>
      <c r="D35" s="4538"/>
      <c r="E35" s="2803"/>
      <c r="F35" s="4539"/>
    </row>
    <row r="36" spans="1:6" ht="15.75" customHeight="1">
      <c r="A36" s="4540"/>
      <c r="B36" s="4541" t="s">
        <v>2370</v>
      </c>
      <c r="C36" s="4542"/>
      <c r="D36" s="4543"/>
      <c r="E36" s="4544"/>
      <c r="F36" s="4545"/>
    </row>
    <row r="37" spans="1:6" ht="15.75" customHeight="1">
      <c r="A37" s="4540"/>
      <c r="B37" s="4541" t="s">
        <v>2371</v>
      </c>
      <c r="C37" s="4542"/>
      <c r="D37" s="4543"/>
      <c r="E37" s="4544"/>
      <c r="F37" s="4545"/>
    </row>
    <row r="38" spans="1:6" ht="15">
      <c r="A38" s="4546" t="s">
        <v>877</v>
      </c>
      <c r="B38" s="2854"/>
      <c r="C38" s="4547"/>
      <c r="D38" s="4548"/>
      <c r="E38" s="4549">
        <f>SUM(E39:E41)</f>
        <v>0</v>
      </c>
      <c r="F38" s="4549">
        <f>SUM(F39:F41)</f>
        <v>0</v>
      </c>
    </row>
    <row r="39" spans="1:6" ht="15">
      <c r="A39" s="2804"/>
      <c r="B39" s="6561"/>
      <c r="C39" s="6562"/>
      <c r="D39" s="2769"/>
      <c r="E39" s="4550"/>
      <c r="F39" s="2846"/>
    </row>
    <row r="40" spans="1:6" ht="15">
      <c r="A40" s="2804"/>
      <c r="B40" s="6561"/>
      <c r="C40" s="6562"/>
      <c r="D40" s="2809"/>
      <c r="E40" s="4550"/>
      <c r="F40" s="2845"/>
    </row>
    <row r="41" spans="1:6" ht="15">
      <c r="A41" s="2804"/>
      <c r="B41" s="6561"/>
      <c r="C41" s="6562"/>
      <c r="D41" s="4551"/>
      <c r="E41" s="4550"/>
      <c r="F41" s="2845"/>
    </row>
    <row r="42" spans="1:6" ht="15">
      <c r="A42" s="4552" t="s">
        <v>443</v>
      </c>
      <c r="B42" s="4553"/>
      <c r="C42" s="4554"/>
      <c r="D42" s="4548"/>
      <c r="E42" s="4555">
        <f>SUM(E20:E38)</f>
        <v>0</v>
      </c>
      <c r="F42" s="4555">
        <f>SUM(F20:F38)</f>
        <v>0</v>
      </c>
    </row>
    <row r="43" spans="1:6" ht="15" customHeight="1">
      <c r="A43" s="2855" t="s">
        <v>444</v>
      </c>
      <c r="B43" s="496"/>
      <c r="C43" s="2856"/>
      <c r="D43" s="2769"/>
      <c r="E43" s="2873"/>
      <c r="F43" s="2874"/>
    </row>
    <row r="44" spans="1:6" ht="15">
      <c r="A44" s="1152" t="s">
        <v>445</v>
      </c>
      <c r="B44" s="840"/>
      <c r="C44" s="4556"/>
      <c r="D44" s="2809"/>
      <c r="E44" s="4557"/>
      <c r="F44" s="4558"/>
    </row>
    <row r="45" spans="1:6" ht="15">
      <c r="A45" s="1152"/>
      <c r="B45" s="6565" t="s">
        <v>436</v>
      </c>
      <c r="C45" s="6565"/>
      <c r="D45" s="2809"/>
      <c r="E45" s="4559"/>
      <c r="F45" s="4560"/>
    </row>
    <row r="46" spans="1:6" ht="15">
      <c r="A46" s="1153"/>
      <c r="B46" s="1154"/>
      <c r="C46" s="4561" t="s">
        <v>2372</v>
      </c>
      <c r="D46" s="2809"/>
      <c r="E46" s="4559"/>
      <c r="F46" s="4560"/>
    </row>
    <row r="47" spans="1:6" ht="15">
      <c r="A47" s="1155" t="s">
        <v>1444</v>
      </c>
      <c r="B47" s="604"/>
      <c r="C47" s="840"/>
      <c r="D47" s="2809"/>
      <c r="E47" s="4559"/>
      <c r="F47" s="4560"/>
    </row>
    <row r="48" spans="1:6" ht="29.25" customHeight="1">
      <c r="A48" s="6566" t="s">
        <v>2569</v>
      </c>
      <c r="B48" s="6567"/>
      <c r="C48" s="6567"/>
      <c r="D48" s="2809"/>
      <c r="E48" s="4559"/>
      <c r="F48" s="4560"/>
    </row>
    <row r="49" spans="1:6" ht="15">
      <c r="A49" s="4562" t="s">
        <v>2570</v>
      </c>
      <c r="B49" s="2857"/>
      <c r="C49" s="1530"/>
      <c r="D49" s="4551"/>
      <c r="E49" s="2814"/>
      <c r="F49" s="2455"/>
    </row>
    <row r="50" spans="1:6" ht="15" customHeight="1">
      <c r="A50" s="4552" t="s">
        <v>877</v>
      </c>
      <c r="B50" s="4563"/>
      <c r="C50" s="4553"/>
      <c r="D50" s="4548"/>
      <c r="E50" s="4564">
        <f>SUM(E51:E53)</f>
        <v>0</v>
      </c>
      <c r="F50" s="4564">
        <f>SUM(F51:F53)</f>
        <v>0</v>
      </c>
    </row>
    <row r="51" spans="1:6">
      <c r="A51" s="2858"/>
      <c r="B51" s="6568"/>
      <c r="C51" s="6569"/>
      <c r="D51" s="2769"/>
      <c r="E51" s="2859"/>
      <c r="F51" s="2860"/>
    </row>
    <row r="52" spans="1:6" s="4565" customFormat="1">
      <c r="A52" s="1173"/>
      <c r="B52" s="6570"/>
      <c r="C52" s="6571"/>
      <c r="D52" s="2809"/>
      <c r="E52" s="2814"/>
      <c r="F52" s="2455"/>
    </row>
    <row r="53" spans="1:6">
      <c r="A53" s="1174"/>
      <c r="B53" s="6572"/>
      <c r="C53" s="6573"/>
      <c r="D53" s="4566"/>
      <c r="E53" s="2814"/>
      <c r="F53" s="2455"/>
    </row>
    <row r="54" spans="1:6" ht="15">
      <c r="A54" s="4552" t="s">
        <v>448</v>
      </c>
      <c r="B54" s="4553"/>
      <c r="C54" s="4567"/>
      <c r="D54" s="2769"/>
      <c r="E54" s="4568">
        <f>SUM(E45:E50)</f>
        <v>0</v>
      </c>
      <c r="F54" s="4568">
        <f>SUM(F45:F50)</f>
        <v>0</v>
      </c>
    </row>
    <row r="55" spans="1:6">
      <c r="A55" s="1398"/>
      <c r="B55" s="584"/>
      <c r="C55" s="1399"/>
      <c r="D55" s="2810"/>
      <c r="E55" s="4569"/>
      <c r="F55" s="4570"/>
    </row>
    <row r="56" spans="1:6">
      <c r="A56" s="4571" t="s">
        <v>834</v>
      </c>
      <c r="B56" s="4554"/>
      <c r="C56" s="4567"/>
      <c r="D56" s="2809"/>
      <c r="E56" s="4572">
        <f>E42+E54</f>
        <v>0</v>
      </c>
      <c r="F56" s="4573">
        <f>F42+F54</f>
        <v>0</v>
      </c>
    </row>
    <row r="57" spans="1:6">
      <c r="A57" s="1398"/>
      <c r="B57" s="584"/>
      <c r="C57" s="1399"/>
      <c r="D57" s="2810"/>
      <c r="E57" s="4569"/>
      <c r="F57" s="4574"/>
    </row>
    <row r="58" spans="1:6" ht="15">
      <c r="A58" s="5102" t="s">
        <v>835</v>
      </c>
      <c r="B58" s="5091"/>
      <c r="C58" s="5092"/>
      <c r="D58" s="2810"/>
      <c r="E58" s="4572">
        <f>+E16+E56</f>
        <v>0</v>
      </c>
      <c r="F58" s="4573">
        <f>+F16+F56</f>
        <v>0</v>
      </c>
    </row>
    <row r="59" spans="1:6" ht="15" customHeight="1">
      <c r="A59" s="5093" t="s">
        <v>833</v>
      </c>
      <c r="B59" s="5094"/>
      <c r="C59" s="5095"/>
      <c r="D59" s="1379"/>
      <c r="E59" s="3020"/>
      <c r="F59" s="4575"/>
    </row>
    <row r="60" spans="1:6">
      <c r="A60" s="4576"/>
      <c r="B60" s="4577"/>
      <c r="C60" s="4578"/>
      <c r="D60" s="2810"/>
      <c r="E60" s="4579"/>
      <c r="F60" s="4570"/>
    </row>
    <row r="61" spans="1:6" ht="15">
      <c r="A61" s="1157" t="s">
        <v>869</v>
      </c>
      <c r="B61" s="578"/>
      <c r="C61" s="1158"/>
      <c r="D61" s="4580"/>
      <c r="E61" s="4584">
        <f>E58+E59</f>
        <v>0</v>
      </c>
      <c r="F61" s="4584">
        <f>F58+F59</f>
        <v>0</v>
      </c>
    </row>
    <row r="62" spans="1:6" ht="15">
      <c r="A62" s="4581" t="s">
        <v>2373</v>
      </c>
      <c r="B62" s="582"/>
      <c r="C62" s="4582"/>
      <c r="D62" s="5803"/>
      <c r="E62" s="5804"/>
      <c r="F62" s="5804"/>
    </row>
    <row r="63" spans="1:6" ht="15">
      <c r="A63" s="4585"/>
      <c r="B63" s="4586" t="s">
        <v>2364</v>
      </c>
      <c r="C63" s="4554"/>
      <c r="D63" s="2809"/>
      <c r="E63" s="5801"/>
      <c r="F63" s="5801"/>
    </row>
    <row r="64" spans="1:6" ht="15">
      <c r="A64" s="4585"/>
      <c r="B64" s="4586" t="s">
        <v>2558</v>
      </c>
      <c r="C64" s="4554"/>
      <c r="D64" s="2809"/>
      <c r="E64" s="5801"/>
      <c r="F64" s="5801"/>
    </row>
    <row r="65" spans="1:6" ht="15">
      <c r="A65" s="4585"/>
      <c r="B65" s="4586" t="s">
        <v>2365</v>
      </c>
      <c r="C65" s="4554"/>
      <c r="D65" s="2809"/>
      <c r="E65" s="5801"/>
      <c r="F65" s="5801"/>
    </row>
    <row r="66" spans="1:6" ht="15">
      <c r="A66" s="4587"/>
      <c r="B66" s="4586" t="s">
        <v>464</v>
      </c>
      <c r="C66" s="4554"/>
      <c r="D66" s="2809"/>
      <c r="E66" s="5801"/>
      <c r="F66" s="5801"/>
    </row>
    <row r="67" spans="1:6" ht="15">
      <c r="A67" s="4587"/>
      <c r="B67" s="4586" t="s">
        <v>2366</v>
      </c>
      <c r="C67" s="4554"/>
      <c r="D67" s="4566"/>
      <c r="E67" s="5802"/>
      <c r="F67" s="5802"/>
    </row>
    <row r="68" spans="1:6">
      <c r="A68" s="589"/>
      <c r="B68" s="582"/>
      <c r="C68" s="582"/>
      <c r="D68" s="582"/>
      <c r="E68" s="582"/>
      <c r="F68" s="582"/>
    </row>
    <row r="69" spans="1:6">
      <c r="A69" s="589"/>
      <c r="B69" s="582"/>
      <c r="C69" s="582"/>
      <c r="D69" s="590"/>
      <c r="E69" s="591"/>
      <c r="F69" s="591"/>
    </row>
    <row r="70" spans="1:6" ht="15" thickBot="1">
      <c r="A70" s="592"/>
      <c r="B70" s="593"/>
      <c r="C70" s="593"/>
      <c r="D70" s="594"/>
      <c r="E70" s="1159"/>
      <c r="F70" s="1159"/>
    </row>
    <row r="71" spans="1:6" ht="18.75" customHeight="1" thickTop="1">
      <c r="A71" s="4481"/>
      <c r="B71" s="4588"/>
      <c r="C71" s="4588"/>
      <c r="D71" s="2257"/>
      <c r="E71" s="6563" t="s">
        <v>225</v>
      </c>
      <c r="F71" s="6564"/>
    </row>
    <row r="72" spans="1:6" ht="15">
      <c r="A72" s="4589"/>
      <c r="B72" s="4590"/>
      <c r="C72" s="4590"/>
      <c r="D72" s="4591"/>
      <c r="E72" s="4592">
        <f>YEAR($E$7)</f>
        <v>1900</v>
      </c>
      <c r="F72" s="4593">
        <f>E72-1</f>
        <v>1899</v>
      </c>
    </row>
    <row r="73" spans="1:6" ht="15">
      <c r="A73" s="4576"/>
      <c r="B73" s="4577"/>
      <c r="C73" s="4578"/>
      <c r="D73" s="3908" t="s">
        <v>10</v>
      </c>
      <c r="E73" s="4594" t="s">
        <v>319</v>
      </c>
      <c r="F73" s="4595" t="s">
        <v>319</v>
      </c>
    </row>
    <row r="74" spans="1:6">
      <c r="A74" s="4596"/>
      <c r="B74" s="4597"/>
      <c r="C74" s="4597"/>
      <c r="D74" s="4598"/>
      <c r="E74" s="4599"/>
      <c r="F74" s="4600"/>
    </row>
    <row r="75" spans="1:6" ht="15">
      <c r="A75" s="1160" t="s">
        <v>449</v>
      </c>
      <c r="B75" s="593"/>
      <c r="C75" s="593"/>
      <c r="D75" s="4601"/>
      <c r="E75" s="4602"/>
      <c r="F75" s="2868"/>
    </row>
    <row r="76" spans="1:6" ht="15">
      <c r="A76" s="2252"/>
      <c r="B76" s="604" t="s">
        <v>434</v>
      </c>
      <c r="C76" s="4603"/>
      <c r="D76" s="4601"/>
      <c r="E76" s="2869"/>
      <c r="F76" s="4604"/>
    </row>
    <row r="77" spans="1:6" ht="15">
      <c r="A77" s="1161"/>
      <c r="B77" s="607"/>
      <c r="C77" s="608" t="s">
        <v>435</v>
      </c>
      <c r="D77" s="398"/>
      <c r="E77" s="2870"/>
      <c r="F77" s="4521"/>
    </row>
    <row r="78" spans="1:6">
      <c r="A78" s="1162"/>
      <c r="B78" s="610"/>
      <c r="C78" s="4605" t="s">
        <v>450</v>
      </c>
      <c r="D78" s="399"/>
      <c r="E78" s="405"/>
      <c r="F78" s="4606"/>
    </row>
    <row r="79" spans="1:6">
      <c r="A79" s="1162"/>
      <c r="B79" s="610"/>
      <c r="C79" s="4605" t="s">
        <v>451</v>
      </c>
      <c r="D79" s="399"/>
      <c r="E79" s="405"/>
      <c r="F79" s="4606"/>
    </row>
    <row r="80" spans="1:6" ht="15" customHeight="1">
      <c r="A80" s="1162"/>
      <c r="B80" s="610"/>
      <c r="C80" s="4607" t="s">
        <v>2374</v>
      </c>
      <c r="D80" s="399"/>
      <c r="E80" s="405"/>
      <c r="F80" s="4606"/>
    </row>
    <row r="81" spans="1:6" ht="15">
      <c r="A81" s="1162"/>
      <c r="B81" s="610"/>
      <c r="C81" s="613" t="s">
        <v>452</v>
      </c>
      <c r="D81" s="400"/>
      <c r="E81" s="404"/>
      <c r="F81" s="4608"/>
    </row>
    <row r="82" spans="1:6" ht="15">
      <c r="A82" s="1162"/>
      <c r="B82" s="610"/>
      <c r="C82" s="613" t="s">
        <v>453</v>
      </c>
      <c r="D82" s="400"/>
      <c r="E82" s="404"/>
      <c r="F82" s="4608"/>
    </row>
    <row r="83" spans="1:6" ht="38.25" customHeight="1">
      <c r="A83" s="2457"/>
      <c r="B83" s="632"/>
      <c r="C83" s="2861" t="s">
        <v>2375</v>
      </c>
      <c r="D83" s="2862"/>
      <c r="E83" s="4609"/>
      <c r="F83" s="4610"/>
    </row>
    <row r="84" spans="1:6" ht="15">
      <c r="A84" s="592"/>
      <c r="B84" s="592"/>
      <c r="C84" s="4611" t="s">
        <v>2370</v>
      </c>
      <c r="D84" s="4612"/>
      <c r="E84" s="4613"/>
      <c r="F84" s="4614"/>
    </row>
    <row r="85" spans="1:6" ht="30">
      <c r="A85" s="592"/>
      <c r="B85" s="592"/>
      <c r="C85" s="4611" t="s">
        <v>2371</v>
      </c>
      <c r="D85" s="4612"/>
      <c r="E85" s="4613"/>
      <c r="F85" s="4614"/>
    </row>
    <row r="86" spans="1:6" ht="15">
      <c r="A86" s="4615"/>
      <c r="B86" s="4563"/>
      <c r="C86" s="4616" t="s">
        <v>877</v>
      </c>
      <c r="D86" s="4548"/>
      <c r="E86" s="4549">
        <f>SUM(E87:E89)</f>
        <v>0</v>
      </c>
      <c r="F86" s="4549">
        <f>SUM(F87:F89)</f>
        <v>0</v>
      </c>
    </row>
    <row r="87" spans="1:6" ht="15">
      <c r="A87" s="1166"/>
      <c r="B87" s="2756"/>
      <c r="C87" s="2757"/>
      <c r="D87" s="4583"/>
      <c r="E87" s="2863"/>
      <c r="F87" s="2860"/>
    </row>
    <row r="88" spans="1:6" ht="15">
      <c r="A88" s="1163"/>
      <c r="B88" s="1146"/>
      <c r="C88" s="648"/>
      <c r="D88" s="393"/>
      <c r="E88" s="397"/>
      <c r="F88" s="4560"/>
    </row>
    <row r="89" spans="1:6" ht="15">
      <c r="A89" s="1164"/>
      <c r="B89" s="1165"/>
      <c r="C89" s="649"/>
      <c r="D89" s="393"/>
      <c r="E89" s="402"/>
      <c r="F89" s="403"/>
    </row>
    <row r="90" spans="1:6" ht="15">
      <c r="A90" s="4617"/>
      <c r="B90" s="4618" t="s">
        <v>443</v>
      </c>
      <c r="C90" s="4554"/>
      <c r="D90" s="4548"/>
      <c r="E90" s="4555">
        <f>SUM(E78:E86)</f>
        <v>0</v>
      </c>
      <c r="F90" s="4619">
        <f>SUM(F78:F86)</f>
        <v>0</v>
      </c>
    </row>
    <row r="91" spans="1:6" ht="15">
      <c r="A91" s="1166"/>
      <c r="B91" s="1167" t="s">
        <v>444</v>
      </c>
      <c r="C91" s="582"/>
      <c r="D91" s="4583"/>
      <c r="E91" s="4620"/>
      <c r="F91" s="4621"/>
    </row>
    <row r="92" spans="1:6" ht="15">
      <c r="A92" s="1163"/>
      <c r="B92" s="604"/>
      <c r="C92" s="1168" t="s">
        <v>445</v>
      </c>
      <c r="D92" s="2769"/>
      <c r="E92" s="4622"/>
      <c r="F92" s="2867"/>
    </row>
    <row r="93" spans="1:6" ht="15" customHeight="1">
      <c r="A93" s="1163"/>
      <c r="B93" s="604"/>
      <c r="C93" s="4623" t="s">
        <v>446</v>
      </c>
      <c r="D93" s="401"/>
      <c r="E93" s="397"/>
      <c r="F93" s="4624"/>
    </row>
    <row r="94" spans="1:6" ht="15" customHeight="1">
      <c r="A94" s="1163"/>
      <c r="B94" s="604"/>
      <c r="C94" s="583" t="s">
        <v>447</v>
      </c>
      <c r="D94" s="401"/>
      <c r="E94" s="397"/>
      <c r="F94" s="4624"/>
    </row>
    <row r="95" spans="1:6" ht="36" customHeight="1">
      <c r="A95" s="1163"/>
      <c r="B95" s="604"/>
      <c r="C95" s="1169" t="s">
        <v>2376</v>
      </c>
      <c r="D95" s="401"/>
      <c r="E95" s="397"/>
      <c r="F95" s="4624"/>
    </row>
    <row r="96" spans="1:6" ht="15">
      <c r="A96" s="4625"/>
      <c r="B96" s="2864"/>
      <c r="C96" s="2745" t="s">
        <v>2568</v>
      </c>
      <c r="D96" s="4626"/>
      <c r="E96" s="4627"/>
      <c r="F96" s="4628"/>
    </row>
    <row r="97" spans="1:6" ht="15">
      <c r="A97" s="4629"/>
      <c r="B97" s="4630"/>
      <c r="C97" s="4616" t="s">
        <v>877</v>
      </c>
      <c r="D97" s="4631"/>
      <c r="E97" s="4632">
        <f>SUM(E98:E100)</f>
        <v>0</v>
      </c>
      <c r="F97" s="4632">
        <f>SUM(F98:F100)</f>
        <v>0</v>
      </c>
    </row>
    <row r="98" spans="1:6" ht="15">
      <c r="A98" s="1140"/>
      <c r="B98" s="592"/>
      <c r="C98" s="790"/>
      <c r="D98" s="2765"/>
      <c r="E98" s="2865"/>
      <c r="F98" s="2866"/>
    </row>
    <row r="99" spans="1:6" ht="15">
      <c r="A99" s="1170"/>
      <c r="B99" s="4633"/>
      <c r="C99" s="791"/>
      <c r="D99" s="792"/>
      <c r="E99" s="404"/>
      <c r="F99" s="4634"/>
    </row>
    <row r="100" spans="1:6" ht="15">
      <c r="A100" s="1170"/>
      <c r="B100" s="4633"/>
      <c r="C100" s="793"/>
      <c r="D100" s="794"/>
      <c r="E100" s="4635"/>
      <c r="F100" s="4636"/>
    </row>
    <row r="101" spans="1:6" ht="15">
      <c r="A101" s="4617"/>
      <c r="B101" s="4618" t="s">
        <v>448</v>
      </c>
      <c r="C101" s="4554"/>
      <c r="D101" s="4548"/>
      <c r="E101" s="4555">
        <f>SUM(E93:E97)</f>
        <v>0</v>
      </c>
      <c r="F101" s="4555">
        <f>SUM(F93:F97)</f>
        <v>0</v>
      </c>
    </row>
    <row r="102" spans="1:6" ht="15.75" thickBot="1">
      <c r="A102" s="4637"/>
      <c r="B102" s="4638"/>
      <c r="C102" s="4639"/>
      <c r="D102" s="4640"/>
      <c r="E102" s="1171"/>
      <c r="F102" s="1172"/>
    </row>
    <row r="103" spans="1:6" ht="16.5" thickTop="1" thickBot="1">
      <c r="A103" s="4641" t="s">
        <v>454</v>
      </c>
      <c r="B103" s="4642"/>
      <c r="C103" s="4642"/>
      <c r="D103" s="4612"/>
      <c r="E103" s="4643">
        <f>E90+E101</f>
        <v>0</v>
      </c>
      <c r="F103" s="4643">
        <f>F90+F101</f>
        <v>0</v>
      </c>
    </row>
    <row r="104" spans="1:6" ht="15.75" thickTop="1">
      <c r="A104" s="4644"/>
      <c r="B104" s="5807" t="s">
        <v>1574</v>
      </c>
      <c r="C104" s="4645"/>
      <c r="D104" s="4631"/>
      <c r="E104" s="5805"/>
      <c r="F104" s="5806"/>
    </row>
    <row r="105" spans="1:6" ht="15">
      <c r="A105" s="4646"/>
      <c r="B105" s="4647"/>
      <c r="C105" s="4647" t="s">
        <v>2741</v>
      </c>
      <c r="D105" s="4631"/>
      <c r="E105" s="397"/>
      <c r="F105" s="4560"/>
    </row>
    <row r="106" spans="1:6" ht="15">
      <c r="A106" s="4646"/>
      <c r="B106" s="4647"/>
      <c r="C106" s="4647" t="s">
        <v>2558</v>
      </c>
      <c r="D106" s="4631"/>
      <c r="E106" s="397"/>
      <c r="F106" s="4560"/>
    </row>
    <row r="107" spans="1:6" ht="15">
      <c r="A107" s="4646"/>
      <c r="B107" s="4647"/>
      <c r="C107" s="4647" t="s">
        <v>2365</v>
      </c>
      <c r="D107" s="4631"/>
      <c r="E107" s="397"/>
      <c r="F107" s="4560"/>
    </row>
    <row r="108" spans="1:6" ht="15">
      <c r="A108" s="4646"/>
      <c r="B108" s="4647"/>
      <c r="C108" s="4647" t="s">
        <v>464</v>
      </c>
      <c r="D108" s="4631"/>
      <c r="E108" s="397"/>
      <c r="F108" s="4560"/>
    </row>
    <row r="109" spans="1:6" ht="15">
      <c r="A109" s="4646"/>
      <c r="B109" s="4647"/>
      <c r="C109" s="4647" t="s">
        <v>2366</v>
      </c>
      <c r="D109" s="4631"/>
      <c r="E109" s="397"/>
      <c r="F109" s="4560"/>
    </row>
    <row r="110" spans="1:6">
      <c r="A110" s="344"/>
      <c r="B110" s="344"/>
      <c r="C110" s="344"/>
      <c r="D110" s="344"/>
      <c r="E110" s="344"/>
      <c r="F110" s="344"/>
    </row>
    <row r="111" spans="1:6">
      <c r="A111" s="344"/>
      <c r="B111" s="344"/>
      <c r="C111" s="344"/>
      <c r="D111" s="344"/>
      <c r="E111" s="344"/>
      <c r="F111" s="353" t="s">
        <v>2191</v>
      </c>
    </row>
    <row r="112" spans="1:6">
      <c r="A112" s="344"/>
      <c r="B112" s="344"/>
      <c r="C112" s="344"/>
      <c r="D112" s="344"/>
      <c r="E112" s="344"/>
      <c r="F112" s="353" t="s">
        <v>1136</v>
      </c>
    </row>
    <row r="113" spans="1:6" ht="12" customHeight="1">
      <c r="A113" s="344"/>
      <c r="B113" s="344"/>
      <c r="C113" s="344"/>
      <c r="D113" s="344"/>
      <c r="E113" s="344"/>
      <c r="F113" s="344"/>
    </row>
    <row r="114" spans="1:6" hidden="1"/>
    <row r="115" spans="1:6" hidden="1"/>
    <row r="116" spans="1:6" hidden="1"/>
  </sheetData>
  <sheetProtection algorithmName="SHA-512" hashValue="Oz/JrOS0G2fmkhnPFqloRBf1eBo2V/4/CcfHXvCtO0WvcUy+DWxUScLAllArOQKPMggLrC6mXCXBZ1wuAgFPSA==" saltValue="v/wKPT2TDG1cLRpi3QFbtA==" spinCount="100000" sheet="1" objects="1" scenarios="1"/>
  <customSheetViews>
    <customSheetView guid="{54084986-DBD9-467D-BB87-84DFF604BE53}" topLeftCell="A5">
      <selection activeCell="F91" sqref="F91"/>
      <pageMargins left="0.25" right="0" top="0.45" bottom="0.45" header="0.3" footer="0.3"/>
      <pageSetup paperSize="5" scale="65" orientation="portrait" r:id="rId1"/>
    </customSheetView>
  </customSheetViews>
  <mergeCells count="17">
    <mergeCell ref="A35:C35"/>
    <mergeCell ref="B39:C39"/>
    <mergeCell ref="B40:C40"/>
    <mergeCell ref="B41:C41"/>
    <mergeCell ref="E71:F71"/>
    <mergeCell ref="B45:C45"/>
    <mergeCell ref="A48:C48"/>
    <mergeCell ref="B51:C51"/>
    <mergeCell ref="B52:C52"/>
    <mergeCell ref="B53:C53"/>
    <mergeCell ref="B25:C25"/>
    <mergeCell ref="A1:F1"/>
    <mergeCell ref="A13:C13"/>
    <mergeCell ref="E13:F13"/>
    <mergeCell ref="A9:F9"/>
    <mergeCell ref="A10:F10"/>
    <mergeCell ref="A11:F11"/>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E58:F59 E103:F109 E56:F56 E69:F69 E61:F67">
      <formula1>50000000000</formula1>
    </dataValidation>
    <dataValidation type="decimal" operator="lessThanOrEqual" allowBlank="1" showInputMessage="1" showErrorMessage="1" errorTitle="Numbers only" error="you can only enter whole numbers" sqref="E90:F90 E54:F54 E42:F42 E101:F101">
      <formula1>50000000000</formula1>
    </dataValidation>
  </dataValidations>
  <hyperlinks>
    <hyperlink ref="A1:F1" location="ToC!A1" display="20.22"/>
  </hyperlinks>
  <pageMargins left="0.70866141732283472" right="0.70866141732283472" top="0.74803149606299213" bottom="0.74803149606299213" header="0.31496062992125984" footer="0.31496062992125984"/>
  <pageSetup scale="41" orientation="portrait" r:id="rId2"/>
  <headerFooter>
    <oddHeader>&amp;L&amp;A&amp;C&amp;"Times New Roman,Bold" DRAFT 
INTERNAL USE ONLY&amp;RPage &amp;P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pageSetUpPr fitToPage="1"/>
  </sheetPr>
  <dimension ref="A1:U68"/>
  <sheetViews>
    <sheetView topLeftCell="A20" zoomScale="75" zoomScaleNormal="75" workbookViewId="0">
      <selection activeCell="E27" sqref="E27"/>
    </sheetView>
  </sheetViews>
  <sheetFormatPr defaultColWidth="0" defaultRowHeight="12.75" zeroHeight="1"/>
  <cols>
    <col min="1" max="1" width="7.33203125" style="3270" customWidth="1"/>
    <col min="2" max="2" width="48.5" style="3270" customWidth="1"/>
    <col min="3" max="3" width="8.83203125" style="3270" customWidth="1"/>
    <col min="4" max="14" width="20.83203125" style="3270" customWidth="1"/>
    <col min="15" max="15" width="23.5" style="3270" customWidth="1"/>
    <col min="16" max="21" width="20.83203125" style="3270" customWidth="1"/>
    <col min="22" max="16384" width="9.33203125" style="3270" hidden="1"/>
  </cols>
  <sheetData>
    <row r="1" spans="1:21">
      <c r="A1" s="6580" t="s">
        <v>1137</v>
      </c>
      <c r="B1" s="6581"/>
      <c r="C1" s="6581"/>
      <c r="D1" s="6581"/>
      <c r="E1" s="6581"/>
      <c r="F1" s="6581"/>
      <c r="G1" s="6581"/>
      <c r="H1" s="6581"/>
      <c r="I1" s="6581"/>
      <c r="J1" s="6581"/>
      <c r="K1" s="6581"/>
      <c r="L1" s="6581"/>
      <c r="M1" s="6581"/>
      <c r="N1" s="6581"/>
      <c r="O1" s="6581"/>
      <c r="P1" s="6581"/>
      <c r="Q1" s="6581"/>
      <c r="R1" s="6581"/>
      <c r="S1" s="6581"/>
      <c r="T1" s="6581"/>
      <c r="U1" s="6581"/>
    </row>
    <row r="2" spans="1:21" ht="15.75">
      <c r="A2" s="342"/>
      <c r="B2" s="344"/>
      <c r="C2" s="342"/>
      <c r="D2" s="4480"/>
      <c r="E2" s="342"/>
      <c r="F2" s="342"/>
      <c r="G2" s="342"/>
      <c r="H2" s="342"/>
      <c r="I2" s="342"/>
      <c r="J2" s="342"/>
      <c r="K2" s="342"/>
      <c r="L2" s="342"/>
      <c r="M2" s="342"/>
      <c r="N2" s="342"/>
      <c r="O2" s="342"/>
      <c r="P2" s="342"/>
      <c r="Q2" s="342"/>
      <c r="R2" s="342"/>
      <c r="S2" s="342"/>
      <c r="T2" s="426" t="s">
        <v>2264</v>
      </c>
      <c r="U2" s="342"/>
    </row>
    <row r="3" spans="1:21" ht="15">
      <c r="A3" s="1511" t="str">
        <f>+Cover!A14</f>
        <v>Select Name of Insurer/ Financial Holding Company</v>
      </c>
      <c r="B3" s="1443"/>
      <c r="C3" s="1443"/>
      <c r="D3" s="4471"/>
      <c r="E3" s="555"/>
      <c r="F3" s="344"/>
      <c r="G3" s="344"/>
      <c r="H3" s="344"/>
      <c r="I3" s="344"/>
      <c r="J3" s="344"/>
      <c r="K3" s="344"/>
      <c r="L3" s="344"/>
      <c r="M3" s="344"/>
      <c r="N3" s="344"/>
      <c r="O3" s="344"/>
      <c r="P3" s="344"/>
      <c r="Q3" s="344"/>
      <c r="R3" s="344"/>
      <c r="S3" s="344"/>
      <c r="T3" s="344"/>
      <c r="U3" s="344"/>
    </row>
    <row r="4" spans="1:21" ht="15">
      <c r="A4" s="4483" t="str">
        <f>+ToC!A3</f>
        <v>Insurer/Financial Holding Company</v>
      </c>
      <c r="B4" s="4478"/>
      <c r="C4" s="344"/>
      <c r="D4" s="1134"/>
      <c r="E4" s="1134"/>
      <c r="F4" s="344"/>
      <c r="G4" s="344"/>
      <c r="H4" s="344"/>
      <c r="I4" s="344"/>
      <c r="J4" s="344"/>
      <c r="K4" s="344"/>
      <c r="L4" s="344"/>
      <c r="M4" s="344"/>
      <c r="N4" s="344"/>
      <c r="O4" s="344"/>
      <c r="P4" s="344"/>
      <c r="Q4" s="344"/>
      <c r="R4" s="344"/>
      <c r="S4" s="344"/>
      <c r="T4" s="344"/>
      <c r="U4" s="344"/>
    </row>
    <row r="5" spans="1:21" ht="14.25">
      <c r="A5" s="4476"/>
      <c r="B5" s="4478"/>
      <c r="C5" s="498"/>
      <c r="D5" s="4471"/>
      <c r="E5" s="4471"/>
      <c r="F5" s="514"/>
      <c r="G5" s="344"/>
      <c r="H5" s="514"/>
      <c r="I5" s="344"/>
      <c r="J5" s="344"/>
      <c r="K5" s="344"/>
      <c r="L5" s="344"/>
      <c r="M5" s="344"/>
      <c r="N5" s="344"/>
      <c r="O5" s="344"/>
      <c r="P5" s="344"/>
      <c r="Q5" s="344"/>
      <c r="R5" s="344"/>
      <c r="S5" s="344"/>
      <c r="T5" s="344"/>
      <c r="U5" s="344"/>
    </row>
    <row r="6" spans="1:21" ht="15">
      <c r="A6" s="433" t="str">
        <f>+ToC!A5</f>
        <v>General Insurers Annual Return</v>
      </c>
      <c r="B6" s="4474"/>
      <c r="C6" s="344"/>
      <c r="D6" s="2306"/>
      <c r="E6" s="4471"/>
      <c r="F6" s="344"/>
      <c r="G6" s="344"/>
      <c r="H6" s="344"/>
      <c r="I6" s="514"/>
      <c r="J6" s="344"/>
      <c r="K6" s="344"/>
      <c r="L6" s="344"/>
      <c r="M6" s="344"/>
      <c r="N6" s="344"/>
      <c r="O6" s="344"/>
      <c r="P6" s="344"/>
      <c r="Q6" s="344"/>
      <c r="R6" s="344"/>
      <c r="S6" s="344"/>
      <c r="T6" s="344"/>
      <c r="U6" s="344"/>
    </row>
    <row r="7" spans="1:21" ht="15">
      <c r="A7" s="4475" t="str">
        <f>+ToC!A6</f>
        <v>For Year Ended:</v>
      </c>
      <c r="B7" s="4473"/>
      <c r="C7" s="4473"/>
      <c r="D7" s="344"/>
      <c r="E7" s="344"/>
      <c r="F7" s="514"/>
      <c r="G7" s="344"/>
      <c r="H7" s="344"/>
      <c r="I7" s="344"/>
      <c r="J7" s="344"/>
      <c r="K7" s="344"/>
      <c r="L7" s="344"/>
      <c r="M7" s="344"/>
      <c r="N7" s="344"/>
      <c r="O7" s="344"/>
      <c r="P7" s="344"/>
      <c r="Q7" s="344"/>
      <c r="R7" s="344"/>
      <c r="S7" s="344"/>
      <c r="T7" s="1203">
        <f>+Cover!A22</f>
        <v>0</v>
      </c>
      <c r="U7" s="344"/>
    </row>
    <row r="8" spans="1:21" ht="15">
      <c r="A8" s="4475"/>
      <c r="B8" s="4473"/>
      <c r="C8" s="4473"/>
      <c r="D8" s="2306"/>
      <c r="E8" s="4471"/>
      <c r="F8" s="344"/>
      <c r="G8" s="344"/>
      <c r="H8" s="344"/>
      <c r="I8" s="344"/>
      <c r="J8" s="344"/>
      <c r="K8" s="344"/>
      <c r="L8" s="344"/>
      <c r="M8" s="344"/>
      <c r="N8" s="344"/>
      <c r="O8" s="344"/>
      <c r="P8" s="344"/>
      <c r="Q8" s="344"/>
      <c r="R8" s="344"/>
      <c r="S8" s="344"/>
      <c r="T8" s="344"/>
      <c r="U8" s="344"/>
    </row>
    <row r="9" spans="1:21" ht="15">
      <c r="A9" s="6508" t="s">
        <v>369</v>
      </c>
      <c r="B9" s="6519"/>
      <c r="C9" s="6519"/>
      <c r="D9" s="6519"/>
      <c r="E9" s="6519"/>
      <c r="F9" s="6519"/>
      <c r="G9" s="6519"/>
      <c r="H9" s="6519"/>
      <c r="I9" s="6519"/>
      <c r="J9" s="6519"/>
      <c r="K9" s="6519"/>
      <c r="L9" s="6519"/>
      <c r="M9" s="6519"/>
      <c r="N9" s="6519"/>
      <c r="O9" s="6519"/>
      <c r="P9" s="6519"/>
      <c r="Q9" s="6519"/>
      <c r="R9" s="6519"/>
      <c r="S9" s="6519"/>
      <c r="T9" s="6519"/>
      <c r="U9" s="6519"/>
    </row>
    <row r="10" spans="1:21" ht="14.25">
      <c r="A10" s="497"/>
      <c r="B10" s="497"/>
      <c r="C10" s="344"/>
      <c r="D10" s="1175"/>
      <c r="E10" s="342"/>
      <c r="F10" s="342"/>
      <c r="G10" s="342"/>
      <c r="H10" s="342"/>
      <c r="I10" s="342"/>
      <c r="J10" s="342"/>
      <c r="K10" s="342"/>
      <c r="L10" s="342"/>
      <c r="M10" s="342"/>
      <c r="N10" s="342"/>
      <c r="O10" s="342"/>
      <c r="P10" s="342"/>
      <c r="Q10" s="342"/>
      <c r="R10" s="342"/>
      <c r="S10" s="2307"/>
      <c r="T10" s="342"/>
      <c r="U10" s="342"/>
    </row>
    <row r="11" spans="1:21" ht="15">
      <c r="A11" s="6582" t="s">
        <v>461</v>
      </c>
      <c r="B11" s="6582"/>
      <c r="C11" s="6582"/>
      <c r="D11" s="6582"/>
      <c r="E11" s="6582"/>
      <c r="F11" s="6582"/>
      <c r="G11" s="6582"/>
      <c r="H11" s="6582"/>
      <c r="I11" s="6582"/>
      <c r="J11" s="6582"/>
      <c r="K11" s="6582"/>
      <c r="L11" s="6582"/>
      <c r="M11" s="6582"/>
      <c r="N11" s="6582"/>
      <c r="O11" s="6582"/>
      <c r="P11" s="6582"/>
      <c r="Q11" s="6582"/>
      <c r="R11" s="6582"/>
      <c r="S11" s="6582"/>
      <c r="T11" s="6582"/>
      <c r="U11" s="6582"/>
    </row>
    <row r="12" spans="1:21" ht="15" thickBot="1">
      <c r="A12" s="1176"/>
      <c r="B12" s="1176"/>
      <c r="C12" s="1176"/>
      <c r="D12" s="1176"/>
      <c r="E12" s="1176"/>
      <c r="F12" s="1176"/>
      <c r="G12" s="1176"/>
      <c r="H12" s="1176"/>
      <c r="I12" s="1176"/>
      <c r="J12" s="1176"/>
      <c r="K12" s="1176"/>
      <c r="L12" s="1176"/>
      <c r="M12" s="1176"/>
      <c r="N12" s="1176"/>
      <c r="O12" s="1176"/>
      <c r="P12" s="1176"/>
      <c r="Q12" s="1176"/>
      <c r="R12" s="1176"/>
      <c r="S12" s="1176"/>
      <c r="T12" s="1176"/>
      <c r="U12" s="1176"/>
    </row>
    <row r="13" spans="1:21" ht="15.75" thickTop="1">
      <c r="A13" s="1177"/>
      <c r="B13" s="1178"/>
      <c r="C13" s="1178"/>
      <c r="D13" s="1178"/>
      <c r="E13" s="1178"/>
      <c r="F13" s="1178"/>
      <c r="G13" s="1178"/>
      <c r="H13" s="1178"/>
      <c r="I13" s="1178"/>
      <c r="J13" s="1178"/>
      <c r="K13" s="6583" t="s">
        <v>928</v>
      </c>
      <c r="L13" s="6584"/>
      <c r="M13" s="6584"/>
      <c r="N13" s="6584"/>
      <c r="O13" s="6584"/>
      <c r="P13" s="6584"/>
      <c r="Q13" s="6584"/>
      <c r="R13" s="6585"/>
      <c r="S13" s="1178"/>
      <c r="T13" s="1178"/>
      <c r="U13" s="1179"/>
    </row>
    <row r="14" spans="1:21" ht="75">
      <c r="A14" s="1135"/>
      <c r="B14" s="1137"/>
      <c r="C14" s="1180" t="s">
        <v>10</v>
      </c>
      <c r="D14" s="4591" t="s">
        <v>462</v>
      </c>
      <c r="E14" s="4591" t="s">
        <v>2265</v>
      </c>
      <c r="F14" s="4648" t="s">
        <v>463</v>
      </c>
      <c r="G14" s="1180" t="s">
        <v>1493</v>
      </c>
      <c r="H14" s="1180" t="s">
        <v>457</v>
      </c>
      <c r="I14" s="1180" t="s">
        <v>1044</v>
      </c>
      <c r="J14" s="1180" t="s">
        <v>458</v>
      </c>
      <c r="K14" s="1180" t="s">
        <v>924</v>
      </c>
      <c r="L14" s="1180" t="s">
        <v>925</v>
      </c>
      <c r="M14" s="1180" t="s">
        <v>447</v>
      </c>
      <c r="N14" s="1180" t="s">
        <v>927</v>
      </c>
      <c r="O14" s="4649" t="s">
        <v>2377</v>
      </c>
      <c r="P14" s="4649" t="s">
        <v>2378</v>
      </c>
      <c r="Q14" s="4649" t="s">
        <v>2379</v>
      </c>
      <c r="R14" s="1180" t="s">
        <v>926</v>
      </c>
      <c r="S14" s="1180" t="s">
        <v>413</v>
      </c>
      <c r="T14" s="1180" t="s">
        <v>464</v>
      </c>
      <c r="U14" s="1181" t="s">
        <v>1719</v>
      </c>
    </row>
    <row r="15" spans="1:21" ht="15">
      <c r="A15" s="4650"/>
      <c r="B15" s="1182"/>
      <c r="C15" s="4651"/>
      <c r="D15" s="4652"/>
      <c r="E15" s="4653"/>
      <c r="F15" s="4653"/>
      <c r="G15" s="4653"/>
      <c r="H15" s="4654"/>
      <c r="I15" s="4654"/>
      <c r="J15" s="4652"/>
      <c r="K15" s="4652"/>
      <c r="L15" s="4652"/>
      <c r="M15" s="4652"/>
      <c r="N15" s="4652"/>
      <c r="O15" s="4652"/>
      <c r="P15" s="4652"/>
      <c r="Q15" s="4652"/>
      <c r="R15" s="4652"/>
      <c r="S15" s="4652"/>
      <c r="T15" s="4652"/>
      <c r="U15" s="4655"/>
    </row>
    <row r="16" spans="1:21" ht="15">
      <c r="A16" s="1183" t="s">
        <v>1601</v>
      </c>
      <c r="B16" s="1184"/>
      <c r="C16" s="2878"/>
      <c r="D16" s="4656">
        <f>+D44</f>
        <v>0</v>
      </c>
      <c r="E16" s="4656">
        <f t="shared" ref="E16:R16" si="0">+E44</f>
        <v>0</v>
      </c>
      <c r="F16" s="4656">
        <f t="shared" si="0"/>
        <v>0</v>
      </c>
      <c r="G16" s="4656">
        <f t="shared" si="0"/>
        <v>0</v>
      </c>
      <c r="H16" s="4656">
        <f t="shared" si="0"/>
        <v>0</v>
      </c>
      <c r="I16" s="4656">
        <f t="shared" si="0"/>
        <v>0</v>
      </c>
      <c r="J16" s="4656">
        <f t="shared" si="0"/>
        <v>0</v>
      </c>
      <c r="K16" s="4656">
        <f t="shared" si="0"/>
        <v>0</v>
      </c>
      <c r="L16" s="4656">
        <f t="shared" si="0"/>
        <v>0</v>
      </c>
      <c r="M16" s="4656">
        <f t="shared" si="0"/>
        <v>0</v>
      </c>
      <c r="N16" s="4656">
        <f t="shared" si="0"/>
        <v>0</v>
      </c>
      <c r="O16" s="4656"/>
      <c r="P16" s="4656"/>
      <c r="Q16" s="4656"/>
      <c r="R16" s="4656">
        <f t="shared" si="0"/>
        <v>0</v>
      </c>
      <c r="S16" s="4260">
        <f>SUM(D16:R16)</f>
        <v>0</v>
      </c>
      <c r="T16" s="4657">
        <f>+T44</f>
        <v>0</v>
      </c>
      <c r="U16" s="4658">
        <f>SUM(S16:T16)</f>
        <v>0</v>
      </c>
    </row>
    <row r="17" spans="1:21" ht="15">
      <c r="A17" s="1185"/>
      <c r="B17" s="1186" t="s">
        <v>1514</v>
      </c>
      <c r="C17" s="2877" t="s">
        <v>929</v>
      </c>
      <c r="D17" s="3746"/>
      <c r="E17" s="3746"/>
      <c r="F17" s="3746"/>
      <c r="G17" s="3746"/>
      <c r="H17" s="3746"/>
      <c r="I17" s="3746"/>
      <c r="J17" s="3746"/>
      <c r="K17" s="3746"/>
      <c r="L17" s="3746"/>
      <c r="M17" s="3746"/>
      <c r="N17" s="3746"/>
      <c r="O17" s="3746"/>
      <c r="P17" s="3746"/>
      <c r="Q17" s="3746"/>
      <c r="R17" s="3746"/>
      <c r="S17" s="4260">
        <f t="shared" ref="S17:S23" si="1">SUM(D17:R17)</f>
        <v>0</v>
      </c>
      <c r="T17" s="2847"/>
      <c r="U17" s="4658">
        <f>SUM(S17:T17)</f>
        <v>0</v>
      </c>
    </row>
    <row r="18" spans="1:21" ht="14.25">
      <c r="A18" s="1187"/>
      <c r="B18" s="1186" t="s">
        <v>466</v>
      </c>
      <c r="C18" s="412"/>
      <c r="D18" s="4659"/>
      <c r="E18" s="4659"/>
      <c r="F18" s="3746"/>
      <c r="G18" s="4659"/>
      <c r="H18" s="4659"/>
      <c r="I18" s="4659"/>
      <c r="J18" s="4659"/>
      <c r="K18" s="4659"/>
      <c r="L18" s="4659"/>
      <c r="M18" s="4659"/>
      <c r="N18" s="4659"/>
      <c r="O18" s="4659"/>
      <c r="P18" s="4659"/>
      <c r="Q18" s="4659"/>
      <c r="R18" s="4659"/>
      <c r="S18" s="4260">
        <f t="shared" si="1"/>
        <v>0</v>
      </c>
      <c r="T18" s="4660"/>
      <c r="U18" s="4658">
        <f t="shared" ref="U18:U28" si="2">SUM(S18:T18)</f>
        <v>0</v>
      </c>
    </row>
    <row r="19" spans="1:21" ht="14.25">
      <c r="A19" s="1187"/>
      <c r="B19" s="1186" t="s">
        <v>467</v>
      </c>
      <c r="C19" s="412"/>
      <c r="D19" s="4659"/>
      <c r="E19" s="4659"/>
      <c r="F19" s="4659"/>
      <c r="G19" s="4659"/>
      <c r="H19" s="4659"/>
      <c r="I19" s="4659"/>
      <c r="J19" s="4659"/>
      <c r="K19" s="4659"/>
      <c r="L19" s="4659"/>
      <c r="M19" s="4659"/>
      <c r="N19" s="4659"/>
      <c r="O19" s="4659"/>
      <c r="P19" s="4659"/>
      <c r="Q19" s="4659"/>
      <c r="R19" s="4659"/>
      <c r="S19" s="4260">
        <f t="shared" si="1"/>
        <v>0</v>
      </c>
      <c r="T19" s="4660"/>
      <c r="U19" s="4658">
        <f t="shared" si="2"/>
        <v>0</v>
      </c>
    </row>
    <row r="20" spans="1:21" ht="14.25">
      <c r="A20" s="1187"/>
      <c r="B20" s="1186" t="s">
        <v>468</v>
      </c>
      <c r="C20" s="412"/>
      <c r="D20" s="4659"/>
      <c r="E20" s="4659"/>
      <c r="F20" s="4659"/>
      <c r="G20" s="4659"/>
      <c r="H20" s="4659"/>
      <c r="I20" s="4659"/>
      <c r="J20" s="4659"/>
      <c r="K20" s="4659"/>
      <c r="L20" s="4659"/>
      <c r="M20" s="4659"/>
      <c r="N20" s="4659"/>
      <c r="O20" s="4659"/>
      <c r="P20" s="4659"/>
      <c r="Q20" s="4659"/>
      <c r="R20" s="4659"/>
      <c r="S20" s="4260">
        <f t="shared" si="1"/>
        <v>0</v>
      </c>
      <c r="T20" s="4660"/>
      <c r="U20" s="4658">
        <f t="shared" si="2"/>
        <v>0</v>
      </c>
    </row>
    <row r="21" spans="1:21" ht="14.25">
      <c r="A21" s="1187"/>
      <c r="B21" s="1186" t="s">
        <v>469</v>
      </c>
      <c r="C21" s="412"/>
      <c r="D21" s="6157"/>
      <c r="E21" s="6157"/>
      <c r="F21" s="6157"/>
      <c r="G21" s="6157"/>
      <c r="H21" s="6157"/>
      <c r="I21" s="6157"/>
      <c r="J21" s="6157"/>
      <c r="K21" s="6157"/>
      <c r="L21" s="6157"/>
      <c r="M21" s="6157"/>
      <c r="N21" s="6157"/>
      <c r="O21" s="6157"/>
      <c r="P21" s="6157"/>
      <c r="Q21" s="6157"/>
      <c r="R21" s="6157"/>
      <c r="S21" s="6160">
        <f t="shared" si="1"/>
        <v>0</v>
      </c>
      <c r="T21" s="6158"/>
      <c r="U21" s="6159">
        <f t="shared" si="2"/>
        <v>0</v>
      </c>
    </row>
    <row r="22" spans="1:21" ht="14.25">
      <c r="A22" s="1187"/>
      <c r="B22" s="1188" t="s">
        <v>470</v>
      </c>
      <c r="C22" s="4661"/>
      <c r="D22" s="4659"/>
      <c r="E22" s="4659"/>
      <c r="F22" s="4659"/>
      <c r="G22" s="4659"/>
      <c r="H22" s="4659"/>
      <c r="I22" s="4659"/>
      <c r="J22" s="4659"/>
      <c r="K22" s="4659"/>
      <c r="L22" s="4659"/>
      <c r="M22" s="4659"/>
      <c r="N22" s="4659"/>
      <c r="O22" s="4659"/>
      <c r="P22" s="4659"/>
      <c r="Q22" s="4659"/>
      <c r="R22" s="4659"/>
      <c r="S22" s="4260">
        <f t="shared" si="1"/>
        <v>0</v>
      </c>
      <c r="T22" s="4660"/>
      <c r="U22" s="4658">
        <f t="shared" si="2"/>
        <v>0</v>
      </c>
    </row>
    <row r="23" spans="1:21" ht="14.25">
      <c r="A23" s="2875"/>
      <c r="B23" s="2876" t="s">
        <v>471</v>
      </c>
      <c r="C23" s="4661"/>
      <c r="D23" s="4659"/>
      <c r="E23" s="4659"/>
      <c r="F23" s="4659"/>
      <c r="G23" s="4659"/>
      <c r="H23" s="4659"/>
      <c r="I23" s="4659"/>
      <c r="J23" s="4659"/>
      <c r="K23" s="4659"/>
      <c r="L23" s="4659"/>
      <c r="M23" s="4659"/>
      <c r="N23" s="4659"/>
      <c r="O23" s="4659"/>
      <c r="P23" s="4659"/>
      <c r="Q23" s="4659"/>
      <c r="R23" s="4659"/>
      <c r="S23" s="4260">
        <f t="shared" si="1"/>
        <v>0</v>
      </c>
      <c r="T23" s="4660"/>
      <c r="U23" s="4658">
        <f t="shared" si="2"/>
        <v>0</v>
      </c>
    </row>
    <row r="24" spans="1:21" ht="14.25">
      <c r="A24" s="4662"/>
      <c r="B24" s="4663" t="s">
        <v>877</v>
      </c>
      <c r="C24" s="4664"/>
      <c r="D24" s="4665">
        <f>(SUM(D25:D28))</f>
        <v>0</v>
      </c>
      <c r="E24" s="4665">
        <f t="shared" ref="E24:T24" si="3">(SUM(E25:E28))</f>
        <v>0</v>
      </c>
      <c r="F24" s="4665">
        <f t="shared" si="3"/>
        <v>0</v>
      </c>
      <c r="G24" s="4665">
        <f t="shared" si="3"/>
        <v>0</v>
      </c>
      <c r="H24" s="4665">
        <f t="shared" si="3"/>
        <v>0</v>
      </c>
      <c r="I24" s="4665">
        <f t="shared" si="3"/>
        <v>0</v>
      </c>
      <c r="J24" s="4665">
        <f t="shared" si="3"/>
        <v>0</v>
      </c>
      <c r="K24" s="4665">
        <f t="shared" si="3"/>
        <v>0</v>
      </c>
      <c r="L24" s="4665">
        <f t="shared" si="3"/>
        <v>0</v>
      </c>
      <c r="M24" s="4665">
        <f t="shared" si="3"/>
        <v>0</v>
      </c>
      <c r="N24" s="4665">
        <f t="shared" si="3"/>
        <v>0</v>
      </c>
      <c r="O24" s="4665">
        <f t="shared" si="3"/>
        <v>0</v>
      </c>
      <c r="P24" s="4665">
        <f t="shared" si="3"/>
        <v>0</v>
      </c>
      <c r="Q24" s="4665">
        <f t="shared" si="3"/>
        <v>0</v>
      </c>
      <c r="R24" s="4665">
        <f t="shared" si="3"/>
        <v>0</v>
      </c>
      <c r="S24" s="4665">
        <f t="shared" si="3"/>
        <v>0</v>
      </c>
      <c r="T24" s="4665">
        <f t="shared" si="3"/>
        <v>0</v>
      </c>
      <c r="U24" s="4665">
        <f>(SUM(U25:U28))</f>
        <v>0</v>
      </c>
    </row>
    <row r="25" spans="1:21" ht="14.25">
      <c r="A25" s="1189"/>
      <c r="B25" s="3456"/>
      <c r="C25" s="4666"/>
      <c r="D25" s="4667">
        <v>0</v>
      </c>
      <c r="E25" s="4667"/>
      <c r="F25" s="4667"/>
      <c r="G25" s="4667"/>
      <c r="H25" s="4667"/>
      <c r="I25" s="4667"/>
      <c r="J25" s="4667"/>
      <c r="K25" s="4667"/>
      <c r="L25" s="4667"/>
      <c r="M25" s="4667"/>
      <c r="N25" s="4667"/>
      <c r="O25" s="4667"/>
      <c r="P25" s="4667"/>
      <c r="Q25" s="4667"/>
      <c r="R25" s="4667">
        <v>0</v>
      </c>
      <c r="S25" s="4668">
        <f>SUM(D25:R25)</f>
        <v>0</v>
      </c>
      <c r="T25" s="4669"/>
      <c r="U25" s="4658">
        <f t="shared" si="2"/>
        <v>0</v>
      </c>
    </row>
    <row r="26" spans="1:21" ht="14.25">
      <c r="A26" s="1190"/>
      <c r="B26" s="2102"/>
      <c r="C26" s="4666"/>
      <c r="D26" s="4667"/>
      <c r="E26" s="4667"/>
      <c r="F26" s="4667"/>
      <c r="G26" s="4667"/>
      <c r="H26" s="4667"/>
      <c r="I26" s="4667"/>
      <c r="J26" s="4667"/>
      <c r="K26" s="4667"/>
      <c r="L26" s="4667"/>
      <c r="M26" s="4667"/>
      <c r="N26" s="4667"/>
      <c r="O26" s="4667"/>
      <c r="P26" s="4667"/>
      <c r="Q26" s="4667"/>
      <c r="R26" s="4667"/>
      <c r="S26" s="4668">
        <f>SUM(D26:R26)</f>
        <v>0</v>
      </c>
      <c r="T26" s="4669"/>
      <c r="U26" s="4658">
        <f t="shared" si="2"/>
        <v>0</v>
      </c>
    </row>
    <row r="27" spans="1:21" ht="14.25">
      <c r="A27" s="1190"/>
      <c r="B27" s="2102"/>
      <c r="C27" s="4666"/>
      <c r="D27" s="4667"/>
      <c r="E27" s="4667"/>
      <c r="F27" s="4667"/>
      <c r="G27" s="4667"/>
      <c r="H27" s="4667"/>
      <c r="I27" s="4667"/>
      <c r="J27" s="4667"/>
      <c r="K27" s="4667"/>
      <c r="L27" s="4667"/>
      <c r="M27" s="4667"/>
      <c r="N27" s="4667"/>
      <c r="O27" s="4667"/>
      <c r="P27" s="4667"/>
      <c r="Q27" s="4667"/>
      <c r="R27" s="4667"/>
      <c r="S27" s="4668">
        <f>SUM(D27:R27)</f>
        <v>0</v>
      </c>
      <c r="T27" s="4669"/>
      <c r="U27" s="4658">
        <f t="shared" si="2"/>
        <v>0</v>
      </c>
    </row>
    <row r="28" spans="1:21" ht="14.25">
      <c r="A28" s="2101"/>
      <c r="B28" s="2102"/>
      <c r="C28" s="4666"/>
      <c r="D28" s="4667"/>
      <c r="E28" s="4667"/>
      <c r="F28" s="4667"/>
      <c r="G28" s="4667"/>
      <c r="H28" s="4667"/>
      <c r="I28" s="4667"/>
      <c r="J28" s="4667"/>
      <c r="K28" s="4667"/>
      <c r="L28" s="4667"/>
      <c r="M28" s="4667"/>
      <c r="N28" s="4667"/>
      <c r="O28" s="4667"/>
      <c r="P28" s="4667"/>
      <c r="Q28" s="4667"/>
      <c r="R28" s="4667"/>
      <c r="S28" s="4668">
        <f>SUM(D28:R28)</f>
        <v>0</v>
      </c>
      <c r="T28" s="4669"/>
      <c r="U28" s="4658">
        <f t="shared" si="2"/>
        <v>0</v>
      </c>
    </row>
    <row r="29" spans="1:21" ht="18.75" thickBot="1">
      <c r="A29" s="6578" t="s">
        <v>473</v>
      </c>
      <c r="B29" s="6579"/>
      <c r="C29" s="4670"/>
      <c r="D29" s="4266">
        <f>SUM(D16:D24)</f>
        <v>0</v>
      </c>
      <c r="E29" s="4266">
        <f t="shared" ref="E29:T29" si="4">SUM(E16:E24)</f>
        <v>0</v>
      </c>
      <c r="F29" s="4266">
        <f t="shared" si="4"/>
        <v>0</v>
      </c>
      <c r="G29" s="4266">
        <f t="shared" si="4"/>
        <v>0</v>
      </c>
      <c r="H29" s="4266">
        <f t="shared" si="4"/>
        <v>0</v>
      </c>
      <c r="I29" s="4266">
        <f t="shared" si="4"/>
        <v>0</v>
      </c>
      <c r="J29" s="4266">
        <f t="shared" si="4"/>
        <v>0</v>
      </c>
      <c r="K29" s="4266">
        <f t="shared" si="4"/>
        <v>0</v>
      </c>
      <c r="L29" s="4266">
        <f t="shared" si="4"/>
        <v>0</v>
      </c>
      <c r="M29" s="4266">
        <f t="shared" si="4"/>
        <v>0</v>
      </c>
      <c r="N29" s="4266">
        <f t="shared" si="4"/>
        <v>0</v>
      </c>
      <c r="O29" s="4266">
        <f t="shared" si="4"/>
        <v>0</v>
      </c>
      <c r="P29" s="4266">
        <f t="shared" si="4"/>
        <v>0</v>
      </c>
      <c r="Q29" s="4266">
        <f t="shared" si="4"/>
        <v>0</v>
      </c>
      <c r="R29" s="4266">
        <f t="shared" si="4"/>
        <v>0</v>
      </c>
      <c r="S29" s="4266">
        <f t="shared" si="4"/>
        <v>0</v>
      </c>
      <c r="T29" s="4266">
        <f t="shared" si="4"/>
        <v>0</v>
      </c>
      <c r="U29" s="4266">
        <f>SUM(U16:U24)</f>
        <v>0</v>
      </c>
    </row>
    <row r="30" spans="1:21" ht="15.75" thickTop="1">
      <c r="A30" s="4650"/>
      <c r="B30" s="1191"/>
      <c r="C30" s="4671"/>
      <c r="D30" s="3676"/>
      <c r="E30" s="3676"/>
      <c r="F30" s="3676"/>
      <c r="G30" s="3676"/>
      <c r="H30" s="3676"/>
      <c r="I30" s="3676"/>
      <c r="J30" s="3676"/>
      <c r="K30" s="3676"/>
      <c r="L30" s="3676"/>
      <c r="M30" s="3676"/>
      <c r="N30" s="3676"/>
      <c r="O30" s="3676"/>
      <c r="P30" s="3676"/>
      <c r="Q30" s="3676"/>
      <c r="R30" s="3676"/>
      <c r="S30" s="2819"/>
      <c r="T30" s="2848"/>
      <c r="U30" s="2930"/>
    </row>
    <row r="31" spans="1:21" ht="15">
      <c r="A31" s="1183" t="s">
        <v>465</v>
      </c>
      <c r="B31" s="1191"/>
      <c r="C31" s="4671"/>
      <c r="D31" s="215"/>
      <c r="E31" s="215"/>
      <c r="F31" s="215"/>
      <c r="G31" s="215"/>
      <c r="H31" s="215"/>
      <c r="I31" s="215"/>
      <c r="J31" s="215"/>
      <c r="K31" s="215"/>
      <c r="L31" s="215"/>
      <c r="M31" s="215"/>
      <c r="N31" s="215"/>
      <c r="O31" s="215"/>
      <c r="P31" s="215"/>
      <c r="Q31" s="215"/>
      <c r="R31" s="215"/>
      <c r="S31" s="4672">
        <f t="shared" ref="S31:S38" si="5">SUM(D31:R31)</f>
        <v>0</v>
      </c>
      <c r="T31" s="4673"/>
      <c r="U31" s="4658">
        <f t="shared" ref="U31:U38" si="6">SUM(S31:T31)</f>
        <v>0</v>
      </c>
    </row>
    <row r="32" spans="1:21" ht="14.25">
      <c r="A32" s="1187"/>
      <c r="B32" s="1186" t="s">
        <v>1445</v>
      </c>
      <c r="C32" s="2877" t="s">
        <v>929</v>
      </c>
      <c r="D32" s="4659"/>
      <c r="E32" s="4659"/>
      <c r="F32" s="4659"/>
      <c r="G32" s="4659"/>
      <c r="H32" s="4659"/>
      <c r="I32" s="4659"/>
      <c r="J32" s="4659"/>
      <c r="K32" s="4659"/>
      <c r="L32" s="4659"/>
      <c r="M32" s="4659"/>
      <c r="N32" s="4659"/>
      <c r="O32" s="4659"/>
      <c r="P32" s="4659"/>
      <c r="Q32" s="4659"/>
      <c r="R32" s="4659"/>
      <c r="S32" s="4672">
        <f t="shared" si="5"/>
        <v>0</v>
      </c>
      <c r="T32" s="4660"/>
      <c r="U32" s="4658">
        <f t="shared" si="6"/>
        <v>0</v>
      </c>
    </row>
    <row r="33" spans="1:21" ht="14.25">
      <c r="A33" s="1192"/>
      <c r="B33" s="1184" t="s">
        <v>466</v>
      </c>
      <c r="C33" s="411"/>
      <c r="D33" s="3208"/>
      <c r="E33" s="3208"/>
      <c r="F33" s="3208"/>
      <c r="G33" s="3208"/>
      <c r="H33" s="3208"/>
      <c r="I33" s="3208"/>
      <c r="J33" s="3208"/>
      <c r="K33" s="3208"/>
      <c r="L33" s="3208"/>
      <c r="M33" s="3208"/>
      <c r="N33" s="3208"/>
      <c r="O33" s="3208"/>
      <c r="P33" s="3208"/>
      <c r="Q33" s="3208"/>
      <c r="R33" s="3208"/>
      <c r="S33" s="4672">
        <f t="shared" si="5"/>
        <v>0</v>
      </c>
      <c r="T33" s="2849"/>
      <c r="U33" s="4658">
        <f t="shared" si="6"/>
        <v>0</v>
      </c>
    </row>
    <row r="34" spans="1:21" ht="14.25">
      <c r="A34" s="1187"/>
      <c r="B34" s="1186" t="s">
        <v>467</v>
      </c>
      <c r="C34" s="412"/>
      <c r="D34" s="4659"/>
      <c r="E34" s="4659"/>
      <c r="F34" s="4659"/>
      <c r="G34" s="4659"/>
      <c r="H34" s="4659"/>
      <c r="I34" s="4659"/>
      <c r="J34" s="4659"/>
      <c r="K34" s="4659"/>
      <c r="L34" s="4659"/>
      <c r="M34" s="4659"/>
      <c r="N34" s="4659"/>
      <c r="O34" s="4659"/>
      <c r="P34" s="4659"/>
      <c r="Q34" s="4659"/>
      <c r="R34" s="4659"/>
      <c r="S34" s="4672">
        <f t="shared" si="5"/>
        <v>0</v>
      </c>
      <c r="T34" s="4660"/>
      <c r="U34" s="4658">
        <f t="shared" si="6"/>
        <v>0</v>
      </c>
    </row>
    <row r="35" spans="1:21" ht="14.25">
      <c r="A35" s="1187"/>
      <c r="B35" s="1186" t="s">
        <v>468</v>
      </c>
      <c r="C35" s="412"/>
      <c r="D35" s="4659"/>
      <c r="E35" s="4659"/>
      <c r="F35" s="4659"/>
      <c r="G35" s="4659"/>
      <c r="H35" s="4659"/>
      <c r="I35" s="4659"/>
      <c r="J35" s="4659"/>
      <c r="K35" s="4659"/>
      <c r="L35" s="4659"/>
      <c r="M35" s="4659"/>
      <c r="N35" s="4659"/>
      <c r="O35" s="4659"/>
      <c r="P35" s="4659"/>
      <c r="Q35" s="4659"/>
      <c r="R35" s="4659"/>
      <c r="S35" s="4672">
        <f>SUM(D35:R35)</f>
        <v>0</v>
      </c>
      <c r="T35" s="4660"/>
      <c r="U35" s="4658">
        <f t="shared" si="6"/>
        <v>0</v>
      </c>
    </row>
    <row r="36" spans="1:21" ht="14.25">
      <c r="A36" s="1187"/>
      <c r="B36" s="1186" t="s">
        <v>469</v>
      </c>
      <c r="C36" s="412"/>
      <c r="D36" s="6157"/>
      <c r="E36" s="6157"/>
      <c r="F36" s="6157"/>
      <c r="G36" s="6157"/>
      <c r="H36" s="6157"/>
      <c r="I36" s="6157"/>
      <c r="J36" s="6157"/>
      <c r="K36" s="6157"/>
      <c r="L36" s="6157"/>
      <c r="M36" s="6157"/>
      <c r="N36" s="6157"/>
      <c r="O36" s="6157"/>
      <c r="P36" s="6157"/>
      <c r="Q36" s="6157"/>
      <c r="R36" s="6157"/>
      <c r="S36" s="4742"/>
      <c r="T36" s="6158"/>
      <c r="U36" s="6159"/>
    </row>
    <row r="37" spans="1:21" ht="14.25">
      <c r="A37" s="1187"/>
      <c r="B37" s="1188" t="s">
        <v>470</v>
      </c>
      <c r="C37" s="4661"/>
      <c r="D37" s="4659"/>
      <c r="E37" s="4659"/>
      <c r="F37" s="4659"/>
      <c r="G37" s="4659"/>
      <c r="H37" s="4659"/>
      <c r="I37" s="4659"/>
      <c r="J37" s="4659"/>
      <c r="K37" s="4659"/>
      <c r="L37" s="4659"/>
      <c r="M37" s="4659"/>
      <c r="N37" s="4659"/>
      <c r="O37" s="4659"/>
      <c r="P37" s="4659"/>
      <c r="Q37" s="4659"/>
      <c r="R37" s="4659"/>
      <c r="S37" s="4672">
        <f t="shared" si="5"/>
        <v>0</v>
      </c>
      <c r="T37" s="4660"/>
      <c r="U37" s="4658">
        <f t="shared" si="6"/>
        <v>0</v>
      </c>
    </row>
    <row r="38" spans="1:21" ht="14.25">
      <c r="A38" s="2875"/>
      <c r="B38" s="2876" t="s">
        <v>471</v>
      </c>
      <c r="C38" s="4661"/>
      <c r="D38" s="4659"/>
      <c r="E38" s="4659"/>
      <c r="F38" s="4659"/>
      <c r="G38" s="4659"/>
      <c r="H38" s="4659"/>
      <c r="I38" s="4659"/>
      <c r="J38" s="4659"/>
      <c r="K38" s="4659"/>
      <c r="L38" s="4659"/>
      <c r="M38" s="4659"/>
      <c r="N38" s="4659"/>
      <c r="O38" s="4659"/>
      <c r="P38" s="4659"/>
      <c r="Q38" s="4659"/>
      <c r="R38" s="4659"/>
      <c r="S38" s="4672">
        <f t="shared" si="5"/>
        <v>0</v>
      </c>
      <c r="T38" s="4660"/>
      <c r="U38" s="4658">
        <f t="shared" si="6"/>
        <v>0</v>
      </c>
    </row>
    <row r="39" spans="1:21" ht="14.25">
      <c r="A39" s="4662"/>
      <c r="B39" s="4674" t="s">
        <v>877</v>
      </c>
      <c r="C39" s="3933"/>
      <c r="D39" s="4665">
        <f>SUM(D40:D43)</f>
        <v>0</v>
      </c>
      <c r="E39" s="4665">
        <f t="shared" ref="E39:U39" si="7">SUM(E40:E43)</f>
        <v>0</v>
      </c>
      <c r="F39" s="4665">
        <f>SUM(F40:F43)</f>
        <v>0</v>
      </c>
      <c r="G39" s="4665">
        <f t="shared" si="7"/>
        <v>0</v>
      </c>
      <c r="H39" s="4665">
        <f t="shared" si="7"/>
        <v>0</v>
      </c>
      <c r="I39" s="4665">
        <f t="shared" si="7"/>
        <v>0</v>
      </c>
      <c r="J39" s="4665">
        <f t="shared" si="7"/>
        <v>0</v>
      </c>
      <c r="K39" s="4665">
        <f t="shared" si="7"/>
        <v>0</v>
      </c>
      <c r="L39" s="4665">
        <f t="shared" si="7"/>
        <v>0</v>
      </c>
      <c r="M39" s="4665">
        <f t="shared" si="7"/>
        <v>0</v>
      </c>
      <c r="N39" s="4665">
        <f t="shared" si="7"/>
        <v>0</v>
      </c>
      <c r="O39" s="4665">
        <f t="shared" si="7"/>
        <v>0</v>
      </c>
      <c r="P39" s="4665">
        <f t="shared" si="7"/>
        <v>0</v>
      </c>
      <c r="Q39" s="4665">
        <f t="shared" si="7"/>
        <v>0</v>
      </c>
      <c r="R39" s="4665">
        <f t="shared" si="7"/>
        <v>0</v>
      </c>
      <c r="S39" s="4665">
        <f>SUM(S40:S43)</f>
        <v>0</v>
      </c>
      <c r="T39" s="4675">
        <f t="shared" si="7"/>
        <v>0</v>
      </c>
      <c r="U39" s="4665">
        <f t="shared" si="7"/>
        <v>0</v>
      </c>
    </row>
    <row r="40" spans="1:21" ht="14.25">
      <c r="A40" s="1192"/>
      <c r="B40" s="2102"/>
      <c r="C40" s="3898"/>
      <c r="D40" s="4659"/>
      <c r="E40" s="4659"/>
      <c r="F40" s="4659"/>
      <c r="G40" s="4659"/>
      <c r="H40" s="4659"/>
      <c r="I40" s="4659"/>
      <c r="J40" s="4659"/>
      <c r="K40" s="4659"/>
      <c r="L40" s="4659"/>
      <c r="M40" s="4659"/>
      <c r="N40" s="4659"/>
      <c r="O40" s="4659"/>
      <c r="P40" s="4659"/>
      <c r="Q40" s="4659"/>
      <c r="R40" s="4659"/>
      <c r="S40" s="4672">
        <f>SUM(D40:R40)</f>
        <v>0</v>
      </c>
      <c r="T40" s="4660"/>
      <c r="U40" s="4658">
        <f>SUM(S40:T40)</f>
        <v>0</v>
      </c>
    </row>
    <row r="41" spans="1:21" ht="14.25">
      <c r="A41" s="1187"/>
      <c r="B41" s="414"/>
      <c r="C41" s="4661"/>
      <c r="D41" s="4659"/>
      <c r="E41" s="4659"/>
      <c r="F41" s="4659"/>
      <c r="G41" s="4659"/>
      <c r="H41" s="4659"/>
      <c r="I41" s="4659"/>
      <c r="J41" s="4659"/>
      <c r="K41" s="4659"/>
      <c r="L41" s="4659"/>
      <c r="M41" s="4659"/>
      <c r="N41" s="4659"/>
      <c r="O41" s="4659"/>
      <c r="P41" s="4659"/>
      <c r="Q41" s="4659"/>
      <c r="R41" s="4659"/>
      <c r="S41" s="4668">
        <f>SUM(D41:R41)</f>
        <v>0</v>
      </c>
      <c r="T41" s="4660"/>
      <c r="U41" s="4658">
        <f>SUM(S41:T41)</f>
        <v>0</v>
      </c>
    </row>
    <row r="42" spans="1:21" ht="14.25">
      <c r="A42" s="1187"/>
      <c r="B42" s="415"/>
      <c r="C42" s="412"/>
      <c r="D42" s="4659"/>
      <c r="E42" s="4659"/>
      <c r="F42" s="4659"/>
      <c r="G42" s="4659"/>
      <c r="H42" s="4659"/>
      <c r="I42" s="4659"/>
      <c r="J42" s="4659"/>
      <c r="K42" s="4659"/>
      <c r="L42" s="4659"/>
      <c r="M42" s="4659"/>
      <c r="N42" s="4659"/>
      <c r="O42" s="4659"/>
      <c r="P42" s="4659"/>
      <c r="Q42" s="4659"/>
      <c r="R42" s="4659"/>
      <c r="S42" s="4668">
        <f>SUM(D42:R42)</f>
        <v>0</v>
      </c>
      <c r="T42" s="4660"/>
      <c r="U42" s="4658">
        <f>SUM(S42:T42)</f>
        <v>0</v>
      </c>
    </row>
    <row r="43" spans="1:21" ht="14.25">
      <c r="A43" s="2101"/>
      <c r="B43" s="2102"/>
      <c r="C43" s="4666"/>
      <c r="D43" s="4667"/>
      <c r="E43" s="4667"/>
      <c r="F43" s="4667"/>
      <c r="G43" s="4667"/>
      <c r="H43" s="4667"/>
      <c r="I43" s="4667"/>
      <c r="J43" s="4667"/>
      <c r="K43" s="4667"/>
      <c r="L43" s="4667"/>
      <c r="M43" s="4667"/>
      <c r="N43" s="4667"/>
      <c r="O43" s="4667"/>
      <c r="P43" s="4667"/>
      <c r="Q43" s="4667"/>
      <c r="R43" s="4667"/>
      <c r="S43" s="4668">
        <f>SUM(D43:R43)</f>
        <v>0</v>
      </c>
      <c r="T43" s="4669"/>
      <c r="U43" s="4658">
        <f>SUM(S43:T43)</f>
        <v>0</v>
      </c>
    </row>
    <row r="44" spans="1:21" ht="15.75" customHeight="1" thickBot="1">
      <c r="A44" s="6578" t="s">
        <v>472</v>
      </c>
      <c r="B44" s="6579"/>
      <c r="C44" s="4670"/>
      <c r="D44" s="4676">
        <f>SUM(D32:D39)+D31</f>
        <v>0</v>
      </c>
      <c r="E44" s="4676">
        <f t="shared" ref="E44:U44" si="8">SUM(E32:E39)+E31</f>
        <v>0</v>
      </c>
      <c r="F44" s="4676">
        <f t="shared" si="8"/>
        <v>0</v>
      </c>
      <c r="G44" s="4676">
        <f t="shared" si="8"/>
        <v>0</v>
      </c>
      <c r="H44" s="4676">
        <f t="shared" si="8"/>
        <v>0</v>
      </c>
      <c r="I44" s="4676">
        <f t="shared" si="8"/>
        <v>0</v>
      </c>
      <c r="J44" s="4676">
        <f t="shared" si="8"/>
        <v>0</v>
      </c>
      <c r="K44" s="4676">
        <f t="shared" si="8"/>
        <v>0</v>
      </c>
      <c r="L44" s="4676">
        <f t="shared" si="8"/>
        <v>0</v>
      </c>
      <c r="M44" s="4676">
        <f t="shared" si="8"/>
        <v>0</v>
      </c>
      <c r="N44" s="4676">
        <f t="shared" si="8"/>
        <v>0</v>
      </c>
      <c r="O44" s="4676">
        <f t="shared" si="8"/>
        <v>0</v>
      </c>
      <c r="P44" s="4676">
        <f t="shared" si="8"/>
        <v>0</v>
      </c>
      <c r="Q44" s="4676">
        <f t="shared" si="8"/>
        <v>0</v>
      </c>
      <c r="R44" s="4676">
        <f t="shared" si="8"/>
        <v>0</v>
      </c>
      <c r="S44" s="4676">
        <f>SUM(S32:S39)+S31</f>
        <v>0</v>
      </c>
      <c r="T44" s="4676">
        <f t="shared" si="8"/>
        <v>0</v>
      </c>
      <c r="U44" s="4676">
        <f t="shared" si="8"/>
        <v>0</v>
      </c>
    </row>
    <row r="45" spans="1:21" ht="15.75" thickTop="1">
      <c r="A45" s="1193"/>
      <c r="B45" s="1193"/>
      <c r="C45" s="1193"/>
      <c r="D45" s="1193"/>
      <c r="E45" s="1193"/>
      <c r="F45" s="1193"/>
      <c r="G45" s="1193"/>
      <c r="H45" s="1193"/>
      <c r="I45" s="1193"/>
      <c r="J45" s="1193"/>
      <c r="K45" s="1193"/>
      <c r="L45" s="1193"/>
      <c r="M45" s="1193"/>
      <c r="N45" s="1193"/>
      <c r="O45" s="1193"/>
      <c r="P45" s="1193"/>
      <c r="Q45" s="1193"/>
      <c r="R45" s="1193"/>
      <c r="S45" s="1193"/>
      <c r="T45" s="1193"/>
      <c r="U45" s="1193"/>
    </row>
    <row r="46" spans="1:21" ht="15">
      <c r="A46" s="4677" t="s">
        <v>2380</v>
      </c>
      <c r="B46" s="4677"/>
      <c r="C46" s="1193"/>
      <c r="D46" s="1193"/>
      <c r="E46" s="1193"/>
      <c r="F46" s="1193"/>
      <c r="G46" s="1193"/>
      <c r="H46" s="1193"/>
      <c r="I46" s="1193"/>
      <c r="J46" s="1193"/>
      <c r="K46" s="1193"/>
      <c r="L46" s="1193"/>
      <c r="M46" s="1193"/>
      <c r="N46" s="1193"/>
      <c r="O46" s="1193"/>
      <c r="P46" s="1193"/>
      <c r="Q46" s="1193"/>
      <c r="R46" s="1193"/>
      <c r="S46" s="1193"/>
      <c r="T46" s="1193"/>
      <c r="U46" s="1193"/>
    </row>
    <row r="47" spans="1:21" ht="15.75">
      <c r="A47" s="4678" t="s">
        <v>2381</v>
      </c>
      <c r="B47" s="4679"/>
      <c r="C47" s="412"/>
      <c r="D47" s="4659"/>
      <c r="E47" s="4659"/>
      <c r="F47" s="4659"/>
      <c r="G47" s="4659"/>
      <c r="H47" s="4659"/>
      <c r="I47" s="4659"/>
      <c r="J47" s="4659"/>
      <c r="K47" s="4659"/>
      <c r="L47" s="4659"/>
      <c r="M47" s="4659"/>
      <c r="N47" s="4659"/>
      <c r="O47" s="4659"/>
      <c r="P47" s="4659"/>
      <c r="Q47" s="4659"/>
      <c r="R47" s="4659"/>
      <c r="S47" s="4668"/>
      <c r="T47" s="4660"/>
      <c r="U47" s="4658"/>
    </row>
    <row r="48" spans="1:21" ht="15.75">
      <c r="A48" s="4681" t="s">
        <v>2382</v>
      </c>
      <c r="B48" s="4682"/>
      <c r="C48" s="412"/>
      <c r="D48" s="4659"/>
      <c r="E48" s="4659"/>
      <c r="F48" s="4659"/>
      <c r="G48" s="4659"/>
      <c r="H48" s="4659"/>
      <c r="I48" s="4659"/>
      <c r="J48" s="4659"/>
      <c r="K48" s="4659"/>
      <c r="L48" s="4659"/>
      <c r="M48" s="4659"/>
      <c r="N48" s="4659"/>
      <c r="O48" s="4659"/>
      <c r="P48" s="4659"/>
      <c r="Q48" s="4659"/>
      <c r="R48" s="4659"/>
      <c r="S48" s="4668"/>
      <c r="T48" s="4660"/>
      <c r="U48" s="4658"/>
    </row>
    <row r="49" spans="1:21" ht="15">
      <c r="A49" s="1193"/>
      <c r="B49" s="1193"/>
      <c r="C49" s="1193"/>
      <c r="D49" s="1193"/>
      <c r="E49" s="1193"/>
      <c r="F49" s="1193"/>
      <c r="G49" s="1193"/>
      <c r="H49" s="1193"/>
      <c r="I49" s="1193"/>
      <c r="J49" s="1193"/>
      <c r="K49" s="1193"/>
      <c r="L49" s="1193"/>
      <c r="M49" s="1193"/>
      <c r="N49" s="1193"/>
      <c r="O49" s="1193"/>
      <c r="P49" s="1193"/>
      <c r="Q49" s="1193"/>
      <c r="R49" s="1193"/>
      <c r="S49" s="1193"/>
      <c r="T49" s="1193"/>
      <c r="U49" s="1193"/>
    </row>
    <row r="50" spans="1:21" ht="16.5" thickBot="1">
      <c r="A50" s="6230" t="s">
        <v>455</v>
      </c>
      <c r="B50" s="6350"/>
      <c r="C50" s="6350"/>
      <c r="D50" s="6350"/>
      <c r="E50" s="6350"/>
      <c r="F50" s="1193"/>
      <c r="G50" s="1193"/>
      <c r="H50" s="1193"/>
      <c r="I50" s="1193"/>
      <c r="J50" s="1193"/>
      <c r="K50" s="1193"/>
      <c r="L50" s="1193"/>
      <c r="M50" s="1193"/>
      <c r="N50" s="1193"/>
      <c r="O50" s="1193"/>
      <c r="P50" s="1193"/>
      <c r="Q50" s="1193"/>
      <c r="R50" s="1193"/>
      <c r="S50" s="1193"/>
      <c r="T50" s="1193"/>
      <c r="U50" s="1193"/>
    </row>
    <row r="51" spans="1:21" ht="18.75" thickTop="1">
      <c r="A51" s="2255"/>
      <c r="B51" s="2256"/>
      <c r="C51" s="2256"/>
      <c r="D51" s="6586" t="s">
        <v>225</v>
      </c>
      <c r="E51" s="6587"/>
      <c r="F51" s="1193"/>
      <c r="G51" s="1193"/>
      <c r="H51" s="1193"/>
      <c r="I51" s="1193"/>
      <c r="J51" s="1193"/>
      <c r="K51" s="1193"/>
      <c r="L51" s="1193"/>
      <c r="M51" s="1193"/>
      <c r="N51" s="1193"/>
      <c r="O51" s="1193"/>
      <c r="P51" s="1193"/>
      <c r="Q51" s="1193"/>
      <c r="R51" s="1193"/>
      <c r="S51" s="1193"/>
      <c r="T51" s="1193"/>
      <c r="U51" s="1193"/>
    </row>
    <row r="52" spans="1:21" ht="18">
      <c r="A52" s="1135"/>
      <c r="B52" s="1136"/>
      <c r="C52" s="4684"/>
      <c r="D52" s="4685">
        <f>YEAR($T$7)</f>
        <v>1900</v>
      </c>
      <c r="E52" s="4686">
        <f>D52-1</f>
        <v>1899</v>
      </c>
      <c r="F52" s="1193"/>
      <c r="G52" s="1193"/>
      <c r="H52" s="1193"/>
      <c r="I52" s="1193"/>
      <c r="J52" s="1193"/>
      <c r="K52" s="1193"/>
      <c r="L52" s="1193"/>
      <c r="M52" s="1193"/>
      <c r="N52" s="1193"/>
      <c r="O52" s="1193"/>
      <c r="P52" s="1193"/>
      <c r="Q52" s="1193"/>
      <c r="R52" s="1193"/>
      <c r="S52" s="1193"/>
      <c r="T52" s="1193"/>
      <c r="U52" s="1193"/>
    </row>
    <row r="53" spans="1:21" ht="18">
      <c r="A53" s="1138"/>
      <c r="B53" s="1139"/>
      <c r="C53" s="4687" t="s">
        <v>10</v>
      </c>
      <c r="D53" s="4688"/>
      <c r="E53" s="4689"/>
      <c r="F53" s="1193"/>
      <c r="G53" s="1193"/>
      <c r="H53" s="1193"/>
      <c r="I53" s="1193"/>
      <c r="J53" s="1193"/>
      <c r="K53" s="1193"/>
      <c r="L53" s="1193"/>
      <c r="M53" s="1193"/>
      <c r="N53" s="1193"/>
      <c r="O53" s="1193"/>
      <c r="P53" s="1193"/>
      <c r="Q53" s="1193"/>
      <c r="R53" s="1193"/>
      <c r="S53" s="1193"/>
      <c r="T53" s="1193"/>
      <c r="U53" s="1193"/>
    </row>
    <row r="54" spans="1:21" ht="15">
      <c r="A54" s="1156"/>
      <c r="B54" s="348"/>
      <c r="C54" s="3761"/>
      <c r="D54" s="4690"/>
      <c r="E54" s="4691"/>
      <c r="F54" s="1193"/>
      <c r="G54" s="1193"/>
      <c r="H54" s="1193"/>
      <c r="I54" s="1193"/>
      <c r="J54" s="1193"/>
      <c r="K54" s="1193"/>
      <c r="L54" s="1193"/>
      <c r="M54" s="1193"/>
      <c r="N54" s="1193"/>
      <c r="O54" s="1193"/>
      <c r="P54" s="1193"/>
      <c r="Q54" s="1193"/>
      <c r="R54" s="1193"/>
      <c r="S54" s="1193"/>
      <c r="T54" s="1193"/>
      <c r="U54" s="1193"/>
    </row>
    <row r="55" spans="1:21" ht="15">
      <c r="A55" s="1195" t="s">
        <v>456</v>
      </c>
      <c r="B55" s="496"/>
      <c r="C55" s="4692"/>
      <c r="D55" s="4693">
        <f>+I29</f>
        <v>0</v>
      </c>
      <c r="E55" s="4694">
        <f>+I44</f>
        <v>0</v>
      </c>
      <c r="F55" s="1193"/>
      <c r="G55" s="1193"/>
      <c r="H55" s="1193"/>
      <c r="I55" s="1193"/>
      <c r="J55" s="1193"/>
      <c r="K55" s="1193"/>
      <c r="L55" s="1193"/>
      <c r="M55" s="1193"/>
      <c r="N55" s="1193"/>
      <c r="O55" s="1193"/>
      <c r="P55" s="1193"/>
      <c r="Q55" s="1193"/>
      <c r="R55" s="1193"/>
      <c r="S55" s="1193"/>
      <c r="T55" s="1193"/>
      <c r="U55" s="1193"/>
    </row>
    <row r="56" spans="1:21" ht="15">
      <c r="A56" s="1156"/>
      <c r="B56" s="348"/>
      <c r="C56" s="3761"/>
      <c r="D56" s="4690"/>
      <c r="E56" s="4695"/>
      <c r="F56" s="1193"/>
      <c r="G56" s="1193"/>
      <c r="H56" s="1193"/>
      <c r="I56" s="1193"/>
      <c r="J56" s="1193"/>
      <c r="K56" s="1193"/>
      <c r="L56" s="1193"/>
      <c r="M56" s="1193"/>
      <c r="N56" s="1193"/>
      <c r="O56" s="1193"/>
      <c r="P56" s="1193"/>
      <c r="Q56" s="1193"/>
      <c r="R56" s="1193"/>
      <c r="S56" s="1193"/>
      <c r="T56" s="1193"/>
      <c r="U56" s="1193"/>
    </row>
    <row r="57" spans="1:21" ht="15">
      <c r="A57" s="1195" t="s">
        <v>457</v>
      </c>
      <c r="B57" s="496"/>
      <c r="C57" s="4692"/>
      <c r="D57" s="2251">
        <f>+H29</f>
        <v>0</v>
      </c>
      <c r="E57" s="4696">
        <f>+H44</f>
        <v>0</v>
      </c>
      <c r="F57" s="1193"/>
      <c r="G57" s="1193"/>
      <c r="H57" s="1193"/>
      <c r="I57" s="1193"/>
      <c r="J57" s="1193"/>
      <c r="K57" s="1193"/>
      <c r="L57" s="1193"/>
      <c r="M57" s="1193"/>
      <c r="N57" s="1193"/>
      <c r="O57" s="1193"/>
      <c r="P57" s="1193"/>
      <c r="Q57" s="1193"/>
      <c r="R57" s="1193"/>
      <c r="S57" s="1193"/>
      <c r="T57" s="1193"/>
      <c r="U57" s="1193"/>
    </row>
    <row r="58" spans="1:21" ht="15">
      <c r="A58" s="1156"/>
      <c r="B58" s="348"/>
      <c r="C58" s="408"/>
      <c r="D58" s="4697"/>
      <c r="E58" s="4698"/>
      <c r="F58" s="1193"/>
      <c r="G58" s="1193"/>
      <c r="H58" s="1193"/>
      <c r="I58" s="1193"/>
      <c r="J58" s="1193"/>
      <c r="K58" s="1193"/>
      <c r="L58" s="1193"/>
      <c r="M58" s="1193"/>
      <c r="N58" s="1193"/>
      <c r="O58" s="1193"/>
      <c r="P58" s="1193"/>
      <c r="Q58" s="1193"/>
      <c r="R58" s="1193"/>
      <c r="S58" s="1193"/>
      <c r="T58" s="1193"/>
      <c r="U58" s="1193"/>
    </row>
    <row r="59" spans="1:21" ht="15">
      <c r="A59" s="6574" t="s">
        <v>39</v>
      </c>
      <c r="B59" s="6575"/>
      <c r="C59" s="409"/>
      <c r="D59" s="4699">
        <f>+G29</f>
        <v>0</v>
      </c>
      <c r="E59" s="4700">
        <f>+G44</f>
        <v>0</v>
      </c>
      <c r="F59" s="1193"/>
      <c r="G59" s="1193"/>
      <c r="H59" s="1193"/>
      <c r="I59" s="1193"/>
      <c r="J59" s="1193"/>
      <c r="K59" s="1193"/>
      <c r="L59" s="1193"/>
      <c r="M59" s="1193"/>
      <c r="N59" s="1193"/>
      <c r="O59" s="1193"/>
      <c r="P59" s="1193"/>
      <c r="Q59" s="1193"/>
      <c r="R59" s="1193"/>
      <c r="S59" s="1193"/>
      <c r="T59" s="1193"/>
      <c r="U59" s="1193"/>
    </row>
    <row r="60" spans="1:21" ht="15">
      <c r="A60" s="1196"/>
      <c r="B60" s="1197"/>
      <c r="C60" s="410"/>
      <c r="D60" s="4697"/>
      <c r="E60" s="4698"/>
      <c r="F60" s="1193"/>
      <c r="G60" s="1193"/>
      <c r="H60" s="1193"/>
      <c r="I60" s="1193"/>
      <c r="J60" s="1193"/>
      <c r="K60" s="1193"/>
      <c r="L60" s="1193"/>
      <c r="M60" s="1193"/>
      <c r="N60" s="1193"/>
      <c r="O60" s="1193"/>
      <c r="P60" s="1193"/>
      <c r="Q60" s="1193"/>
      <c r="R60" s="1193"/>
      <c r="S60" s="1193"/>
      <c r="T60" s="1193"/>
      <c r="U60" s="1193"/>
    </row>
    <row r="61" spans="1:21" ht="15">
      <c r="A61" s="6576" t="s">
        <v>458</v>
      </c>
      <c r="B61" s="6577"/>
      <c r="C61" s="409"/>
      <c r="D61" s="2251">
        <f>+J29</f>
        <v>0</v>
      </c>
      <c r="E61" s="4696">
        <f>+J44</f>
        <v>0</v>
      </c>
      <c r="F61" s="1193"/>
      <c r="G61" s="1193"/>
      <c r="H61" s="1193"/>
      <c r="I61" s="1193"/>
      <c r="J61" s="1193"/>
      <c r="K61" s="1193"/>
      <c r="L61" s="1193"/>
      <c r="M61" s="1193"/>
      <c r="N61" s="1193"/>
      <c r="O61" s="1193"/>
      <c r="P61" s="1193"/>
      <c r="Q61" s="1193"/>
      <c r="R61" s="1193"/>
      <c r="S61" s="1193"/>
      <c r="T61" s="1193"/>
      <c r="U61" s="1193"/>
    </row>
    <row r="62" spans="1:21" ht="15">
      <c r="A62" s="1196"/>
      <c r="B62" s="1200"/>
      <c r="C62" s="410"/>
      <c r="D62" s="4697"/>
      <c r="E62" s="4698"/>
      <c r="F62" s="1193"/>
      <c r="G62" s="1193"/>
      <c r="H62" s="1193"/>
      <c r="I62" s="1193"/>
      <c r="J62" s="1193"/>
      <c r="K62" s="1193"/>
      <c r="L62" s="1193"/>
      <c r="M62" s="1193"/>
      <c r="N62" s="1193"/>
      <c r="O62" s="1193"/>
      <c r="P62" s="1193"/>
      <c r="Q62" s="1193"/>
      <c r="R62" s="1193"/>
      <c r="S62" s="1193"/>
      <c r="T62" s="1193"/>
      <c r="U62" s="342"/>
    </row>
    <row r="63" spans="1:21" ht="15">
      <c r="A63" s="1201" t="s">
        <v>459</v>
      </c>
      <c r="B63" s="864"/>
      <c r="C63" s="795"/>
      <c r="D63" s="286"/>
      <c r="E63" s="2851"/>
      <c r="F63" s="1193"/>
      <c r="G63" s="1193"/>
      <c r="H63" s="1193"/>
      <c r="I63" s="1193"/>
      <c r="J63" s="1193"/>
      <c r="K63" s="1193"/>
      <c r="L63" s="1193"/>
      <c r="M63" s="1193"/>
      <c r="N63" s="1193"/>
      <c r="O63" s="1193"/>
      <c r="P63" s="1193"/>
      <c r="Q63" s="1193"/>
      <c r="R63" s="1193"/>
      <c r="S63" s="1193"/>
      <c r="T63" s="1193"/>
      <c r="U63" s="353">
        <f>+ToC!E116</f>
        <v>0</v>
      </c>
    </row>
    <row r="64" spans="1:21" ht="15.75" thickBot="1">
      <c r="A64" s="2259" t="s">
        <v>460</v>
      </c>
      <c r="B64" s="2260"/>
      <c r="C64" s="4701"/>
      <c r="D64" s="4266">
        <f>SUM(D55:D63)</f>
        <v>0</v>
      </c>
      <c r="E64" s="4702">
        <f>SUM(E55:E63)</f>
        <v>0</v>
      </c>
      <c r="F64" s="342"/>
      <c r="G64" s="342"/>
      <c r="H64" s="342"/>
      <c r="I64" s="342"/>
      <c r="J64" s="342"/>
      <c r="K64" s="342"/>
      <c r="L64" s="342"/>
      <c r="M64" s="342"/>
      <c r="N64" s="342"/>
      <c r="O64" s="342"/>
      <c r="P64" s="342"/>
      <c r="Q64" s="342"/>
      <c r="R64" s="342"/>
      <c r="S64" s="342"/>
      <c r="T64" s="342"/>
      <c r="U64" s="353" t="s">
        <v>1138</v>
      </c>
    </row>
    <row r="65" spans="1:21" ht="15.75" thickTop="1">
      <c r="A65" s="346"/>
      <c r="B65" s="346"/>
      <c r="C65" s="346"/>
      <c r="D65" s="474"/>
      <c r="E65" s="474"/>
      <c r="F65" s="340"/>
      <c r="G65" s="340"/>
      <c r="H65" s="340"/>
      <c r="I65" s="340"/>
      <c r="J65" s="340"/>
      <c r="K65" s="340"/>
      <c r="L65" s="340"/>
      <c r="M65" s="340"/>
      <c r="N65" s="340"/>
      <c r="O65" s="340"/>
      <c r="P65" s="340"/>
      <c r="Q65" s="340"/>
      <c r="R65" s="340"/>
      <c r="S65" s="340"/>
      <c r="T65" s="340"/>
      <c r="U65" s="340"/>
    </row>
    <row r="66" spans="1:21" hidden="1"/>
    <row r="67" spans="1:21" hidden="1"/>
    <row r="68" spans="1:21" hidden="1"/>
  </sheetData>
  <sheetProtection algorithmName="SHA-512" hashValue="HzYZ6OAzP6sGbjGcAx4/n6NTsZk3HaA4GiuxRrgh0pBT0PwE5V93BOH+5ebgvPn3zj1CjYGs6QSz3uKBykBm3Q==" saltValue="IFQ9+Yzu9OpayhCSoY5zfg==" spinCount="100000" sheet="1" objects="1" scenarios="1"/>
  <customSheetViews>
    <customSheetView guid="{54084986-DBD9-467D-BB87-84DFF604BE53}" topLeftCell="A13">
      <selection activeCell="D31" sqref="D31"/>
      <pageMargins left="0.45" right="0" top="0.25" bottom="0.25" header="0.3" footer="0.3"/>
      <pageSetup paperSize="5" scale="60" orientation="landscape" r:id="rId1"/>
    </customSheetView>
  </customSheetViews>
  <mergeCells count="10">
    <mergeCell ref="A59:B59"/>
    <mergeCell ref="A61:B61"/>
    <mergeCell ref="A29:B29"/>
    <mergeCell ref="A44:B44"/>
    <mergeCell ref="A1:U1"/>
    <mergeCell ref="A9:U9"/>
    <mergeCell ref="A11:U11"/>
    <mergeCell ref="K13:R13"/>
    <mergeCell ref="A50:E50"/>
    <mergeCell ref="D51:E51"/>
  </mergeCells>
  <dataValidations count="2">
    <dataValidation type="decimal" operator="lessThanOrEqual" allowBlank="1" showInputMessage="1" showErrorMessage="1" errorTitle="Numbers only" error="you can only enter whole numbers" sqref="U31:U38 U16:U23 S25:S28 D16:T16 S41:S43 S17:S23 U25:U28 U40:U43">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D64:E64 D29:XFD29 D44:XFD44">
      <formula1>50000000000</formula1>
    </dataValidation>
  </dataValidations>
  <hyperlinks>
    <hyperlink ref="A1:U1" location="ToC!A1" display="20.30"/>
  </hyperlinks>
  <pageMargins left="0.70866141732283472" right="0.70866141732283472" top="0.74803149606299213" bottom="0.74803149606299213" header="0.31496062992125984" footer="0.31496062992125984"/>
  <pageSetup scale="22" orientation="portrait" r:id="rId2"/>
  <headerFooter>
    <oddHeader>&amp;L&amp;A&amp;C&amp;"Times New Roman,Bold" DRAFT 
INTERNAL USE ONLY&amp;RPage &amp;P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pageSetUpPr fitToPage="1"/>
  </sheetPr>
  <dimension ref="A1:F69"/>
  <sheetViews>
    <sheetView topLeftCell="A13" zoomScale="90" zoomScaleNormal="90" workbookViewId="0">
      <selection activeCell="B13" sqref="B13"/>
    </sheetView>
  </sheetViews>
  <sheetFormatPr defaultColWidth="0" defaultRowHeight="15.75" zeroHeight="1"/>
  <cols>
    <col min="1" max="1" width="10.83203125" style="1202" customWidth="1"/>
    <col min="2" max="2" width="3.83203125" style="1202" customWidth="1"/>
    <col min="3" max="3" width="65.83203125" style="1202" customWidth="1"/>
    <col min="4" max="4" width="8.83203125" style="1202" customWidth="1"/>
    <col min="5" max="6" width="20.83203125" style="1202" customWidth="1"/>
    <col min="7" max="16384" width="9.33203125" style="1202" hidden="1"/>
  </cols>
  <sheetData>
    <row r="1" spans="1:6">
      <c r="A1" s="6580" t="s">
        <v>1139</v>
      </c>
      <c r="B1" s="6580"/>
      <c r="C1" s="6580"/>
      <c r="D1" s="6580"/>
      <c r="E1" s="6581"/>
      <c r="F1" s="6581"/>
    </row>
    <row r="2" spans="1:6">
      <c r="A2" s="4477"/>
      <c r="B2" s="4477"/>
      <c r="C2" s="4477"/>
      <c r="D2" s="344"/>
      <c r="E2" s="859"/>
      <c r="F2" s="553" t="s">
        <v>2264</v>
      </c>
    </row>
    <row r="3" spans="1:6" ht="18" customHeight="1">
      <c r="A3" s="1511" t="str">
        <f>+Cover!A14</f>
        <v>Select Name of Insurer/ Financial Holding Company</v>
      </c>
      <c r="B3" s="1443"/>
      <c r="C3" s="1443"/>
      <c r="D3" s="344"/>
      <c r="E3" s="859"/>
      <c r="F3" s="859"/>
    </row>
    <row r="4" spans="1:6">
      <c r="A4" s="4483" t="str">
        <f>+ToC!A3</f>
        <v>Insurer/Financial Holding Company</v>
      </c>
      <c r="B4" s="4476"/>
      <c r="C4" s="4476"/>
      <c r="D4" s="344"/>
      <c r="E4" s="859"/>
      <c r="F4" s="859"/>
    </row>
    <row r="5" spans="1:6">
      <c r="A5" s="4483"/>
      <c r="B5" s="4476"/>
      <c r="C5" s="4476"/>
      <c r="D5" s="4478"/>
      <c r="E5" s="859"/>
      <c r="F5" s="859"/>
    </row>
    <row r="6" spans="1:6">
      <c r="A6" s="433" t="str">
        <f>+ToC!A5</f>
        <v>General Insurers Annual Return</v>
      </c>
      <c r="B6" s="4476"/>
      <c r="C6" s="4476"/>
      <c r="D6" s="859"/>
      <c r="E6" s="859"/>
      <c r="F6" s="859"/>
    </row>
    <row r="7" spans="1:6">
      <c r="A7" s="433" t="str">
        <f>+ToC!A6</f>
        <v>For Year Ended:</v>
      </c>
      <c r="B7" s="4476"/>
      <c r="C7" s="4476"/>
      <c r="D7" s="859"/>
      <c r="E7" s="859"/>
      <c r="F7" s="1203">
        <f>+Cover!A22</f>
        <v>0</v>
      </c>
    </row>
    <row r="8" spans="1:6">
      <c r="A8" s="351"/>
      <c r="B8" s="4476"/>
      <c r="C8" s="4476"/>
      <c r="D8" s="344"/>
      <c r="E8" s="859"/>
      <c r="F8" s="859"/>
    </row>
    <row r="9" spans="1:6" ht="15" customHeight="1">
      <c r="A9" s="6508" t="s">
        <v>369</v>
      </c>
      <c r="B9" s="6508"/>
      <c r="C9" s="6508"/>
      <c r="D9" s="6508"/>
      <c r="E9" s="6588"/>
      <c r="F9" s="6588"/>
    </row>
    <row r="10" spans="1:6" ht="15" customHeight="1">
      <c r="A10" s="3269"/>
      <c r="B10" s="3269"/>
      <c r="C10" s="3269"/>
      <c r="D10" s="3269"/>
      <c r="E10" s="859"/>
      <c r="F10" s="859"/>
    </row>
    <row r="11" spans="1:6">
      <c r="A11" s="6230" t="s">
        <v>942</v>
      </c>
      <c r="B11" s="6534"/>
      <c r="C11" s="6534"/>
      <c r="D11" s="6534"/>
      <c r="E11" s="6534"/>
      <c r="F11" s="6534"/>
    </row>
    <row r="12" spans="1:6" ht="16.5" thickBot="1">
      <c r="A12" s="1204"/>
      <c r="B12" s="525"/>
      <c r="C12" s="525"/>
      <c r="D12" s="525"/>
      <c r="E12" s="859"/>
      <c r="F12" s="859"/>
    </row>
    <row r="13" spans="1:6" ht="27" thickTop="1">
      <c r="A13" s="760" t="s">
        <v>884</v>
      </c>
      <c r="B13" s="206"/>
      <c r="C13" s="206"/>
      <c r="D13" s="206"/>
      <c r="E13" s="194">
        <f>YEAR($F$7)</f>
        <v>1900</v>
      </c>
      <c r="F13" s="207">
        <f>E13-1</f>
        <v>1899</v>
      </c>
    </row>
    <row r="14" spans="1:6">
      <c r="A14" s="761"/>
      <c r="B14" s="4687"/>
      <c r="C14" s="4687"/>
      <c r="D14" s="4687" t="s">
        <v>10</v>
      </c>
      <c r="E14" s="4487" t="s">
        <v>319</v>
      </c>
      <c r="F14" s="4488" t="s">
        <v>319</v>
      </c>
    </row>
    <row r="15" spans="1:6">
      <c r="A15" s="4703"/>
      <c r="B15" s="4704"/>
      <c r="C15" s="4705" t="s">
        <v>958</v>
      </c>
      <c r="D15" s="4704"/>
      <c r="E15" s="4706"/>
      <c r="F15" s="4707"/>
    </row>
    <row r="16" spans="1:6">
      <c r="A16" s="1205" t="s">
        <v>2577</v>
      </c>
      <c r="B16" s="1206"/>
      <c r="C16" s="1207" t="s">
        <v>959</v>
      </c>
      <c r="D16" s="1208"/>
      <c r="E16" s="2091">
        <f>'20.19'!C40</f>
        <v>0</v>
      </c>
      <c r="F16" s="2091">
        <f>'20.19'!D40</f>
        <v>0</v>
      </c>
    </row>
    <row r="17" spans="1:6">
      <c r="A17" s="1209"/>
      <c r="B17" s="1206"/>
      <c r="C17" s="4708" t="s">
        <v>1845</v>
      </c>
      <c r="D17" s="417"/>
      <c r="E17" s="283"/>
      <c r="F17" s="4709"/>
    </row>
    <row r="18" spans="1:6">
      <c r="A18" s="1209"/>
      <c r="B18" s="1206"/>
      <c r="C18" s="4708"/>
      <c r="D18" s="417"/>
      <c r="E18" s="283"/>
      <c r="F18" s="4709"/>
    </row>
    <row r="19" spans="1:6">
      <c r="A19" s="1209"/>
      <c r="B19" s="1206"/>
      <c r="C19" s="4708" t="s">
        <v>1846</v>
      </c>
      <c r="D19" s="417"/>
      <c r="E19" s="283"/>
      <c r="F19" s="4709"/>
    </row>
    <row r="20" spans="1:6">
      <c r="A20" s="1209"/>
      <c r="B20" s="1206"/>
      <c r="C20" s="4708" t="s">
        <v>2266</v>
      </c>
      <c r="D20" s="417"/>
      <c r="E20" s="283"/>
      <c r="F20" s="4709"/>
    </row>
    <row r="21" spans="1:6">
      <c r="A21" s="1209"/>
      <c r="B21" s="1206"/>
      <c r="C21" s="4708" t="s">
        <v>1847</v>
      </c>
      <c r="D21" s="417"/>
      <c r="E21" s="283"/>
      <c r="F21" s="4709"/>
    </row>
    <row r="22" spans="1:6">
      <c r="A22" s="1209"/>
      <c r="B22" s="1206"/>
      <c r="C22" s="4708"/>
      <c r="D22" s="417"/>
      <c r="E22" s="283"/>
      <c r="F22" s="4709"/>
    </row>
    <row r="23" spans="1:6">
      <c r="A23" s="1209"/>
      <c r="B23" s="1206"/>
      <c r="C23" s="4708" t="s">
        <v>1848</v>
      </c>
      <c r="D23" s="417"/>
      <c r="E23" s="283"/>
      <c r="F23" s="283"/>
    </row>
    <row r="24" spans="1:6">
      <c r="A24" s="1209"/>
      <c r="B24" s="1206"/>
      <c r="C24" s="4708" t="s">
        <v>1849</v>
      </c>
      <c r="D24" s="417"/>
      <c r="E24" s="283"/>
      <c r="F24" s="4709"/>
    </row>
    <row r="25" spans="1:6">
      <c r="A25" s="1209"/>
      <c r="B25" s="1206"/>
      <c r="C25" s="4708"/>
      <c r="D25" s="417"/>
      <c r="E25" s="283"/>
      <c r="F25" s="4709"/>
    </row>
    <row r="26" spans="1:6">
      <c r="A26" s="1209"/>
      <c r="B26" s="1206"/>
      <c r="C26" s="4708" t="s">
        <v>1850</v>
      </c>
      <c r="D26" s="417"/>
      <c r="E26" s="283"/>
      <c r="F26" s="283"/>
    </row>
    <row r="27" spans="1:6">
      <c r="A27" s="1209"/>
      <c r="B27" s="1206"/>
      <c r="C27" s="4708"/>
      <c r="D27" s="417"/>
      <c r="E27" s="283"/>
      <c r="F27" s="4709"/>
    </row>
    <row r="28" spans="1:6">
      <c r="A28" s="1209"/>
      <c r="B28" s="1206"/>
      <c r="C28" s="4708" t="s">
        <v>1851</v>
      </c>
      <c r="D28" s="417"/>
      <c r="E28" s="283"/>
      <c r="F28" s="4709"/>
    </row>
    <row r="29" spans="1:6">
      <c r="A29" s="1209"/>
      <c r="B29" s="1206"/>
      <c r="C29" s="4708" t="s">
        <v>1852</v>
      </c>
      <c r="D29" s="417"/>
      <c r="E29" s="283"/>
      <c r="F29" s="4709"/>
    </row>
    <row r="30" spans="1:6">
      <c r="A30" s="1209"/>
      <c r="B30" s="1206"/>
      <c r="C30" s="4708" t="s">
        <v>1853</v>
      </c>
      <c r="D30" s="417"/>
      <c r="E30" s="283"/>
      <c r="F30" s="4709"/>
    </row>
    <row r="31" spans="1:6">
      <c r="A31" s="1209"/>
      <c r="B31" s="1206"/>
      <c r="C31" s="4708" t="s">
        <v>1854</v>
      </c>
      <c r="D31" s="417"/>
      <c r="E31" s="283"/>
      <c r="F31" s="4709"/>
    </row>
    <row r="32" spans="1:6">
      <c r="A32" s="1209"/>
      <c r="B32" s="1206"/>
      <c r="C32" s="4708" t="s">
        <v>1855</v>
      </c>
      <c r="D32" s="417"/>
      <c r="E32" s="283"/>
      <c r="F32" s="4709"/>
    </row>
    <row r="33" spans="1:6">
      <c r="A33" s="1209"/>
      <c r="B33" s="1206"/>
      <c r="C33" s="4708" t="s">
        <v>1856</v>
      </c>
      <c r="D33" s="417"/>
      <c r="E33" s="283"/>
      <c r="F33" s="4709"/>
    </row>
    <row r="34" spans="1:6">
      <c r="A34" s="1209"/>
      <c r="B34" s="1206"/>
      <c r="C34" s="4708" t="s">
        <v>1857</v>
      </c>
      <c r="D34" s="417"/>
      <c r="E34" s="283"/>
      <c r="F34" s="4709"/>
    </row>
    <row r="35" spans="1:6">
      <c r="A35" s="839"/>
      <c r="B35" s="766"/>
      <c r="C35" s="4708" t="s">
        <v>1858</v>
      </c>
      <c r="D35" s="417"/>
      <c r="E35" s="283"/>
      <c r="F35" s="4709"/>
    </row>
    <row r="36" spans="1:6">
      <c r="A36" s="1209"/>
      <c r="B36" s="1206"/>
      <c r="C36" s="4708" t="s">
        <v>1859</v>
      </c>
      <c r="D36" s="418"/>
      <c r="E36" s="283"/>
      <c r="F36" s="4709"/>
    </row>
    <row r="37" spans="1:6">
      <c r="A37" s="1209"/>
      <c r="B37" s="1206"/>
      <c r="C37" s="4708" t="s">
        <v>1860</v>
      </c>
      <c r="D37" s="417"/>
      <c r="E37" s="283"/>
      <c r="F37" s="4709"/>
    </row>
    <row r="38" spans="1:6">
      <c r="A38" s="839"/>
      <c r="B38" s="766"/>
      <c r="C38" s="4708"/>
      <c r="D38" s="417"/>
      <c r="E38" s="283"/>
      <c r="F38" s="4709"/>
    </row>
    <row r="39" spans="1:6">
      <c r="A39" s="839"/>
      <c r="B39" s="766"/>
      <c r="C39" s="4708" t="s">
        <v>1861</v>
      </c>
      <c r="D39" s="418"/>
      <c r="E39" s="283"/>
      <c r="F39" s="283"/>
    </row>
    <row r="40" spans="1:6">
      <c r="A40" s="839"/>
      <c r="B40" s="766"/>
      <c r="C40" s="4708"/>
      <c r="D40" s="418"/>
      <c r="E40" s="283"/>
      <c r="F40" s="4709"/>
    </row>
    <row r="41" spans="1:6">
      <c r="A41" s="839"/>
      <c r="B41" s="766"/>
      <c r="C41" s="4708" t="s">
        <v>1862</v>
      </c>
      <c r="D41" s="418"/>
      <c r="E41" s="283"/>
      <c r="F41" s="4709"/>
    </row>
    <row r="42" spans="1:6">
      <c r="A42" s="839"/>
      <c r="B42" s="766"/>
      <c r="C42" s="4708" t="s">
        <v>1863</v>
      </c>
      <c r="D42" s="418"/>
      <c r="E42" s="283"/>
      <c r="F42" s="4709"/>
    </row>
    <row r="43" spans="1:6">
      <c r="A43" s="839"/>
      <c r="B43" s="766"/>
      <c r="C43" s="4708" t="s">
        <v>1864</v>
      </c>
      <c r="D43" s="418"/>
      <c r="E43" s="283"/>
      <c r="F43" s="4709"/>
    </row>
    <row r="44" spans="1:6">
      <c r="A44" s="839"/>
      <c r="B44" s="766"/>
      <c r="C44" s="4708"/>
      <c r="D44" s="418"/>
      <c r="E44" s="283"/>
      <c r="F44" s="4709"/>
    </row>
    <row r="45" spans="1:6">
      <c r="A45" s="839"/>
      <c r="B45" s="766"/>
      <c r="C45" s="4708" t="s">
        <v>1865</v>
      </c>
      <c r="D45" s="418"/>
      <c r="E45" s="283"/>
      <c r="F45" s="283"/>
    </row>
    <row r="46" spans="1:6">
      <c r="A46" s="839"/>
      <c r="B46" s="766"/>
      <c r="C46" s="4708"/>
      <c r="D46" s="418"/>
      <c r="E46" s="283"/>
      <c r="F46" s="4709"/>
    </row>
    <row r="47" spans="1:6">
      <c r="A47" s="839"/>
      <c r="B47" s="766"/>
      <c r="C47" s="4708" t="s">
        <v>1866</v>
      </c>
      <c r="D47" s="418"/>
      <c r="E47" s="283"/>
      <c r="F47" s="283"/>
    </row>
    <row r="48" spans="1:6">
      <c r="A48" s="839"/>
      <c r="B48" s="766"/>
      <c r="C48" s="416"/>
      <c r="D48" s="418"/>
      <c r="E48" s="283"/>
      <c r="F48" s="4709"/>
    </row>
    <row r="49" spans="1:6">
      <c r="A49" s="839"/>
      <c r="B49" s="766"/>
      <c r="C49" s="416"/>
      <c r="D49" s="418"/>
      <c r="E49" s="283"/>
      <c r="F49" s="4709"/>
    </row>
    <row r="50" spans="1:6">
      <c r="A50" s="839"/>
      <c r="B50" s="766"/>
      <c r="C50" s="416"/>
      <c r="D50" s="418"/>
      <c r="E50" s="283"/>
      <c r="F50" s="4709"/>
    </row>
    <row r="51" spans="1:6">
      <c r="A51" s="839"/>
      <c r="B51" s="766"/>
      <c r="C51" s="416"/>
      <c r="D51" s="418"/>
      <c r="E51" s="283"/>
      <c r="F51" s="4709"/>
    </row>
    <row r="52" spans="1:6">
      <c r="A52" s="839"/>
      <c r="B52" s="766"/>
      <c r="C52" s="416"/>
      <c r="D52" s="418"/>
      <c r="E52" s="283"/>
      <c r="F52" s="4709"/>
    </row>
    <row r="53" spans="1:6">
      <c r="A53" s="839"/>
      <c r="B53" s="766"/>
      <c r="C53" s="416"/>
      <c r="D53" s="418"/>
      <c r="E53" s="283"/>
      <c r="F53" s="4709"/>
    </row>
    <row r="54" spans="1:6">
      <c r="A54" s="839"/>
      <c r="B54" s="766"/>
      <c r="C54" s="416"/>
      <c r="D54" s="418"/>
      <c r="E54" s="283"/>
      <c r="F54" s="4709"/>
    </row>
    <row r="55" spans="1:6">
      <c r="A55" s="839"/>
      <c r="B55" s="766"/>
      <c r="C55" s="416"/>
      <c r="D55" s="418"/>
      <c r="E55" s="283"/>
      <c r="F55" s="4709"/>
    </row>
    <row r="56" spans="1:6">
      <c r="A56" s="839"/>
      <c r="B56" s="766"/>
      <c r="C56" s="416"/>
      <c r="D56" s="418"/>
      <c r="E56" s="283"/>
      <c r="F56" s="4709"/>
    </row>
    <row r="57" spans="1:6">
      <c r="A57" s="839"/>
      <c r="B57" s="766"/>
      <c r="C57" s="416"/>
      <c r="D57" s="418"/>
      <c r="E57" s="283"/>
      <c r="F57" s="4709"/>
    </row>
    <row r="58" spans="1:6">
      <c r="A58" s="839"/>
      <c r="B58" s="766"/>
      <c r="C58" s="416"/>
      <c r="D58" s="418"/>
      <c r="E58" s="283"/>
      <c r="F58" s="4709"/>
    </row>
    <row r="59" spans="1:6">
      <c r="A59" s="839"/>
      <c r="B59" s="766"/>
      <c r="C59" s="416"/>
      <c r="D59" s="418"/>
      <c r="E59" s="283"/>
      <c r="F59" s="4709"/>
    </row>
    <row r="60" spans="1:6">
      <c r="A60" s="839"/>
      <c r="B60" s="766"/>
      <c r="C60" s="416"/>
      <c r="D60" s="418"/>
      <c r="E60" s="283"/>
      <c r="F60" s="4709"/>
    </row>
    <row r="61" spans="1:6">
      <c r="A61" s="839"/>
      <c r="B61" s="766"/>
      <c r="C61" s="416"/>
      <c r="D61" s="418"/>
      <c r="E61" s="283"/>
      <c r="F61" s="4709"/>
    </row>
    <row r="62" spans="1:6">
      <c r="A62" s="1210"/>
      <c r="B62" s="1211"/>
      <c r="C62" s="419"/>
      <c r="D62" s="420"/>
      <c r="E62" s="283"/>
      <c r="F62" s="4709"/>
    </row>
    <row r="63" spans="1:6">
      <c r="A63" s="1212"/>
      <c r="B63" s="1213"/>
      <c r="C63" s="416"/>
      <c r="D63" s="418"/>
      <c r="E63" s="283"/>
      <c r="F63" s="4709"/>
    </row>
    <row r="64" spans="1:6">
      <c r="A64" s="839"/>
      <c r="B64" s="766"/>
      <c r="C64" s="416"/>
      <c r="D64" s="418"/>
      <c r="E64" s="283"/>
      <c r="F64" s="4709"/>
    </row>
    <row r="65" spans="1:6" ht="16.5" thickBot="1">
      <c r="A65" s="4710"/>
      <c r="B65" s="1214"/>
      <c r="C65" s="421"/>
      <c r="D65" s="422"/>
      <c r="E65" s="3457"/>
      <c r="F65" s="3458"/>
    </row>
    <row r="66" spans="1:6" ht="16.5" thickTop="1">
      <c r="A66" s="344"/>
      <c r="B66" s="344"/>
      <c r="C66" s="344"/>
      <c r="D66" s="344"/>
      <c r="E66" s="859"/>
      <c r="F66" s="859"/>
    </row>
    <row r="67" spans="1:6">
      <c r="A67" s="344"/>
      <c r="B67" s="344"/>
      <c r="C67" s="640"/>
      <c r="D67" s="859"/>
      <c r="E67" s="859"/>
      <c r="F67" s="353">
        <f>+ToC!E116</f>
        <v>0</v>
      </c>
    </row>
    <row r="68" spans="1:6">
      <c r="A68" s="344"/>
      <c r="B68" s="344"/>
      <c r="C68" s="344"/>
      <c r="D68" s="859"/>
      <c r="E68" s="859"/>
      <c r="F68" s="353" t="s">
        <v>1060</v>
      </c>
    </row>
    <row r="69" spans="1:6" hidden="1">
      <c r="A69" s="445"/>
      <c r="B69" s="445"/>
      <c r="C69" s="445"/>
      <c r="D69" s="445"/>
    </row>
  </sheetData>
  <sheetProtection algorithmName="SHA-512" hashValue="3STKTRimr1P6jLK+/X2o3KUFOOY2mRL0IRZ5n0Xf/3dM0WEVZN14sDMHhs9jvGyS+nH/6KX21yAfgRtRsBSPEA==" saltValue="xpAtZ+P0KyMR2Fv56d0kSA==" spinCount="100000" sheet="1" objects="1" scenarios="1"/>
  <customSheetViews>
    <customSheetView guid="{54084986-DBD9-467D-BB87-84DFF604BE53}" fitToPage="1" topLeftCell="A2">
      <selection activeCell="E16" sqref="E16"/>
      <pageMargins left="0.39370078740157483" right="0.39370078740157483" top="0.59055118110236227" bottom="0.39370078740157483" header="0.39370078740157483" footer="0.19685039370078741"/>
      <printOptions horizontalCentered="1"/>
      <pageSetup paperSize="5" scale="85" orientation="portrait" r:id="rId1"/>
      <headerFooter alignWithMargins="0"/>
    </customSheetView>
  </customSheetViews>
  <mergeCells count="3">
    <mergeCell ref="A11:F11"/>
    <mergeCell ref="A1:F1"/>
    <mergeCell ref="A9:F9"/>
  </mergeCells>
  <hyperlinks>
    <hyperlink ref="A1:F1" location="ToC!A1" display="20.32"/>
  </hyperlinks>
  <pageMargins left="0.70866141732283472" right="0.70866141732283472" top="0.74803149606299213" bottom="0.74803149606299213" header="0.31496062992125984" footer="0.31496062992125984"/>
  <pageSetup scale="65" orientation="portrait" r:id="rId2"/>
  <headerFooter>
    <oddHeader>&amp;L&amp;A&amp;C&amp;"Times New Roman,Bold" DRAFT 
INTERNAL USE ONLY&amp;RPage &amp;P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J63"/>
  <sheetViews>
    <sheetView topLeftCell="A19" zoomScale="80" zoomScaleNormal="80" workbookViewId="0">
      <selection activeCell="E30" sqref="E30"/>
    </sheetView>
  </sheetViews>
  <sheetFormatPr defaultColWidth="0" defaultRowHeight="12.75" zeroHeight="1"/>
  <cols>
    <col min="1" max="1" width="4.33203125" style="3270" customWidth="1"/>
    <col min="2" max="2" width="7" style="3270" customWidth="1"/>
    <col min="3" max="3" width="57.6640625" style="3270" customWidth="1"/>
    <col min="4" max="4" width="9.33203125" style="3270" customWidth="1"/>
    <col min="5" max="10" width="20.83203125" style="3270" customWidth="1"/>
    <col min="11" max="16384" width="9.33203125" style="3270" hidden="1"/>
  </cols>
  <sheetData>
    <row r="1" spans="1:10">
      <c r="A1" s="6392" t="s">
        <v>32</v>
      </c>
      <c r="B1" s="6354"/>
      <c r="C1" s="6354"/>
      <c r="D1" s="6354"/>
      <c r="E1" s="6354"/>
      <c r="F1" s="6354"/>
      <c r="G1" s="6354"/>
      <c r="H1" s="6354"/>
      <c r="I1" s="6354"/>
      <c r="J1" s="6354"/>
    </row>
    <row r="2" spans="1:10" ht="15">
      <c r="A2" s="344"/>
      <c r="B2" s="344"/>
      <c r="C2" s="344"/>
      <c r="D2" s="344"/>
      <c r="E2" s="344"/>
      <c r="F2" s="344"/>
      <c r="G2" s="344"/>
      <c r="H2" s="344"/>
      <c r="I2" s="344"/>
      <c r="J2" s="553" t="s">
        <v>2267</v>
      </c>
    </row>
    <row r="3" spans="1:10" ht="15">
      <c r="A3" s="1445" t="str">
        <f>+Cover!A14</f>
        <v>Select Name of Insurer/ Financial Holding Company</v>
      </c>
      <c r="B3" s="1443"/>
      <c r="C3" s="1443"/>
      <c r="D3" s="344"/>
      <c r="E3" s="344"/>
      <c r="F3" s="344"/>
      <c r="G3" s="344"/>
      <c r="H3" s="344"/>
      <c r="I3" s="344"/>
      <c r="J3" s="344"/>
    </row>
    <row r="4" spans="1:10" ht="15">
      <c r="A4" s="427" t="str">
        <f>+ToC!A2</f>
        <v>Select Name of Insurer/ Financial Holding Company</v>
      </c>
      <c r="B4" s="1421"/>
      <c r="C4" s="1421"/>
      <c r="D4" s="344"/>
      <c r="E4" s="344"/>
      <c r="F4" s="344"/>
      <c r="G4" s="344"/>
      <c r="H4" s="344"/>
      <c r="I4" s="344"/>
      <c r="J4" s="344"/>
    </row>
    <row r="5" spans="1:10" ht="15">
      <c r="A5" s="433"/>
      <c r="B5" s="433"/>
      <c r="C5" s="433"/>
      <c r="D5" s="344"/>
      <c r="E5" s="344"/>
      <c r="F5" s="344"/>
      <c r="G5" s="344"/>
      <c r="H5" s="344"/>
      <c r="I5" s="344"/>
      <c r="J5" s="344"/>
    </row>
    <row r="6" spans="1:10" ht="15">
      <c r="A6" s="433" t="str">
        <f>+ToC!A5</f>
        <v>General Insurers Annual Return</v>
      </c>
      <c r="B6" s="433"/>
      <c r="C6" s="433"/>
      <c r="D6" s="344"/>
      <c r="E6" s="344"/>
      <c r="F6" s="344"/>
      <c r="G6" s="344"/>
      <c r="H6" s="344"/>
      <c r="I6" s="344"/>
      <c r="J6" s="344"/>
    </row>
    <row r="7" spans="1:10" ht="15">
      <c r="A7" s="433" t="str">
        <f>+ToC!A6</f>
        <v>For Year Ended:</v>
      </c>
      <c r="B7" s="433"/>
      <c r="C7" s="433"/>
      <c r="D7" s="344"/>
      <c r="E7" s="344"/>
      <c r="F7" s="344"/>
      <c r="G7" s="344"/>
      <c r="H7" s="344"/>
      <c r="I7" s="344"/>
      <c r="J7" s="528">
        <f>+Cover!A22</f>
        <v>0</v>
      </c>
    </row>
    <row r="8" spans="1:10" ht="14.25">
      <c r="A8" s="344"/>
      <c r="B8" s="344"/>
      <c r="C8" s="344"/>
      <c r="D8" s="344"/>
      <c r="E8" s="344"/>
      <c r="F8" s="344"/>
      <c r="G8" s="344"/>
      <c r="H8" s="344"/>
      <c r="I8" s="344"/>
      <c r="J8" s="344"/>
    </row>
    <row r="9" spans="1:10" ht="14.25">
      <c r="A9" s="6591" t="s">
        <v>222</v>
      </c>
      <c r="B9" s="6590"/>
      <c r="C9" s="6590"/>
      <c r="D9" s="6590"/>
      <c r="E9" s="6590"/>
      <c r="F9" s="6590"/>
      <c r="G9" s="6590"/>
      <c r="H9" s="6590"/>
      <c r="I9" s="6590"/>
      <c r="J9" s="6590"/>
    </row>
    <row r="10" spans="1:10" ht="15">
      <c r="A10" s="6589" t="s">
        <v>2035</v>
      </c>
      <c r="B10" s="6590"/>
      <c r="C10" s="6590"/>
      <c r="D10" s="6590"/>
      <c r="E10" s="6590"/>
      <c r="F10" s="6590"/>
      <c r="G10" s="6590"/>
      <c r="H10" s="6590"/>
      <c r="I10" s="6590"/>
      <c r="J10" s="6590"/>
    </row>
    <row r="11" spans="1:10" ht="15" thickBot="1">
      <c r="A11" s="833"/>
      <c r="B11" s="833"/>
      <c r="C11" s="833"/>
      <c r="D11" s="833"/>
      <c r="E11" s="833"/>
      <c r="F11" s="833"/>
      <c r="G11" s="833"/>
      <c r="H11" s="833"/>
      <c r="I11" s="833"/>
      <c r="J11" s="834"/>
    </row>
    <row r="12" spans="1:10" ht="57.75" thickTop="1">
      <c r="A12" s="2941"/>
      <c r="B12" s="2941"/>
      <c r="C12" s="2942"/>
      <c r="D12" s="2943" t="s">
        <v>10</v>
      </c>
      <c r="E12" s="2944" t="s">
        <v>1090</v>
      </c>
      <c r="F12" s="2945" t="s">
        <v>1089</v>
      </c>
      <c r="G12" s="2946" t="s">
        <v>1447</v>
      </c>
      <c r="H12" s="2945" t="s">
        <v>1446</v>
      </c>
      <c r="I12" s="2945" t="s">
        <v>1091</v>
      </c>
      <c r="J12" s="2947" t="s">
        <v>2268</v>
      </c>
    </row>
    <row r="13" spans="1:10" ht="14.25">
      <c r="A13" s="2109"/>
      <c r="B13" s="2109"/>
      <c r="C13" s="2125"/>
      <c r="D13" s="2126"/>
      <c r="E13" s="2127" t="s">
        <v>139</v>
      </c>
      <c r="F13" s="2127" t="s">
        <v>140</v>
      </c>
      <c r="G13" s="2127" t="s">
        <v>141</v>
      </c>
      <c r="H13" s="2127" t="s">
        <v>329</v>
      </c>
      <c r="I13" s="2127" t="s">
        <v>1093</v>
      </c>
      <c r="J13" s="2128" t="s">
        <v>1070</v>
      </c>
    </row>
    <row r="14" spans="1:10" ht="15" customHeight="1" thickBot="1">
      <c r="A14" s="2110">
        <v>1</v>
      </c>
      <c r="B14" s="2991" t="s">
        <v>1087</v>
      </c>
      <c r="C14" s="2992"/>
      <c r="D14" s="2993"/>
      <c r="E14" s="2994"/>
      <c r="F14" s="2994"/>
      <c r="G14" s="2995">
        <f>SUM(E14:F14)</f>
        <v>0</v>
      </c>
      <c r="H14" s="2996"/>
      <c r="I14" s="2996"/>
      <c r="J14" s="2997"/>
    </row>
    <row r="15" spans="1:10" ht="15" customHeight="1">
      <c r="A15" s="2111">
        <v>2</v>
      </c>
      <c r="B15" s="2129" t="s">
        <v>374</v>
      </c>
      <c r="C15" s="836"/>
      <c r="D15" s="2989"/>
      <c r="E15" s="2990"/>
      <c r="F15" s="2990"/>
      <c r="G15" s="2990"/>
      <c r="H15" s="2990"/>
      <c r="I15" s="2990"/>
      <c r="J15" s="838"/>
    </row>
    <row r="16" spans="1:10" ht="15" customHeight="1">
      <c r="A16" s="2112"/>
      <c r="B16" s="2132" t="s">
        <v>1085</v>
      </c>
      <c r="C16" s="1526" t="s">
        <v>1073</v>
      </c>
      <c r="D16" s="2131"/>
      <c r="E16" s="2133"/>
      <c r="F16" s="2133"/>
      <c r="G16" s="2106">
        <f>SUM(E16:F16)</f>
        <v>0</v>
      </c>
      <c r="H16" s="1600"/>
      <c r="I16" s="1600"/>
      <c r="J16" s="2134"/>
    </row>
    <row r="17" spans="1:10" ht="15" customHeight="1">
      <c r="A17" s="2112"/>
      <c r="B17" s="2132" t="s">
        <v>1086</v>
      </c>
      <c r="C17" s="1526" t="s">
        <v>1163</v>
      </c>
      <c r="D17" s="2131"/>
      <c r="E17" s="2135"/>
      <c r="F17" s="2135"/>
      <c r="G17" s="1613"/>
      <c r="H17" s="1613"/>
      <c r="I17" s="1613"/>
      <c r="J17" s="2136"/>
    </row>
    <row r="18" spans="1:10" ht="15" customHeight="1">
      <c r="A18" s="2111"/>
      <c r="B18" s="2112"/>
      <c r="C18" s="1528" t="s">
        <v>1074</v>
      </c>
      <c r="D18" s="2131"/>
      <c r="E18" s="2133"/>
      <c r="F18" s="2133"/>
      <c r="G18" s="2106">
        <f t="shared" ref="G18:G23" si="0">SUM(E18:F18)</f>
        <v>0</v>
      </c>
      <c r="H18" s="1600"/>
      <c r="I18" s="1600"/>
      <c r="J18" s="2134"/>
    </row>
    <row r="19" spans="1:10" ht="15" customHeight="1">
      <c r="A19" s="2111"/>
      <c r="B19" s="2112"/>
      <c r="C19" s="1528" t="s">
        <v>1075</v>
      </c>
      <c r="D19" s="2131"/>
      <c r="E19" s="2133"/>
      <c r="F19" s="2133"/>
      <c r="G19" s="2106">
        <f t="shared" si="0"/>
        <v>0</v>
      </c>
      <c r="H19" s="1600"/>
      <c r="I19" s="1600"/>
      <c r="J19" s="2134"/>
    </row>
    <row r="20" spans="1:10" ht="15" customHeight="1">
      <c r="A20" s="2111"/>
      <c r="B20" s="2130" t="s">
        <v>1157</v>
      </c>
      <c r="C20" s="1526" t="s">
        <v>1076</v>
      </c>
      <c r="D20" s="2131"/>
      <c r="E20" s="2133"/>
      <c r="F20" s="2133"/>
      <c r="G20" s="2106">
        <f t="shared" si="0"/>
        <v>0</v>
      </c>
      <c r="H20" s="1600"/>
      <c r="I20" s="1600"/>
      <c r="J20" s="2134"/>
    </row>
    <row r="21" spans="1:10" ht="15" customHeight="1">
      <c r="A21" s="2111"/>
      <c r="B21" s="2130" t="s">
        <v>1158</v>
      </c>
      <c r="C21" s="1526" t="s">
        <v>1083</v>
      </c>
      <c r="D21" s="2131"/>
      <c r="E21" s="2133"/>
      <c r="F21" s="2133"/>
      <c r="G21" s="2106">
        <f t="shared" si="0"/>
        <v>0</v>
      </c>
      <c r="H21" s="1600"/>
      <c r="I21" s="1600"/>
      <c r="J21" s="2134"/>
    </row>
    <row r="22" spans="1:10" ht="15" customHeight="1">
      <c r="A22" s="2113"/>
      <c r="B22" s="2137" t="s">
        <v>1164</v>
      </c>
      <c r="C22" s="1527" t="s">
        <v>1156</v>
      </c>
      <c r="D22" s="2131"/>
      <c r="E22" s="2133"/>
      <c r="F22" s="2133"/>
      <c r="G22" s="2106">
        <f t="shared" si="0"/>
        <v>0</v>
      </c>
      <c r="H22" s="1600"/>
      <c r="I22" s="1600"/>
      <c r="J22" s="2134"/>
    </row>
    <row r="23" spans="1:10" ht="15" customHeight="1">
      <c r="A23" s="2114"/>
      <c r="B23" s="2138" t="s">
        <v>1159</v>
      </c>
      <c r="C23" s="348" t="s">
        <v>224</v>
      </c>
      <c r="D23" s="2139"/>
      <c r="E23" s="2140"/>
      <c r="F23" s="2140"/>
      <c r="G23" s="2106">
        <f t="shared" si="0"/>
        <v>0</v>
      </c>
      <c r="H23" s="1600"/>
      <c r="I23" s="1600"/>
      <c r="J23" s="2134"/>
    </row>
    <row r="24" spans="1:10" ht="15" customHeight="1">
      <c r="A24" s="2115"/>
      <c r="B24" s="1643"/>
      <c r="C24" s="2141" t="s">
        <v>480</v>
      </c>
      <c r="D24" s="2142"/>
      <c r="E24" s="2143">
        <f t="shared" ref="E24:J24" si="1">SUM(E18:E23)+E16</f>
        <v>0</v>
      </c>
      <c r="F24" s="2143">
        <f t="shared" si="1"/>
        <v>0</v>
      </c>
      <c r="G24" s="2143">
        <f t="shared" si="1"/>
        <v>0</v>
      </c>
      <c r="H24" s="2143">
        <f t="shared" si="1"/>
        <v>0</v>
      </c>
      <c r="I24" s="2143">
        <f t="shared" si="1"/>
        <v>0</v>
      </c>
      <c r="J24" s="1645">
        <f t="shared" si="1"/>
        <v>0</v>
      </c>
    </row>
    <row r="25" spans="1:10" ht="15" customHeight="1">
      <c r="A25" s="2115"/>
      <c r="B25" s="2144" t="s">
        <v>1160</v>
      </c>
      <c r="C25" s="1517"/>
      <c r="D25" s="2142"/>
      <c r="E25" s="2436"/>
      <c r="F25" s="2436"/>
      <c r="G25" s="2145">
        <f>SUM(E25:F25)</f>
        <v>0</v>
      </c>
      <c r="H25" s="2436"/>
      <c r="I25" s="2436"/>
      <c r="J25" s="2437"/>
    </row>
    <row r="26" spans="1:10" ht="15" customHeight="1">
      <c r="A26" s="2115"/>
      <c r="B26" s="2146" t="s">
        <v>1101</v>
      </c>
      <c r="C26" s="2147"/>
      <c r="D26" s="2142"/>
      <c r="E26" s="2145">
        <f t="shared" ref="E26:J26" si="2">SUM(E24:E25)</f>
        <v>0</v>
      </c>
      <c r="F26" s="2145">
        <f t="shared" si="2"/>
        <v>0</v>
      </c>
      <c r="G26" s="2145">
        <f t="shared" si="2"/>
        <v>0</v>
      </c>
      <c r="H26" s="2145">
        <f t="shared" si="2"/>
        <v>0</v>
      </c>
      <c r="I26" s="2145">
        <f t="shared" si="2"/>
        <v>0</v>
      </c>
      <c r="J26" s="2148">
        <f t="shared" si="2"/>
        <v>0</v>
      </c>
    </row>
    <row r="27" spans="1:10" ht="15" customHeight="1">
      <c r="A27" s="2116"/>
      <c r="B27" s="2149"/>
      <c r="C27" s="496"/>
      <c r="D27" s="851"/>
      <c r="E27" s="843"/>
      <c r="F27" s="843"/>
      <c r="G27" s="837"/>
      <c r="H27" s="837"/>
      <c r="I27" s="837"/>
      <c r="J27" s="2150"/>
    </row>
    <row r="28" spans="1:10" ht="15" customHeight="1">
      <c r="A28" s="2113"/>
      <c r="B28" s="2151" t="s">
        <v>1165</v>
      </c>
      <c r="C28" s="1531"/>
      <c r="D28" s="2152"/>
      <c r="E28" s="2104">
        <v>0</v>
      </c>
      <c r="F28" s="853"/>
      <c r="G28" s="1533">
        <f>SUM(E28:F28)</f>
        <v>0</v>
      </c>
      <c r="H28" s="852"/>
      <c r="I28" s="852"/>
      <c r="J28" s="854"/>
    </row>
    <row r="29" spans="1:10" ht="15" customHeight="1">
      <c r="A29" s="2111"/>
      <c r="B29" s="1195"/>
      <c r="C29" s="496"/>
      <c r="D29" s="851"/>
      <c r="E29" s="843"/>
      <c r="F29" s="843"/>
      <c r="G29" s="837"/>
      <c r="H29" s="837"/>
      <c r="I29" s="837"/>
      <c r="J29" s="838"/>
    </row>
    <row r="30" spans="1:10" ht="15" customHeight="1">
      <c r="A30" s="2111"/>
      <c r="B30" s="2112" t="s">
        <v>1082</v>
      </c>
      <c r="C30" s="1527" t="s">
        <v>1099</v>
      </c>
      <c r="D30" s="2131"/>
      <c r="E30" s="6161"/>
      <c r="F30" s="6162"/>
      <c r="G30" s="1613"/>
      <c r="H30" s="6161"/>
      <c r="I30" s="6161"/>
      <c r="J30" s="2715"/>
    </row>
    <row r="31" spans="1:10" ht="15" customHeight="1">
      <c r="A31" s="2111"/>
      <c r="B31" s="2112"/>
      <c r="C31" s="1528" t="s">
        <v>1078</v>
      </c>
      <c r="D31" s="2131"/>
      <c r="E31" s="1600"/>
      <c r="F31" s="2103"/>
      <c r="G31" s="2106">
        <f>SUM(E31:F31)</f>
        <v>0</v>
      </c>
      <c r="H31" s="1600"/>
      <c r="I31" s="1600"/>
      <c r="J31" s="534"/>
    </row>
    <row r="32" spans="1:10" ht="15" customHeight="1">
      <c r="A32" s="2111"/>
      <c r="B32" s="2112"/>
      <c r="C32" s="1558" t="s">
        <v>1161</v>
      </c>
      <c r="D32" s="2131"/>
      <c r="E32" s="1600"/>
      <c r="F32" s="2103"/>
      <c r="G32" s="2106">
        <f>SUM(E32:F32)</f>
        <v>0</v>
      </c>
      <c r="H32" s="1600"/>
      <c r="I32" s="1600"/>
      <c r="J32" s="534"/>
    </row>
    <row r="33" spans="1:10" ht="15" customHeight="1">
      <c r="A33" s="3013"/>
      <c r="B33" s="3014"/>
      <c r="C33" s="2999" t="s">
        <v>1651</v>
      </c>
      <c r="D33" s="1532"/>
      <c r="E33" s="3015"/>
      <c r="F33" s="3016"/>
      <c r="G33" s="2737">
        <f>SUM(E33:F33)</f>
        <v>0</v>
      </c>
      <c r="H33" s="3015"/>
      <c r="I33" s="3015"/>
      <c r="J33" s="3017"/>
    </row>
    <row r="34" spans="1:10" ht="15" customHeight="1">
      <c r="A34" s="2117"/>
      <c r="B34" s="2153"/>
      <c r="C34" s="3003" t="s">
        <v>1652</v>
      </c>
      <c r="D34" s="2152"/>
      <c r="E34" s="2105"/>
      <c r="F34" s="3018"/>
      <c r="G34" s="2737">
        <f>SUM(E34:F34)</f>
        <v>0</v>
      </c>
      <c r="H34" s="2105"/>
      <c r="I34" s="2105"/>
      <c r="J34" s="3019"/>
    </row>
    <row r="35" spans="1:10" ht="15" customHeight="1">
      <c r="A35" s="2118"/>
      <c r="B35" s="2155"/>
      <c r="C35" s="2156" t="s">
        <v>480</v>
      </c>
      <c r="D35" s="856"/>
      <c r="E35" s="2143">
        <f t="shared" ref="E35:J35" si="3">SUM(E30:E34)</f>
        <v>0</v>
      </c>
      <c r="F35" s="2143">
        <f t="shared" si="3"/>
        <v>0</v>
      </c>
      <c r="G35" s="2143">
        <f t="shared" si="3"/>
        <v>0</v>
      </c>
      <c r="H35" s="2143">
        <f t="shared" si="3"/>
        <v>0</v>
      </c>
      <c r="I35" s="2143">
        <f t="shared" si="3"/>
        <v>0</v>
      </c>
      <c r="J35" s="2143">
        <f t="shared" si="3"/>
        <v>0</v>
      </c>
    </row>
    <row r="36" spans="1:10" ht="15" customHeight="1">
      <c r="A36" s="2118"/>
      <c r="B36" s="2155" t="s">
        <v>1653</v>
      </c>
      <c r="C36" s="3008" t="s">
        <v>1650</v>
      </c>
      <c r="D36" s="856"/>
      <c r="E36" s="3020"/>
      <c r="F36" s="3020"/>
      <c r="G36" s="3021">
        <f>SUM(E36:F36)</f>
        <v>0</v>
      </c>
      <c r="H36" s="3020"/>
      <c r="I36" s="3020"/>
      <c r="J36" s="3022"/>
    </row>
    <row r="37" spans="1:10" ht="15" customHeight="1">
      <c r="A37" s="2118"/>
      <c r="B37" s="2155"/>
      <c r="C37" s="2156" t="s">
        <v>1654</v>
      </c>
      <c r="D37" s="856"/>
      <c r="E37" s="3012">
        <f t="shared" ref="E37:J37" si="4">SUM(E35:E36)</f>
        <v>0</v>
      </c>
      <c r="F37" s="3012">
        <f t="shared" si="4"/>
        <v>0</v>
      </c>
      <c r="G37" s="3012">
        <f t="shared" si="4"/>
        <v>0</v>
      </c>
      <c r="H37" s="3012">
        <f t="shared" si="4"/>
        <v>0</v>
      </c>
      <c r="I37" s="3012">
        <f t="shared" si="4"/>
        <v>0</v>
      </c>
      <c r="J37" s="3012">
        <f t="shared" si="4"/>
        <v>0</v>
      </c>
    </row>
    <row r="38" spans="1:10" ht="15" customHeight="1">
      <c r="A38" s="2118"/>
      <c r="B38" s="2155" t="s">
        <v>1162</v>
      </c>
      <c r="C38" s="2157"/>
      <c r="D38" s="856"/>
      <c r="E38" s="3011"/>
      <c r="F38" s="3043"/>
      <c r="G38" s="2753">
        <f>SUM(E38:F38)</f>
        <v>0</v>
      </c>
      <c r="H38" s="3010"/>
      <c r="I38" s="3010"/>
      <c r="J38" s="855"/>
    </row>
    <row r="39" spans="1:10" ht="15" customHeight="1">
      <c r="A39" s="2119"/>
      <c r="B39" s="2146" t="s">
        <v>1655</v>
      </c>
      <c r="C39" s="2157"/>
      <c r="D39" s="856"/>
      <c r="E39" s="2143">
        <f t="shared" ref="E39:J39" si="5">SUM(E37:E38)</f>
        <v>0</v>
      </c>
      <c r="F39" s="2143">
        <f t="shared" si="5"/>
        <v>0</v>
      </c>
      <c r="G39" s="2143">
        <f t="shared" si="5"/>
        <v>0</v>
      </c>
      <c r="H39" s="2143">
        <f t="shared" si="5"/>
        <v>0</v>
      </c>
      <c r="I39" s="2143">
        <f t="shared" si="5"/>
        <v>0</v>
      </c>
      <c r="J39" s="2143">
        <f t="shared" si="5"/>
        <v>0</v>
      </c>
    </row>
    <row r="40" spans="1:10" ht="15" customHeight="1">
      <c r="A40" s="3121"/>
      <c r="B40" s="3129" t="s">
        <v>1682</v>
      </c>
      <c r="C40" s="3130"/>
      <c r="D40" s="3126"/>
      <c r="E40" s="3127"/>
      <c r="F40" s="3127"/>
      <c r="G40" s="3127"/>
      <c r="H40" s="3127"/>
      <c r="I40" s="3127"/>
      <c r="J40" s="3128"/>
    </row>
    <row r="41" spans="1:10" ht="15" customHeight="1">
      <c r="A41" s="3121"/>
      <c r="B41" s="3131" t="s">
        <v>1683</v>
      </c>
      <c r="C41" s="3123"/>
      <c r="D41" s="3124"/>
      <c r="E41" s="3132"/>
      <c r="F41" s="3132"/>
      <c r="G41" s="2106">
        <f>SUM(E41:F41)</f>
        <v>0</v>
      </c>
      <c r="H41" s="3132"/>
      <c r="I41" s="3132"/>
      <c r="J41" s="3136"/>
    </row>
    <row r="42" spans="1:10" ht="15" customHeight="1">
      <c r="A42" s="2119"/>
      <c r="B42" s="2153" t="s">
        <v>2039</v>
      </c>
      <c r="C42" s="3125"/>
      <c r="D42" s="2152"/>
      <c r="E42" s="2427"/>
      <c r="F42" s="2427"/>
      <c r="G42" s="2106">
        <f>SUM(E42:F42)</f>
        <v>0</v>
      </c>
      <c r="H42" s="2427"/>
      <c r="I42" s="2427"/>
      <c r="J42" s="3137"/>
    </row>
    <row r="43" spans="1:10" ht="15" customHeight="1">
      <c r="A43" s="3121"/>
      <c r="B43" s="3134" t="s">
        <v>1684</v>
      </c>
      <c r="C43" s="3135"/>
      <c r="D43" s="3122"/>
      <c r="E43" s="3133">
        <f t="shared" ref="E43:J43" si="6">SUM(E41:E42)</f>
        <v>0</v>
      </c>
      <c r="F43" s="3133">
        <f t="shared" si="6"/>
        <v>0</v>
      </c>
      <c r="G43" s="3133">
        <f t="shared" si="6"/>
        <v>0</v>
      </c>
      <c r="H43" s="3133">
        <f t="shared" si="6"/>
        <v>0</v>
      </c>
      <c r="I43" s="3133">
        <f t="shared" si="6"/>
        <v>0</v>
      </c>
      <c r="J43" s="3133">
        <f t="shared" si="6"/>
        <v>0</v>
      </c>
    </row>
    <row r="44" spans="1:10" ht="15" customHeight="1">
      <c r="A44" s="2119"/>
      <c r="B44" s="1663" t="s">
        <v>483</v>
      </c>
      <c r="C44" s="2158"/>
      <c r="D44" s="2142"/>
      <c r="E44" s="2159">
        <f t="shared" ref="E44:J44" si="7">E26+E28+E39+E43</f>
        <v>0</v>
      </c>
      <c r="F44" s="2159">
        <f t="shared" si="7"/>
        <v>0</v>
      </c>
      <c r="G44" s="2159">
        <f t="shared" si="7"/>
        <v>0</v>
      </c>
      <c r="H44" s="2159">
        <f t="shared" si="7"/>
        <v>0</v>
      </c>
      <c r="I44" s="2159">
        <f t="shared" si="7"/>
        <v>0</v>
      </c>
      <c r="J44" s="2159">
        <f t="shared" si="7"/>
        <v>0</v>
      </c>
    </row>
    <row r="45" spans="1:10" ht="15" customHeight="1">
      <c r="A45" s="2120"/>
      <c r="B45" s="2160"/>
      <c r="C45" s="2161"/>
      <c r="D45" s="857"/>
      <c r="E45" s="842"/>
      <c r="F45" s="842"/>
      <c r="G45" s="841"/>
      <c r="H45" s="841"/>
      <c r="I45" s="841"/>
      <c r="J45" s="844"/>
    </row>
    <row r="46" spans="1:10" ht="15" customHeight="1">
      <c r="A46" s="2111">
        <v>3</v>
      </c>
      <c r="B46" s="839" t="s">
        <v>1079</v>
      </c>
      <c r="C46" s="1529"/>
      <c r="D46" s="2131"/>
      <c r="E46" s="2133"/>
      <c r="F46" s="2133"/>
      <c r="G46" s="2106">
        <f>SUM(E46:F46)</f>
        <v>0</v>
      </c>
      <c r="H46" s="1600"/>
      <c r="I46" s="1600"/>
      <c r="J46" s="2134"/>
    </row>
    <row r="47" spans="1:10" ht="15" customHeight="1">
      <c r="A47" s="2111">
        <v>4</v>
      </c>
      <c r="B47" s="839" t="s">
        <v>1080</v>
      </c>
      <c r="C47" s="2162"/>
      <c r="D47" s="2131"/>
      <c r="E47" s="2133"/>
      <c r="F47" s="2133"/>
      <c r="G47" s="2106">
        <f>SUM(E47:F47)</f>
        <v>0</v>
      </c>
      <c r="H47" s="1600"/>
      <c r="I47" s="1600"/>
      <c r="J47" s="2134"/>
    </row>
    <row r="48" spans="1:10" ht="15" customHeight="1">
      <c r="A48" s="2111">
        <v>5</v>
      </c>
      <c r="B48" s="839" t="s">
        <v>2038</v>
      </c>
      <c r="C48" s="2162"/>
      <c r="D48" s="2131"/>
      <c r="E48" s="1600"/>
      <c r="F48" s="1600"/>
      <c r="G48" s="2106">
        <f>SUM(E48:F48)</f>
        <v>0</v>
      </c>
      <c r="H48" s="1600"/>
      <c r="I48" s="1600"/>
      <c r="J48" s="2134"/>
    </row>
    <row r="49" spans="1:10" ht="15" customHeight="1">
      <c r="A49" s="2108"/>
      <c r="B49" s="1156"/>
      <c r="C49" s="348"/>
      <c r="D49" s="2139"/>
      <c r="E49" s="2163"/>
      <c r="F49" s="2163"/>
      <c r="G49" s="2163"/>
      <c r="H49" s="2163"/>
      <c r="I49" s="2163"/>
      <c r="J49" s="845"/>
    </row>
    <row r="50" spans="1:10" ht="15" customHeight="1" thickBot="1">
      <c r="A50" s="2121"/>
      <c r="B50" s="2121" t="s">
        <v>2269</v>
      </c>
      <c r="C50" s="2164"/>
      <c r="D50" s="2165"/>
      <c r="E50" s="2166">
        <f t="shared" ref="E50:J50" si="8">SUM(E46:E48)+E14+E44</f>
        <v>0</v>
      </c>
      <c r="F50" s="2166">
        <f t="shared" si="8"/>
        <v>0</v>
      </c>
      <c r="G50" s="2166">
        <f t="shared" si="8"/>
        <v>0</v>
      </c>
      <c r="H50" s="2166">
        <f t="shared" si="8"/>
        <v>0</v>
      </c>
      <c r="I50" s="2166">
        <f t="shared" si="8"/>
        <v>0</v>
      </c>
      <c r="J50" s="2167">
        <f t="shared" si="8"/>
        <v>0</v>
      </c>
    </row>
    <row r="51" spans="1:10" ht="15" customHeight="1">
      <c r="A51" s="2122"/>
      <c r="B51" s="2122"/>
      <c r="C51" s="2168"/>
      <c r="D51" s="856"/>
      <c r="E51" s="847"/>
      <c r="F51" s="846"/>
      <c r="G51" s="846"/>
      <c r="H51" s="846"/>
      <c r="I51" s="846"/>
      <c r="J51" s="848"/>
    </row>
    <row r="52" spans="1:10" ht="15" customHeight="1">
      <c r="A52" s="2123"/>
      <c r="B52" s="2169" t="s">
        <v>1088</v>
      </c>
      <c r="C52" s="849"/>
      <c r="D52" s="858"/>
      <c r="E52" s="2170"/>
      <c r="F52" s="2170"/>
      <c r="G52" s="2173">
        <f>-'21.12'!E52+'21.12'!T52</f>
        <v>0</v>
      </c>
      <c r="H52" s="2170"/>
      <c r="I52" s="2170"/>
      <c r="J52" s="2171"/>
    </row>
    <row r="53" spans="1:10" ht="15" customHeight="1">
      <c r="A53" s="2108"/>
      <c r="B53" s="2172"/>
      <c r="C53" s="835"/>
      <c r="D53" s="2139"/>
      <c r="E53" s="2173"/>
      <c r="F53" s="2173"/>
      <c r="G53" s="2173"/>
      <c r="H53" s="2173"/>
      <c r="I53" s="2173"/>
      <c r="J53" s="2174"/>
    </row>
    <row r="54" spans="1:10" ht="15" customHeight="1" thickBot="1">
      <c r="A54" s="2124"/>
      <c r="B54" s="2175" t="s">
        <v>481</v>
      </c>
      <c r="C54" s="2176"/>
      <c r="D54" s="2177"/>
      <c r="E54" s="2178">
        <f>+E50</f>
        <v>0</v>
      </c>
      <c r="F54" s="2178">
        <f>+F50</f>
        <v>0</v>
      </c>
      <c r="G54" s="2178">
        <f>G50+G52</f>
        <v>0</v>
      </c>
      <c r="H54" s="2178">
        <f>H50</f>
        <v>0</v>
      </c>
      <c r="I54" s="2178">
        <f>I50</f>
        <v>0</v>
      </c>
      <c r="J54" s="850">
        <f>J50</f>
        <v>0</v>
      </c>
    </row>
    <row r="55" spans="1:10" ht="15" thickTop="1">
      <c r="A55" s="833"/>
      <c r="B55" s="833"/>
      <c r="C55" s="833"/>
      <c r="D55" s="833"/>
      <c r="E55" s="833"/>
      <c r="F55" s="833"/>
      <c r="G55" s="833"/>
      <c r="H55" s="833"/>
      <c r="I55" s="833"/>
      <c r="J55" s="353" t="str">
        <f>+ToC!E117</f>
        <v xml:space="preserve">GENERAL Annual Return </v>
      </c>
    </row>
    <row r="56" spans="1:10" ht="14.25">
      <c r="A56" s="833"/>
      <c r="B56" s="833"/>
      <c r="C56" s="833"/>
      <c r="D56" s="833"/>
      <c r="E56" s="833"/>
      <c r="F56" s="833"/>
      <c r="G56" s="833"/>
      <c r="H56" s="833"/>
      <c r="I56" s="833"/>
      <c r="J56" s="353" t="s">
        <v>1095</v>
      </c>
    </row>
    <row r="57" spans="1:10" hidden="1"/>
    <row r="58" spans="1:10" hidden="1"/>
    <row r="59" spans="1:10" hidden="1"/>
    <row r="60" spans="1:10" hidden="1"/>
    <row r="61" spans="1:10" hidden="1"/>
    <row r="62" spans="1:10" hidden="1"/>
    <row r="63" spans="1:10"/>
  </sheetData>
  <sheetProtection algorithmName="SHA-512" hashValue="kzNLKV0arS+ErnUbr/iw794PMwU7F338k97R6fqzgoJsWGlILbsn8hQ7FiIawcPWbfvX1bOVXQPRX09152bJTA==" saltValue="Sbo9uGkBBr5+SETMHCMn6g==" spinCount="100000" sheet="1" objects="1" scenarios="1"/>
  <mergeCells count="3">
    <mergeCell ref="A1:J1"/>
    <mergeCell ref="A10:J10"/>
    <mergeCell ref="A9:J9"/>
  </mergeCells>
  <hyperlinks>
    <hyperlink ref="A1:J1" location="ToC!A1" display="21.10"/>
  </hyperlinks>
  <pageMargins left="0.70866141732283472" right="0.70866141732283472" top="0.74803149606299213" bottom="0.74803149606299213" header="0.31496062992125984" footer="0.31496062992125984"/>
  <pageSetup scale="49" orientation="portrait" r:id="rId1"/>
  <headerFooter>
    <oddHeader>&amp;L&amp;A&amp;C&amp;"Times New Roman,Bold" DRAFT 
INTERNAL USE ONLY&amp;RPage &amp;P</oddHeader>
  </headerFooter>
  <ignoredErrors>
    <ignoredError sqref="E13:J13" numberStoredAsText="1"/>
    <ignoredError sqref="G24"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X55"/>
  <sheetViews>
    <sheetView topLeftCell="A2" zoomScale="80" zoomScaleNormal="80" workbookViewId="0">
      <selection activeCell="A16" sqref="A16"/>
    </sheetView>
  </sheetViews>
  <sheetFormatPr defaultColWidth="0" defaultRowHeight="12.75" zeroHeight="1"/>
  <cols>
    <col min="1" max="1" width="2.6640625" customWidth="1"/>
    <col min="2" max="2" width="6.6640625" customWidth="1"/>
    <col min="3" max="3" width="54" customWidth="1"/>
    <col min="4" max="4" width="9.33203125" customWidth="1"/>
    <col min="5" max="5" width="16.1640625" customWidth="1"/>
    <col min="6" max="6" width="17.5" bestFit="1" customWidth="1"/>
    <col min="7" max="7" width="17.5" style="14" customWidth="1"/>
    <col min="8" max="8" width="15.5" style="14" bestFit="1" customWidth="1"/>
    <col min="9" max="9" width="17.5" style="14" bestFit="1" customWidth="1"/>
    <col min="10" max="10" width="13.33203125" style="14" bestFit="1" customWidth="1"/>
    <col min="11" max="11" width="16" style="14" bestFit="1" customWidth="1"/>
    <col min="12" max="12" width="16" style="14" customWidth="1"/>
    <col min="13" max="13" width="16.5" customWidth="1"/>
    <col min="14" max="18" width="12.1640625" customWidth="1"/>
    <col min="19" max="19" width="18.83203125" customWidth="1"/>
    <col min="20" max="20" width="18.83203125" bestFit="1" customWidth="1"/>
    <col min="21" max="21" width="18.83203125" customWidth="1"/>
    <col min="22" max="23" width="9.33203125" hidden="1" customWidth="1"/>
    <col min="24" max="24" width="28.1640625" hidden="1" customWidth="1"/>
    <col min="25" max="16384" width="9.33203125" hidden="1"/>
  </cols>
  <sheetData>
    <row r="1" spans="1:24" ht="15">
      <c r="A1" s="6592" t="s">
        <v>33</v>
      </c>
      <c r="B1" s="6215"/>
      <c r="C1" s="6215"/>
      <c r="D1" s="6215"/>
      <c r="E1" s="6215"/>
      <c r="F1" s="6215"/>
      <c r="G1" s="6215"/>
      <c r="H1" s="6215"/>
      <c r="I1" s="6215"/>
      <c r="J1" s="6215"/>
      <c r="K1" s="6215"/>
      <c r="L1" s="6215"/>
      <c r="M1" s="6215"/>
      <c r="N1" s="6215"/>
      <c r="O1" s="6215"/>
      <c r="P1" s="6215"/>
      <c r="Q1" s="6215"/>
      <c r="R1" s="6215"/>
      <c r="S1" s="6215"/>
      <c r="T1" s="6215"/>
      <c r="U1" s="6215"/>
    </row>
    <row r="2" spans="1:24" ht="14.25">
      <c r="A2" s="524"/>
      <c r="B2" s="524"/>
      <c r="C2" s="1007"/>
      <c r="D2" s="524"/>
      <c r="E2" s="524"/>
      <c r="F2" s="344"/>
      <c r="G2" s="344"/>
      <c r="H2" s="344"/>
      <c r="I2" s="344"/>
      <c r="J2" s="344"/>
      <c r="K2" s="344"/>
      <c r="L2" s="344"/>
      <c r="M2" s="344"/>
      <c r="N2" s="344"/>
      <c r="O2" s="344"/>
      <c r="P2" s="344"/>
      <c r="Q2" s="344"/>
      <c r="R2" s="344"/>
      <c r="S2" s="344"/>
      <c r="T2" s="75"/>
      <c r="U2" s="75"/>
    </row>
    <row r="3" spans="1:24" ht="15">
      <c r="A3" s="1511" t="str">
        <f>+Cover!A14</f>
        <v>Select Name of Insurer/ Financial Holding Company</v>
      </c>
      <c r="B3" s="1458"/>
      <c r="C3" s="1458"/>
      <c r="D3" s="1459"/>
      <c r="E3" s="1459"/>
      <c r="F3" s="344"/>
      <c r="G3" s="344"/>
      <c r="H3" s="344"/>
      <c r="I3" s="344"/>
      <c r="J3" s="344"/>
      <c r="K3" s="344"/>
      <c r="L3" s="344"/>
      <c r="M3" s="344"/>
      <c r="N3" s="344"/>
      <c r="O3" s="344"/>
      <c r="P3" s="344"/>
      <c r="Q3" s="344"/>
      <c r="R3" s="527"/>
      <c r="S3" s="212" t="s">
        <v>2270</v>
      </c>
      <c r="T3" s="75"/>
      <c r="U3" s="75"/>
    </row>
    <row r="4" spans="1:24" ht="15">
      <c r="A4" s="683" t="s">
        <v>119</v>
      </c>
      <c r="B4" s="348"/>
      <c r="C4" s="348"/>
      <c r="D4" s="348"/>
      <c r="E4" s="344"/>
      <c r="F4" s="344"/>
      <c r="G4" s="344"/>
      <c r="H4" s="344"/>
      <c r="I4" s="344"/>
      <c r="J4" s="344"/>
      <c r="K4" s="344"/>
      <c r="L4" s="344"/>
      <c r="M4" s="344"/>
      <c r="N4" s="344"/>
      <c r="O4" s="344"/>
      <c r="P4" s="344"/>
      <c r="Q4" s="344"/>
      <c r="R4" s="344"/>
      <c r="S4" s="344"/>
      <c r="T4" s="75"/>
      <c r="U4" s="75"/>
    </row>
    <row r="5" spans="1:24" ht="15">
      <c r="A5" s="683"/>
      <c r="B5" s="348"/>
      <c r="C5" s="348"/>
      <c r="D5" s="348"/>
      <c r="E5" s="344"/>
      <c r="F5" s="344"/>
      <c r="G5" s="344"/>
      <c r="H5" s="344"/>
      <c r="I5" s="344"/>
      <c r="J5" s="344"/>
      <c r="K5" s="344"/>
      <c r="L5" s="344"/>
      <c r="M5" s="344"/>
      <c r="N5" s="344"/>
      <c r="O5" s="527"/>
      <c r="P5" s="344"/>
      <c r="Q5" s="344"/>
      <c r="R5" s="344"/>
      <c r="S5" s="344"/>
      <c r="T5" s="75"/>
      <c r="U5" s="75"/>
    </row>
    <row r="6" spans="1:24" ht="15">
      <c r="A6" s="433" t="str">
        <f>+ToC!A5</f>
        <v>General Insurers Annual Return</v>
      </c>
      <c r="B6" s="157"/>
      <c r="C6" s="157"/>
      <c r="D6" s="157"/>
      <c r="E6" s="344"/>
      <c r="F6" s="344"/>
      <c r="G6" s="344"/>
      <c r="H6" s="344"/>
      <c r="I6" s="344"/>
      <c r="J6" s="344"/>
      <c r="K6" s="344"/>
      <c r="L6" s="344"/>
      <c r="M6" s="344"/>
      <c r="N6" s="344"/>
      <c r="O6" s="344"/>
      <c r="P6" s="344"/>
      <c r="Q6" s="344"/>
      <c r="R6" s="344"/>
      <c r="S6" s="344"/>
      <c r="T6" s="75"/>
      <c r="U6" s="75"/>
    </row>
    <row r="7" spans="1:24" ht="15">
      <c r="A7" s="1506" t="str">
        <f>+ToC!A6</f>
        <v>For Year Ended:</v>
      </c>
      <c r="B7" s="348"/>
      <c r="C7" s="348"/>
      <c r="D7" s="348"/>
      <c r="E7" s="344"/>
      <c r="F7" s="344"/>
      <c r="G7" s="344"/>
      <c r="H7" s="344"/>
      <c r="I7" s="344"/>
      <c r="J7" s="344"/>
      <c r="K7" s="344"/>
      <c r="L7" s="344"/>
      <c r="M7" s="344"/>
      <c r="N7" s="344"/>
      <c r="O7" s="344"/>
      <c r="P7" s="344"/>
      <c r="Q7" s="344"/>
      <c r="R7" s="344"/>
      <c r="S7" s="528">
        <f>+Cover!A22</f>
        <v>0</v>
      </c>
      <c r="T7" s="75"/>
      <c r="U7" s="75"/>
    </row>
    <row r="8" spans="1:24" ht="14.25">
      <c r="A8" s="530"/>
      <c r="B8" s="1508"/>
      <c r="C8" s="1510"/>
      <c r="D8" s="1508"/>
      <c r="E8" s="1508"/>
      <c r="F8" s="1509"/>
      <c r="G8" s="1509"/>
      <c r="H8" s="1509"/>
      <c r="I8" s="1509"/>
      <c r="J8" s="1509"/>
      <c r="K8" s="1509"/>
      <c r="L8" s="1509"/>
      <c r="M8" s="1509"/>
      <c r="N8" s="1509"/>
      <c r="O8" s="1509"/>
      <c r="P8" s="1509"/>
      <c r="Q8" s="1509"/>
      <c r="R8" s="1509"/>
      <c r="S8" s="1509"/>
      <c r="T8" s="75"/>
      <c r="U8" s="75"/>
    </row>
    <row r="9" spans="1:24" ht="14.25">
      <c r="A9" s="6411" t="s">
        <v>222</v>
      </c>
      <c r="B9" s="6599"/>
      <c r="C9" s="6599"/>
      <c r="D9" s="6599"/>
      <c r="E9" s="6599"/>
      <c r="F9" s="6599"/>
      <c r="G9" s="6599"/>
      <c r="H9" s="6599"/>
      <c r="I9" s="6599"/>
      <c r="J9" s="6599"/>
      <c r="K9" s="6599"/>
      <c r="L9" s="6599"/>
      <c r="M9" s="6599"/>
      <c r="N9" s="6599"/>
      <c r="O9" s="6599"/>
      <c r="P9" s="6599"/>
      <c r="Q9" s="6599"/>
      <c r="R9" s="6599"/>
      <c r="S9" s="6599"/>
      <c r="T9" s="6599"/>
      <c r="U9" s="6599"/>
    </row>
    <row r="10" spans="1:24" ht="14.25">
      <c r="A10" s="530"/>
      <c r="B10" s="1508"/>
      <c r="C10" s="1510"/>
      <c r="D10" s="1508"/>
      <c r="E10" s="1508"/>
      <c r="F10" s="1508"/>
      <c r="G10" s="1508"/>
      <c r="H10" s="1508"/>
      <c r="I10" s="1508"/>
      <c r="J10" s="1508"/>
      <c r="K10" s="1508"/>
      <c r="L10" s="1508"/>
      <c r="M10" s="1509"/>
      <c r="N10" s="1509"/>
      <c r="O10" s="1509"/>
      <c r="P10" s="1509"/>
      <c r="Q10" s="1509"/>
      <c r="R10" s="1509"/>
      <c r="S10" s="1509"/>
      <c r="T10" s="1509"/>
      <c r="U10" s="1507"/>
    </row>
    <row r="11" spans="1:24" ht="15">
      <c r="A11" s="6429" t="s">
        <v>2037</v>
      </c>
      <c r="B11" s="6590"/>
      <c r="C11" s="6590"/>
      <c r="D11" s="6590"/>
      <c r="E11" s="6590"/>
      <c r="F11" s="6590"/>
      <c r="G11" s="6590"/>
      <c r="H11" s="6590"/>
      <c r="I11" s="6590"/>
      <c r="J11" s="6590"/>
      <c r="K11" s="6590"/>
      <c r="L11" s="6590"/>
      <c r="M11" s="6590"/>
      <c r="N11" s="6590"/>
      <c r="O11" s="6590"/>
      <c r="P11" s="6590"/>
      <c r="Q11" s="6590"/>
      <c r="R11" s="6590"/>
      <c r="S11" s="6590"/>
      <c r="T11" s="6590"/>
      <c r="U11" s="6590"/>
    </row>
    <row r="12" spans="1:24" ht="15.75" thickBot="1">
      <c r="A12" s="1577"/>
      <c r="B12" s="1577"/>
      <c r="C12" s="1578"/>
      <c r="D12" s="1577"/>
      <c r="E12" s="1577"/>
      <c r="F12" s="348"/>
      <c r="G12" s="348"/>
      <c r="H12" s="348"/>
      <c r="I12" s="348"/>
      <c r="J12" s="348"/>
      <c r="K12" s="348"/>
      <c r="L12" s="348"/>
      <c r="M12" s="348"/>
      <c r="N12" s="348"/>
      <c r="O12" s="348"/>
      <c r="P12" s="348"/>
      <c r="Q12" s="348"/>
      <c r="R12" s="348"/>
      <c r="S12" s="348"/>
      <c r="T12" s="344" t="s">
        <v>474</v>
      </c>
      <c r="U12" s="344" t="s">
        <v>474</v>
      </c>
    </row>
    <row r="13" spans="1:24" ht="26.25" thickTop="1">
      <c r="A13" s="1536"/>
      <c r="B13" s="861"/>
      <c r="C13" s="1568"/>
      <c r="D13" s="1569" t="s">
        <v>10</v>
      </c>
      <c r="E13" s="2243" t="s">
        <v>678</v>
      </c>
      <c r="F13" s="3026" t="s">
        <v>1656</v>
      </c>
      <c r="G13" s="3026" t="s">
        <v>1656</v>
      </c>
      <c r="H13" s="3026" t="s">
        <v>1656</v>
      </c>
      <c r="I13" s="3026" t="s">
        <v>1656</v>
      </c>
      <c r="J13" s="3026" t="s">
        <v>1656</v>
      </c>
      <c r="K13" s="3026" t="s">
        <v>1656</v>
      </c>
      <c r="L13" s="3026" t="s">
        <v>1656</v>
      </c>
      <c r="M13" s="3026" t="s">
        <v>1656</v>
      </c>
      <c r="N13" s="3026" t="s">
        <v>1656</v>
      </c>
      <c r="O13" s="3026" t="s">
        <v>1656</v>
      </c>
      <c r="P13" s="3026" t="s">
        <v>1656</v>
      </c>
      <c r="Q13" s="3026" t="s">
        <v>1656</v>
      </c>
      <c r="R13" s="3026" t="s">
        <v>1656</v>
      </c>
      <c r="S13" s="3026" t="s">
        <v>224</v>
      </c>
      <c r="T13" s="2198" t="s">
        <v>225</v>
      </c>
      <c r="U13" s="2199" t="s">
        <v>225</v>
      </c>
    </row>
    <row r="14" spans="1:24">
      <c r="A14" s="1537"/>
      <c r="B14" s="1538"/>
      <c r="C14" s="1538"/>
      <c r="D14" s="2179"/>
      <c r="E14" s="2201"/>
      <c r="F14" s="2200"/>
      <c r="G14" s="2200"/>
      <c r="H14" s="2200"/>
      <c r="I14" s="2200"/>
      <c r="J14" s="2200"/>
      <c r="K14" s="2200"/>
      <c r="L14" s="2200"/>
      <c r="M14" s="2201"/>
      <c r="N14" s="2201"/>
      <c r="O14" s="2201"/>
      <c r="P14" s="2201"/>
      <c r="Q14" s="2201"/>
      <c r="R14" s="2201"/>
      <c r="S14" s="2201"/>
      <c r="T14" s="2202">
        <f>YEAR($S$7)</f>
        <v>1900</v>
      </c>
      <c r="U14" s="2203">
        <f>T14-1</f>
        <v>1899</v>
      </c>
      <c r="X14" s="3025" t="s">
        <v>1656</v>
      </c>
    </row>
    <row r="15" spans="1:24">
      <c r="A15" s="1539"/>
      <c r="B15" s="1540"/>
      <c r="C15" s="1540"/>
      <c r="D15" s="2180"/>
      <c r="E15" s="2207"/>
      <c r="F15" s="2204"/>
      <c r="G15" s="2205"/>
      <c r="H15" s="2206"/>
      <c r="I15" s="2206"/>
      <c r="J15" s="2206"/>
      <c r="K15" s="2206"/>
      <c r="L15" s="2206"/>
      <c r="M15" s="2206"/>
      <c r="N15" s="2206"/>
      <c r="O15" s="2207"/>
      <c r="P15" s="2207"/>
      <c r="Q15" s="2207"/>
      <c r="R15" s="2207"/>
      <c r="S15" s="2207"/>
      <c r="T15" s="2208"/>
      <c r="U15" s="2194"/>
      <c r="X15" s="14" t="s">
        <v>999</v>
      </c>
    </row>
    <row r="16" spans="1:24" ht="13.5" thickBot="1">
      <c r="A16" s="1541">
        <v>1</v>
      </c>
      <c r="B16" s="6595" t="s">
        <v>1092</v>
      </c>
      <c r="C16" s="6596"/>
      <c r="D16" s="2181"/>
      <c r="E16" s="2244">
        <f>+'21.10'!G14</f>
        <v>0</v>
      </c>
      <c r="F16" s="2210"/>
      <c r="G16" s="2210"/>
      <c r="H16" s="2210"/>
      <c r="I16" s="2210"/>
      <c r="J16" s="2210"/>
      <c r="K16" s="2210"/>
      <c r="L16" s="2210"/>
      <c r="M16" s="2210"/>
      <c r="N16" s="2210"/>
      <c r="O16" s="2210"/>
      <c r="P16" s="2210"/>
      <c r="Q16" s="2210"/>
      <c r="R16" s="2210"/>
      <c r="S16" s="2210"/>
      <c r="T16" s="2211">
        <f>SUM(E16:S16)</f>
        <v>0</v>
      </c>
      <c r="U16" s="2212"/>
      <c r="X16" s="14" t="s">
        <v>1002</v>
      </c>
    </row>
    <row r="17" spans="1:24">
      <c r="A17" s="1542"/>
      <c r="B17" s="1521"/>
      <c r="C17" s="1522"/>
      <c r="D17" s="2182"/>
      <c r="E17" s="2245"/>
      <c r="F17" s="2213"/>
      <c r="G17" s="2213"/>
      <c r="H17" s="2213"/>
      <c r="I17" s="2213"/>
      <c r="J17" s="2213"/>
      <c r="K17" s="2213"/>
      <c r="L17" s="2213"/>
      <c r="M17" s="2213"/>
      <c r="N17" s="2213"/>
      <c r="O17" s="2213"/>
      <c r="P17" s="2213"/>
      <c r="Q17" s="2213"/>
      <c r="R17" s="2213"/>
      <c r="S17" s="2213"/>
      <c r="T17" s="2214"/>
      <c r="U17" s="2209"/>
      <c r="X17" s="14" t="s">
        <v>1150</v>
      </c>
    </row>
    <row r="18" spans="1:24">
      <c r="A18" s="1542">
        <v>2</v>
      </c>
      <c r="B18" s="6597" t="s">
        <v>374</v>
      </c>
      <c r="C18" s="6598"/>
      <c r="D18" s="2183"/>
      <c r="E18" s="2246"/>
      <c r="F18" s="2215"/>
      <c r="G18" s="2215"/>
      <c r="H18" s="2215"/>
      <c r="I18" s="2215"/>
      <c r="J18" s="2215"/>
      <c r="K18" s="2215"/>
      <c r="L18" s="2215"/>
      <c r="M18" s="2215"/>
      <c r="N18" s="2215"/>
      <c r="O18" s="2215"/>
      <c r="P18" s="2215"/>
      <c r="Q18" s="2215"/>
      <c r="R18" s="2215"/>
      <c r="S18" s="2215"/>
      <c r="T18" s="2216"/>
      <c r="U18" s="2217"/>
      <c r="X18" s="14" t="s">
        <v>1045</v>
      </c>
    </row>
    <row r="19" spans="1:24" ht="14.25">
      <c r="A19" s="1542"/>
      <c r="B19" s="1543" t="s">
        <v>1155</v>
      </c>
      <c r="C19" s="1519" t="s">
        <v>1073</v>
      </c>
      <c r="D19" s="2184"/>
      <c r="E19" s="2247">
        <f>+'21.10'!G16</f>
        <v>0</v>
      </c>
      <c r="F19" s="2312"/>
      <c r="G19" s="2312"/>
      <c r="H19" s="2312"/>
      <c r="I19" s="2312"/>
      <c r="J19" s="2312"/>
      <c r="K19" s="2312"/>
      <c r="L19" s="2312"/>
      <c r="M19" s="2312"/>
      <c r="N19" s="2312"/>
      <c r="O19" s="2312"/>
      <c r="P19" s="2312"/>
      <c r="Q19" s="2312"/>
      <c r="R19" s="2312"/>
      <c r="S19" s="2312"/>
      <c r="T19" s="2218">
        <f>SUM(E19:S19)</f>
        <v>0</v>
      </c>
      <c r="U19" s="1576"/>
      <c r="X19" s="14" t="s">
        <v>490</v>
      </c>
    </row>
    <row r="20" spans="1:24" ht="14.25">
      <c r="A20" s="1542"/>
      <c r="B20" s="1543" t="s">
        <v>1086</v>
      </c>
      <c r="C20" s="1519" t="s">
        <v>1072</v>
      </c>
      <c r="D20" s="2184"/>
      <c r="E20" s="2248"/>
      <c r="F20" s="2195"/>
      <c r="G20" s="2195"/>
      <c r="H20" s="2195"/>
      <c r="I20" s="2195"/>
      <c r="J20" s="2195"/>
      <c r="K20" s="2195"/>
      <c r="L20" s="2195"/>
      <c r="M20" s="2195"/>
      <c r="N20" s="2195"/>
      <c r="O20" s="2195"/>
      <c r="P20" s="2195"/>
      <c r="Q20" s="2195"/>
      <c r="R20" s="2195"/>
      <c r="S20" s="2195"/>
      <c r="T20" s="1544"/>
      <c r="U20" s="1574"/>
      <c r="X20" s="14" t="s">
        <v>1003</v>
      </c>
    </row>
    <row r="21" spans="1:24" ht="14.25">
      <c r="A21" s="1542"/>
      <c r="B21" s="1545"/>
      <c r="C21" s="1518" t="s">
        <v>1074</v>
      </c>
      <c r="D21" s="2185"/>
      <c r="E21" s="2247">
        <f>+'21.10'!G18</f>
        <v>0</v>
      </c>
      <c r="F21" s="2219"/>
      <c r="G21" s="2219"/>
      <c r="H21" s="2219"/>
      <c r="I21" s="2219"/>
      <c r="J21" s="2219"/>
      <c r="K21" s="2219"/>
      <c r="L21" s="2219"/>
      <c r="M21" s="2219"/>
      <c r="N21" s="2219"/>
      <c r="O21" s="2219"/>
      <c r="P21" s="2219"/>
      <c r="Q21" s="2219"/>
      <c r="R21" s="2219"/>
      <c r="S21" s="2219"/>
      <c r="T21" s="2218">
        <f t="shared" ref="T21:T26" si="0">SUM(E21:S21)</f>
        <v>0</v>
      </c>
      <c r="U21" s="1576"/>
      <c r="X21" s="14" t="s">
        <v>998</v>
      </c>
    </row>
    <row r="22" spans="1:24" ht="14.25">
      <c r="A22" s="1542"/>
      <c r="B22" s="1545"/>
      <c r="C22" s="1518" t="s">
        <v>1075</v>
      </c>
      <c r="D22" s="2185"/>
      <c r="E22" s="2247">
        <f>+'21.10'!G19</f>
        <v>0</v>
      </c>
      <c r="F22" s="2219"/>
      <c r="G22" s="2219"/>
      <c r="H22" s="2219"/>
      <c r="I22" s="2219"/>
      <c r="J22" s="2219"/>
      <c r="K22" s="2219"/>
      <c r="L22" s="2219"/>
      <c r="M22" s="2219"/>
      <c r="N22" s="2219"/>
      <c r="O22" s="2219"/>
      <c r="P22" s="2219"/>
      <c r="Q22" s="2219"/>
      <c r="R22" s="2219"/>
      <c r="S22" s="2219"/>
      <c r="T22" s="2218">
        <f t="shared" si="0"/>
        <v>0</v>
      </c>
      <c r="U22" s="1576"/>
      <c r="X22" s="1" t="s">
        <v>1151</v>
      </c>
    </row>
    <row r="23" spans="1:24" ht="14.25">
      <c r="A23" s="1542"/>
      <c r="B23" s="1572" t="s">
        <v>1157</v>
      </c>
      <c r="C23" s="863" t="s">
        <v>1076</v>
      </c>
      <c r="D23" s="2184"/>
      <c r="E23" s="2247">
        <f>+'21.10'!G20</f>
        <v>0</v>
      </c>
      <c r="F23" s="2312"/>
      <c r="G23" s="2312"/>
      <c r="H23" s="2312"/>
      <c r="I23" s="2312"/>
      <c r="J23" s="2312"/>
      <c r="K23" s="2312"/>
      <c r="L23" s="2312"/>
      <c r="M23" s="2312"/>
      <c r="N23" s="2312"/>
      <c r="O23" s="2312"/>
      <c r="P23" s="2312"/>
      <c r="Q23" s="2312"/>
      <c r="R23" s="2312"/>
      <c r="S23" s="2312"/>
      <c r="T23" s="2218">
        <f t="shared" si="0"/>
        <v>0</v>
      </c>
      <c r="U23" s="1576"/>
      <c r="X23" s="14" t="s">
        <v>1040</v>
      </c>
    </row>
    <row r="24" spans="1:24" ht="14.25">
      <c r="A24" s="1542"/>
      <c r="B24" s="1546" t="s">
        <v>1158</v>
      </c>
      <c r="C24" s="1519" t="s">
        <v>1083</v>
      </c>
      <c r="D24" s="2184"/>
      <c r="E24" s="2247">
        <f>+'21.10'!G21</f>
        <v>0</v>
      </c>
      <c r="F24" s="2312"/>
      <c r="G24" s="2312"/>
      <c r="H24" s="2312"/>
      <c r="I24" s="2312"/>
      <c r="J24" s="2312"/>
      <c r="K24" s="2312"/>
      <c r="L24" s="2312"/>
      <c r="M24" s="2312"/>
      <c r="N24" s="2312"/>
      <c r="O24" s="2312"/>
      <c r="P24" s="2312"/>
      <c r="Q24" s="2312"/>
      <c r="R24" s="2312"/>
      <c r="S24" s="2312"/>
      <c r="T24" s="2218">
        <f t="shared" si="0"/>
        <v>0</v>
      </c>
      <c r="U24" s="2220"/>
      <c r="X24" s="14" t="s">
        <v>1657</v>
      </c>
    </row>
    <row r="25" spans="1:24" ht="14.25">
      <c r="A25" s="1542"/>
      <c r="B25" s="1547" t="s">
        <v>1647</v>
      </c>
      <c r="C25" s="1520" t="s">
        <v>1156</v>
      </c>
      <c r="D25" s="2186"/>
      <c r="E25" s="2247">
        <f>+'21.10'!G22</f>
        <v>0</v>
      </c>
      <c r="F25" s="2312"/>
      <c r="G25" s="2312"/>
      <c r="H25" s="2312"/>
      <c r="I25" s="2312"/>
      <c r="J25" s="2312"/>
      <c r="K25" s="2312"/>
      <c r="L25" s="2312"/>
      <c r="M25" s="2312"/>
      <c r="N25" s="2312"/>
      <c r="O25" s="2312"/>
      <c r="P25" s="2312"/>
      <c r="Q25" s="2312"/>
      <c r="R25" s="2312"/>
      <c r="S25" s="2312"/>
      <c r="T25" s="2218">
        <f t="shared" si="0"/>
        <v>0</v>
      </c>
      <c r="U25" s="1576"/>
      <c r="X25" s="14" t="s">
        <v>1000</v>
      </c>
    </row>
    <row r="26" spans="1:24" ht="14.25">
      <c r="A26" s="1542"/>
      <c r="B26" s="1548" t="s">
        <v>1648</v>
      </c>
      <c r="C26" s="1549" t="s">
        <v>224</v>
      </c>
      <c r="D26" s="2186"/>
      <c r="E26" s="2247">
        <f>+'21.10'!G23</f>
        <v>0</v>
      </c>
      <c r="F26" s="2222"/>
      <c r="G26" s="2222"/>
      <c r="H26" s="2222"/>
      <c r="I26" s="2222"/>
      <c r="J26" s="2222"/>
      <c r="K26" s="2222"/>
      <c r="L26" s="2222"/>
      <c r="M26" s="2222"/>
      <c r="N26" s="2222"/>
      <c r="O26" s="2222"/>
      <c r="P26" s="2222"/>
      <c r="Q26" s="2222"/>
      <c r="R26" s="2222"/>
      <c r="S26" s="2222">
        <v>0</v>
      </c>
      <c r="T26" s="2218">
        <f t="shared" si="0"/>
        <v>0</v>
      </c>
      <c r="U26" s="1576"/>
      <c r="X26" s="14" t="s">
        <v>679</v>
      </c>
    </row>
    <row r="27" spans="1:24" ht="14.25">
      <c r="A27" s="1542"/>
      <c r="B27" s="1515"/>
      <c r="C27" s="1516" t="s">
        <v>480</v>
      </c>
      <c r="D27" s="2087"/>
      <c r="E27" s="2196">
        <f t="shared" ref="E27:U27" si="1">SUM(E21:E26)+E19</f>
        <v>0</v>
      </c>
      <c r="F27" s="2196">
        <f t="shared" si="1"/>
        <v>0</v>
      </c>
      <c r="G27" s="2196">
        <f t="shared" si="1"/>
        <v>0</v>
      </c>
      <c r="H27" s="2196">
        <f t="shared" si="1"/>
        <v>0</v>
      </c>
      <c r="I27" s="2196">
        <f t="shared" si="1"/>
        <v>0</v>
      </c>
      <c r="J27" s="2196">
        <f t="shared" si="1"/>
        <v>0</v>
      </c>
      <c r="K27" s="2196">
        <f t="shared" si="1"/>
        <v>0</v>
      </c>
      <c r="L27" s="2196">
        <f t="shared" si="1"/>
        <v>0</v>
      </c>
      <c r="M27" s="2196">
        <f t="shared" si="1"/>
        <v>0</v>
      </c>
      <c r="N27" s="2196">
        <f t="shared" si="1"/>
        <v>0</v>
      </c>
      <c r="O27" s="2196">
        <f t="shared" si="1"/>
        <v>0</v>
      </c>
      <c r="P27" s="2196">
        <f t="shared" si="1"/>
        <v>0</v>
      </c>
      <c r="Q27" s="2196">
        <f t="shared" si="1"/>
        <v>0</v>
      </c>
      <c r="R27" s="2196">
        <f t="shared" si="1"/>
        <v>0</v>
      </c>
      <c r="S27" s="2196">
        <f t="shared" si="1"/>
        <v>0</v>
      </c>
      <c r="T27" s="2196">
        <f t="shared" si="1"/>
        <v>0</v>
      </c>
      <c r="U27" s="1575">
        <f t="shared" si="1"/>
        <v>0</v>
      </c>
      <c r="X27" s="14" t="s">
        <v>997</v>
      </c>
    </row>
    <row r="28" spans="1:24" ht="14.25">
      <c r="A28" s="1542"/>
      <c r="B28" s="1514" t="s">
        <v>1649</v>
      </c>
      <c r="C28" s="1517"/>
      <c r="D28" s="2186"/>
      <c r="E28" s="2313">
        <f>+'21.10'!G25</f>
        <v>0</v>
      </c>
      <c r="F28" s="2223"/>
      <c r="G28" s="2223"/>
      <c r="H28" s="2223"/>
      <c r="I28" s="2223"/>
      <c r="J28" s="2223"/>
      <c r="K28" s="2223"/>
      <c r="L28" s="2223"/>
      <c r="M28" s="2223"/>
      <c r="N28" s="2223"/>
      <c r="O28" s="2223"/>
      <c r="P28" s="2223"/>
      <c r="Q28" s="2223"/>
      <c r="R28" s="2223"/>
      <c r="S28" s="2223"/>
      <c r="T28" s="2224">
        <f>SUM(E28:S28)</f>
        <v>0</v>
      </c>
      <c r="U28" s="2225"/>
      <c r="X28" s="14" t="s">
        <v>1004</v>
      </c>
    </row>
    <row r="29" spans="1:24" ht="14.25">
      <c r="A29" s="1542"/>
      <c r="B29" s="1550" t="s">
        <v>1101</v>
      </c>
      <c r="C29" s="865"/>
      <c r="D29" s="2087"/>
      <c r="E29" s="2226">
        <f>E27+E28</f>
        <v>0</v>
      </c>
      <c r="F29" s="2226">
        <f t="shared" ref="F29:U29" si="2">F27+F28</f>
        <v>0</v>
      </c>
      <c r="G29" s="2226">
        <f t="shared" si="2"/>
        <v>0</v>
      </c>
      <c r="H29" s="2226">
        <f t="shared" si="2"/>
        <v>0</v>
      </c>
      <c r="I29" s="2226">
        <f t="shared" si="2"/>
        <v>0</v>
      </c>
      <c r="J29" s="2226">
        <f t="shared" si="2"/>
        <v>0</v>
      </c>
      <c r="K29" s="2226">
        <f t="shared" si="2"/>
        <v>0</v>
      </c>
      <c r="L29" s="2226">
        <f t="shared" si="2"/>
        <v>0</v>
      </c>
      <c r="M29" s="2226">
        <f t="shared" si="2"/>
        <v>0</v>
      </c>
      <c r="N29" s="2226">
        <f t="shared" si="2"/>
        <v>0</v>
      </c>
      <c r="O29" s="2226">
        <f t="shared" si="2"/>
        <v>0</v>
      </c>
      <c r="P29" s="2226">
        <f t="shared" si="2"/>
        <v>0</v>
      </c>
      <c r="Q29" s="2226">
        <f t="shared" si="2"/>
        <v>0</v>
      </c>
      <c r="R29" s="2226">
        <f t="shared" si="2"/>
        <v>0</v>
      </c>
      <c r="S29" s="2226">
        <f t="shared" si="2"/>
        <v>0</v>
      </c>
      <c r="T29" s="2226">
        <f t="shared" si="2"/>
        <v>0</v>
      </c>
      <c r="U29" s="2227">
        <f t="shared" si="2"/>
        <v>0</v>
      </c>
      <c r="X29" s="14" t="s">
        <v>1041</v>
      </c>
    </row>
    <row r="30" spans="1:24" ht="14.25">
      <c r="A30" s="1542"/>
      <c r="B30" s="1551"/>
      <c r="C30" s="348"/>
      <c r="D30" s="2186"/>
      <c r="E30" s="2238"/>
      <c r="F30" s="2238"/>
      <c r="G30" s="2238"/>
      <c r="H30" s="2238"/>
      <c r="I30" s="2238"/>
      <c r="J30" s="2238"/>
      <c r="K30" s="2238"/>
      <c r="L30" s="2238"/>
      <c r="M30" s="2238"/>
      <c r="N30" s="2238"/>
      <c r="O30" s="2238"/>
      <c r="P30" s="2238"/>
      <c r="Q30" s="2238"/>
      <c r="R30" s="2238"/>
      <c r="S30" s="2238"/>
      <c r="T30" s="2240"/>
      <c r="U30" s="2209"/>
      <c r="X30" s="14" t="s">
        <v>1005</v>
      </c>
    </row>
    <row r="31" spans="1:24" ht="15">
      <c r="A31" s="1542"/>
      <c r="B31" s="1552" t="s">
        <v>1084</v>
      </c>
      <c r="C31" s="1531" t="s">
        <v>1077</v>
      </c>
      <c r="D31" s="2187"/>
      <c r="E31" s="2226">
        <f>+'21.10'!G28</f>
        <v>0</v>
      </c>
      <c r="F31" s="2239"/>
      <c r="G31" s="2239"/>
      <c r="H31" s="2239"/>
      <c r="I31" s="2239"/>
      <c r="J31" s="2239"/>
      <c r="K31" s="2239"/>
      <c r="L31" s="2239"/>
      <c r="M31" s="2239"/>
      <c r="N31" s="2239"/>
      <c r="O31" s="2239"/>
      <c r="P31" s="2239"/>
      <c r="Q31" s="2239"/>
      <c r="R31" s="2239"/>
      <c r="S31" s="2239"/>
      <c r="T31" s="2241">
        <f>SUM(E31:S31)</f>
        <v>0</v>
      </c>
      <c r="U31" s="2242"/>
      <c r="X31" s="14" t="s">
        <v>1152</v>
      </c>
    </row>
    <row r="32" spans="1:24" ht="14.25">
      <c r="A32" s="1542"/>
      <c r="B32" s="1573"/>
      <c r="C32" s="1554"/>
      <c r="D32" s="2186"/>
      <c r="E32" s="2213"/>
      <c r="F32" s="2213"/>
      <c r="G32" s="2213"/>
      <c r="H32" s="2213"/>
      <c r="I32" s="2213"/>
      <c r="J32" s="2213"/>
      <c r="K32" s="2213"/>
      <c r="L32" s="2213"/>
      <c r="M32" s="2213"/>
      <c r="N32" s="2213"/>
      <c r="O32" s="2213"/>
      <c r="P32" s="2213"/>
      <c r="Q32" s="2213"/>
      <c r="R32" s="2213"/>
      <c r="S32" s="2213"/>
      <c r="T32" s="2214"/>
      <c r="U32" s="2228"/>
      <c r="X32" s="14" t="s">
        <v>1001</v>
      </c>
    </row>
    <row r="33" spans="1:24" ht="14.25">
      <c r="A33" s="1542"/>
      <c r="B33" s="75" t="s">
        <v>1082</v>
      </c>
      <c r="C33" s="1527" t="s">
        <v>1071</v>
      </c>
      <c r="D33" s="2186"/>
      <c r="E33" s="2248"/>
      <c r="F33" s="6163"/>
      <c r="G33" s="6163"/>
      <c r="H33" s="6163"/>
      <c r="I33" s="6163"/>
      <c r="J33" s="6163"/>
      <c r="K33" s="6163"/>
      <c r="L33" s="6163"/>
      <c r="M33" s="6163"/>
      <c r="N33" s="6163"/>
      <c r="O33" s="6163"/>
      <c r="P33" s="6163"/>
      <c r="Q33" s="6163"/>
      <c r="R33" s="6163"/>
      <c r="S33" s="6163"/>
      <c r="T33" s="6164"/>
      <c r="U33" s="6165"/>
      <c r="X33" s="14" t="s">
        <v>1006</v>
      </c>
    </row>
    <row r="34" spans="1:24" ht="14.25">
      <c r="A34" s="1555"/>
      <c r="B34" s="1556"/>
      <c r="C34" s="1528" t="s">
        <v>1078</v>
      </c>
      <c r="D34" s="2186"/>
      <c r="E34" s="2247">
        <f>+'21.10'!G31</f>
        <v>0</v>
      </c>
      <c r="F34" s="2197"/>
      <c r="G34" s="2197"/>
      <c r="H34" s="2197"/>
      <c r="I34" s="2197"/>
      <c r="J34" s="2197"/>
      <c r="K34" s="2197"/>
      <c r="L34" s="2197"/>
      <c r="M34" s="2197"/>
      <c r="N34" s="2197"/>
      <c r="O34" s="2197"/>
      <c r="P34" s="2197"/>
      <c r="Q34" s="2197"/>
      <c r="R34" s="2197"/>
      <c r="S34" s="2197"/>
      <c r="T34" s="2229">
        <f>SUM(E34:S34)</f>
        <v>0</v>
      </c>
      <c r="U34" s="1576"/>
      <c r="X34" s="14" t="s">
        <v>491</v>
      </c>
    </row>
    <row r="35" spans="1:24" ht="14.25">
      <c r="A35" s="1555"/>
      <c r="B35" s="1557"/>
      <c r="C35" s="1558" t="s">
        <v>1161</v>
      </c>
      <c r="D35" s="2186"/>
      <c r="E35" s="2247">
        <f>+'21.10'!G32</f>
        <v>0</v>
      </c>
      <c r="F35" s="2197"/>
      <c r="G35" s="2197"/>
      <c r="H35" s="2197"/>
      <c r="I35" s="2197"/>
      <c r="J35" s="2197"/>
      <c r="K35" s="2197"/>
      <c r="L35" s="2197"/>
      <c r="M35" s="2197"/>
      <c r="N35" s="2197"/>
      <c r="O35" s="2197"/>
      <c r="P35" s="2197"/>
      <c r="Q35" s="2197"/>
      <c r="R35" s="2197"/>
      <c r="S35" s="2197"/>
      <c r="T35" s="2230">
        <f>SUM(E35:S35)</f>
        <v>0</v>
      </c>
      <c r="U35" s="2220"/>
      <c r="X35" s="14" t="s">
        <v>224</v>
      </c>
    </row>
    <row r="36" spans="1:24" ht="14.25">
      <c r="A36" s="1555"/>
      <c r="B36" s="3007"/>
      <c r="C36" s="2999" t="s">
        <v>1651</v>
      </c>
      <c r="D36" s="2186"/>
      <c r="E36" s="3000">
        <f>+'21.10'!G33</f>
        <v>0</v>
      </c>
      <c r="F36" s="3001"/>
      <c r="G36" s="3001"/>
      <c r="H36" s="3001"/>
      <c r="I36" s="3001"/>
      <c r="J36" s="3001"/>
      <c r="K36" s="3001"/>
      <c r="L36" s="3001"/>
      <c r="M36" s="3001"/>
      <c r="N36" s="3001"/>
      <c r="O36" s="3001"/>
      <c r="P36" s="3001"/>
      <c r="Q36" s="3001"/>
      <c r="R36" s="3001"/>
      <c r="S36" s="3001"/>
      <c r="T36" s="3002">
        <f>SUM(E36:S36)</f>
        <v>0</v>
      </c>
      <c r="U36" s="2220"/>
    </row>
    <row r="37" spans="1:24" s="14" customFormat="1" ht="14.25">
      <c r="A37" s="2998"/>
      <c r="B37" s="1559"/>
      <c r="C37" s="3003" t="s">
        <v>1652</v>
      </c>
      <c r="D37" s="1703"/>
      <c r="E37" s="3000">
        <f>+'21.10'!G34</f>
        <v>0</v>
      </c>
      <c r="F37" s="3004"/>
      <c r="G37" s="3004"/>
      <c r="H37" s="3004"/>
      <c r="I37" s="3004"/>
      <c r="J37" s="3004"/>
      <c r="K37" s="3004"/>
      <c r="L37" s="3004"/>
      <c r="M37" s="3004"/>
      <c r="N37" s="3004"/>
      <c r="O37" s="3004"/>
      <c r="P37" s="3004"/>
      <c r="Q37" s="3004"/>
      <c r="R37" s="3004"/>
      <c r="S37" s="3004"/>
      <c r="T37" s="3002">
        <f>SUM(E37:S37)</f>
        <v>0</v>
      </c>
      <c r="U37" s="3006"/>
    </row>
    <row r="38" spans="1:24" ht="14.25">
      <c r="A38" s="1555"/>
      <c r="B38" s="2987"/>
      <c r="C38" s="2988" t="s">
        <v>480</v>
      </c>
      <c r="D38" s="2985"/>
      <c r="E38" s="2986">
        <f>SUM(E33:E37)</f>
        <v>0</v>
      </c>
      <c r="F38" s="2986">
        <f t="shared" ref="F38:U38" si="3">SUM(F33:F37)</f>
        <v>0</v>
      </c>
      <c r="G38" s="2986">
        <f t="shared" si="3"/>
        <v>0</v>
      </c>
      <c r="H38" s="2986">
        <f t="shared" si="3"/>
        <v>0</v>
      </c>
      <c r="I38" s="2986">
        <f t="shared" si="3"/>
        <v>0</v>
      </c>
      <c r="J38" s="2986">
        <f t="shared" si="3"/>
        <v>0</v>
      </c>
      <c r="K38" s="2986">
        <f t="shared" si="3"/>
        <v>0</v>
      </c>
      <c r="L38" s="2986">
        <f t="shared" si="3"/>
        <v>0</v>
      </c>
      <c r="M38" s="2986">
        <f t="shared" si="3"/>
        <v>0</v>
      </c>
      <c r="N38" s="2986">
        <f t="shared" si="3"/>
        <v>0</v>
      </c>
      <c r="O38" s="2986">
        <f t="shared" si="3"/>
        <v>0</v>
      </c>
      <c r="P38" s="2986">
        <f t="shared" si="3"/>
        <v>0</v>
      </c>
      <c r="Q38" s="2986">
        <f t="shared" si="3"/>
        <v>0</v>
      </c>
      <c r="R38" s="2986">
        <f t="shared" si="3"/>
        <v>0</v>
      </c>
      <c r="S38" s="2986">
        <f t="shared" si="3"/>
        <v>0</v>
      </c>
      <c r="T38" s="2986">
        <f t="shared" si="3"/>
        <v>0</v>
      </c>
      <c r="U38" s="2986">
        <f t="shared" si="3"/>
        <v>0</v>
      </c>
    </row>
    <row r="39" spans="1:24" s="14" customFormat="1" ht="14.25">
      <c r="A39" s="1560"/>
      <c r="B39" s="3024"/>
      <c r="C39" s="3008" t="s">
        <v>1650</v>
      </c>
      <c r="D39" s="3009"/>
      <c r="E39" s="3023">
        <f>+'21.10'!G36</f>
        <v>0</v>
      </c>
      <c r="F39" s="3023"/>
      <c r="G39" s="3023"/>
      <c r="H39" s="3023"/>
      <c r="I39" s="3023"/>
      <c r="J39" s="3023"/>
      <c r="K39" s="3023"/>
      <c r="L39" s="3023"/>
      <c r="M39" s="3023"/>
      <c r="N39" s="3023"/>
      <c r="O39" s="3023"/>
      <c r="P39" s="3023"/>
      <c r="Q39" s="3023"/>
      <c r="R39" s="3023"/>
      <c r="S39" s="3023"/>
      <c r="T39" s="3027">
        <f>SUM(E39:S39)</f>
        <v>0</v>
      </c>
      <c r="U39" s="3198"/>
    </row>
    <row r="40" spans="1:24" ht="14.25">
      <c r="A40" s="1560"/>
      <c r="B40" s="1559" t="s">
        <v>1166</v>
      </c>
      <c r="C40" s="2154"/>
      <c r="D40" s="3028"/>
      <c r="E40" s="3044">
        <f>+'21.10'!G38</f>
        <v>0</v>
      </c>
      <c r="F40" s="3045"/>
      <c r="G40" s="3045"/>
      <c r="H40" s="3045"/>
      <c r="I40" s="3045"/>
      <c r="J40" s="3045"/>
      <c r="K40" s="3045"/>
      <c r="L40" s="3045"/>
      <c r="M40" s="3045"/>
      <c r="N40" s="3045"/>
      <c r="O40" s="3045"/>
      <c r="P40" s="3045"/>
      <c r="Q40" s="3045"/>
      <c r="R40" s="3045"/>
      <c r="S40" s="3045"/>
      <c r="T40" s="3005">
        <f>SUM(E40:S40)</f>
        <v>0</v>
      </c>
      <c r="U40" s="3029"/>
    </row>
    <row r="41" spans="1:24">
      <c r="A41" s="1561"/>
      <c r="B41" s="6593" t="s">
        <v>1652</v>
      </c>
      <c r="C41" s="6594"/>
      <c r="D41" s="2188"/>
      <c r="E41" s="2226">
        <f>E38+E39+E40</f>
        <v>0</v>
      </c>
      <c r="F41" s="2226">
        <f t="shared" ref="F41:U41" si="4">F38+F39+F40</f>
        <v>0</v>
      </c>
      <c r="G41" s="2226">
        <f t="shared" si="4"/>
        <v>0</v>
      </c>
      <c r="H41" s="2226">
        <f t="shared" si="4"/>
        <v>0</v>
      </c>
      <c r="I41" s="2226">
        <f t="shared" si="4"/>
        <v>0</v>
      </c>
      <c r="J41" s="2226">
        <f t="shared" si="4"/>
        <v>0</v>
      </c>
      <c r="K41" s="2226">
        <f t="shared" si="4"/>
        <v>0</v>
      </c>
      <c r="L41" s="2226">
        <f t="shared" si="4"/>
        <v>0</v>
      </c>
      <c r="M41" s="2226">
        <f t="shared" si="4"/>
        <v>0</v>
      </c>
      <c r="N41" s="2226">
        <f t="shared" si="4"/>
        <v>0</v>
      </c>
      <c r="O41" s="2226">
        <f t="shared" si="4"/>
        <v>0</v>
      </c>
      <c r="P41" s="2226">
        <f t="shared" si="4"/>
        <v>0</v>
      </c>
      <c r="Q41" s="2226">
        <f t="shared" si="4"/>
        <v>0</v>
      </c>
      <c r="R41" s="2226">
        <f t="shared" si="4"/>
        <v>0</v>
      </c>
      <c r="S41" s="2226">
        <f t="shared" si="4"/>
        <v>0</v>
      </c>
      <c r="T41" s="2226">
        <f t="shared" si="4"/>
        <v>0</v>
      </c>
      <c r="U41" s="2226">
        <f t="shared" si="4"/>
        <v>0</v>
      </c>
    </row>
    <row r="42" spans="1:24" s="14" customFormat="1" ht="15">
      <c r="A42" s="3138"/>
      <c r="B42" s="3129" t="s">
        <v>1682</v>
      </c>
      <c r="C42" s="3130"/>
      <c r="D42" s="2189"/>
      <c r="E42" s="3141"/>
      <c r="F42" s="3141"/>
      <c r="G42" s="3141"/>
      <c r="H42" s="3141"/>
      <c r="I42" s="3141"/>
      <c r="J42" s="3141"/>
      <c r="K42" s="3141"/>
      <c r="L42" s="3141"/>
      <c r="M42" s="3141"/>
      <c r="N42" s="3141"/>
      <c r="O42" s="3141"/>
      <c r="P42" s="3141"/>
      <c r="Q42" s="3141"/>
      <c r="R42" s="3141"/>
      <c r="S42" s="3141"/>
      <c r="T42" s="3141"/>
      <c r="U42" s="3142"/>
    </row>
    <row r="43" spans="1:24" s="14" customFormat="1" ht="14.25">
      <c r="A43" s="3138"/>
      <c r="B43" s="3131" t="s">
        <v>1683</v>
      </c>
      <c r="C43" s="3123"/>
      <c r="D43" s="2189"/>
      <c r="E43" s="3144">
        <f>+'21.10'!G41</f>
        <v>0</v>
      </c>
      <c r="F43" s="3145"/>
      <c r="G43" s="3145"/>
      <c r="H43" s="3145"/>
      <c r="I43" s="3145"/>
      <c r="J43" s="3145"/>
      <c r="K43" s="3145"/>
      <c r="L43" s="3145"/>
      <c r="M43" s="3145"/>
      <c r="N43" s="3145"/>
      <c r="O43" s="3145"/>
      <c r="P43" s="3145"/>
      <c r="Q43" s="3145"/>
      <c r="R43" s="3145"/>
      <c r="S43" s="3145"/>
      <c r="T43" s="3002">
        <f>SUM(E43:S43)</f>
        <v>0</v>
      </c>
      <c r="U43" s="3147"/>
    </row>
    <row r="44" spans="1:24" s="14" customFormat="1" ht="14.25">
      <c r="A44" s="1561"/>
      <c r="B44" s="2153" t="s">
        <v>2039</v>
      </c>
      <c r="C44" s="3125"/>
      <c r="D44" s="2189"/>
      <c r="E44" s="3146">
        <f>+'21.10'!G42</f>
        <v>0</v>
      </c>
      <c r="F44" s="2623"/>
      <c r="G44" s="2623"/>
      <c r="H44" s="2623"/>
      <c r="I44" s="2623"/>
      <c r="J44" s="2623"/>
      <c r="K44" s="2623"/>
      <c r="L44" s="2623"/>
      <c r="M44" s="2623"/>
      <c r="N44" s="2623"/>
      <c r="O44" s="2623"/>
      <c r="P44" s="2623"/>
      <c r="Q44" s="2623"/>
      <c r="R44" s="2623"/>
      <c r="S44" s="2623"/>
      <c r="T44" s="3002">
        <f>SUM(E44:S44)</f>
        <v>0</v>
      </c>
      <c r="U44" s="3148"/>
    </row>
    <row r="45" spans="1:24" s="14" customFormat="1" ht="14.25">
      <c r="A45" s="3138"/>
      <c r="B45" s="3134" t="s">
        <v>1684</v>
      </c>
      <c r="C45" s="348"/>
      <c r="D45" s="2189"/>
      <c r="E45" s="3139">
        <f>SUM(E43:E44)</f>
        <v>0</v>
      </c>
      <c r="F45" s="3140">
        <f t="shared" ref="F45:U45" si="5">SUM(F43:F44)</f>
        <v>0</v>
      </c>
      <c r="G45" s="3140">
        <f t="shared" si="5"/>
        <v>0</v>
      </c>
      <c r="H45" s="3140">
        <f t="shared" si="5"/>
        <v>0</v>
      </c>
      <c r="I45" s="3140">
        <f t="shared" si="5"/>
        <v>0</v>
      </c>
      <c r="J45" s="3140">
        <f t="shared" si="5"/>
        <v>0</v>
      </c>
      <c r="K45" s="3140">
        <f t="shared" si="5"/>
        <v>0</v>
      </c>
      <c r="L45" s="3140">
        <f t="shared" si="5"/>
        <v>0</v>
      </c>
      <c r="M45" s="3140">
        <f t="shared" si="5"/>
        <v>0</v>
      </c>
      <c r="N45" s="3140">
        <f t="shared" si="5"/>
        <v>0</v>
      </c>
      <c r="O45" s="3140">
        <f t="shared" si="5"/>
        <v>0</v>
      </c>
      <c r="P45" s="3140">
        <f t="shared" si="5"/>
        <v>0</v>
      </c>
      <c r="Q45" s="3140">
        <f t="shared" si="5"/>
        <v>0</v>
      </c>
      <c r="R45" s="3140">
        <f t="shared" si="5"/>
        <v>0</v>
      </c>
      <c r="S45" s="3140">
        <f t="shared" si="5"/>
        <v>0</v>
      </c>
      <c r="T45" s="3140">
        <f>SUM(T43:T44)</f>
        <v>0</v>
      </c>
      <c r="U45" s="3140">
        <f t="shared" si="5"/>
        <v>0</v>
      </c>
    </row>
    <row r="46" spans="1:24" ht="15" thickBot="1">
      <c r="A46" s="1562"/>
      <c r="B46" s="1571" t="s">
        <v>483</v>
      </c>
      <c r="C46" s="1534"/>
      <c r="D46" s="2190"/>
      <c r="E46" s="3143">
        <f>E29+E31+E41+E45</f>
        <v>0</v>
      </c>
      <c r="F46" s="3143">
        <f t="shared" ref="F46:U46" si="6">F29+F31+F41+F45</f>
        <v>0</v>
      </c>
      <c r="G46" s="3143">
        <f t="shared" si="6"/>
        <v>0</v>
      </c>
      <c r="H46" s="3143">
        <f t="shared" si="6"/>
        <v>0</v>
      </c>
      <c r="I46" s="3143">
        <f t="shared" si="6"/>
        <v>0</v>
      </c>
      <c r="J46" s="3143">
        <f t="shared" si="6"/>
        <v>0</v>
      </c>
      <c r="K46" s="3143">
        <f t="shared" si="6"/>
        <v>0</v>
      </c>
      <c r="L46" s="3143">
        <f t="shared" si="6"/>
        <v>0</v>
      </c>
      <c r="M46" s="3143">
        <f t="shared" si="6"/>
        <v>0</v>
      </c>
      <c r="N46" s="3143">
        <f t="shared" si="6"/>
        <v>0</v>
      </c>
      <c r="O46" s="3143">
        <f t="shared" si="6"/>
        <v>0</v>
      </c>
      <c r="P46" s="3143">
        <f t="shared" si="6"/>
        <v>0</v>
      </c>
      <c r="Q46" s="3143">
        <f t="shared" si="6"/>
        <v>0</v>
      </c>
      <c r="R46" s="3143">
        <f t="shared" si="6"/>
        <v>0</v>
      </c>
      <c r="S46" s="3143">
        <f t="shared" si="6"/>
        <v>0</v>
      </c>
      <c r="T46" s="3143">
        <f t="shared" si="6"/>
        <v>0</v>
      </c>
      <c r="U46" s="3143">
        <f t="shared" si="6"/>
        <v>0</v>
      </c>
    </row>
    <row r="47" spans="1:24" ht="14.25">
      <c r="A47" s="867"/>
      <c r="B47" s="866"/>
      <c r="C47" s="1570"/>
      <c r="D47" s="866"/>
      <c r="E47" s="2231"/>
      <c r="F47" s="2231"/>
      <c r="G47" s="2231"/>
      <c r="H47" s="2231"/>
      <c r="I47" s="2231"/>
      <c r="J47" s="2231"/>
      <c r="K47" s="2231"/>
      <c r="L47" s="2231"/>
      <c r="M47" s="2231"/>
      <c r="N47" s="2231"/>
      <c r="O47" s="2231"/>
      <c r="P47" s="2231"/>
      <c r="Q47" s="2231"/>
      <c r="R47" s="2231"/>
      <c r="S47" s="2231"/>
      <c r="T47" s="2232"/>
      <c r="U47" s="2233"/>
    </row>
    <row r="48" spans="1:24" ht="14.25">
      <c r="A48" s="1563"/>
      <c r="B48" s="1527" t="s">
        <v>1079</v>
      </c>
      <c r="C48" s="1526"/>
      <c r="D48" s="2191"/>
      <c r="E48" s="2249">
        <f>+'21.10'!G46</f>
        <v>0</v>
      </c>
      <c r="F48" s="2312"/>
      <c r="G48" s="2312"/>
      <c r="H48" s="2312"/>
      <c r="I48" s="2312"/>
      <c r="J48" s="2312"/>
      <c r="K48" s="2312"/>
      <c r="L48" s="2312"/>
      <c r="M48" s="2312"/>
      <c r="N48" s="2312"/>
      <c r="O48" s="2312"/>
      <c r="P48" s="2312"/>
      <c r="Q48" s="2312"/>
      <c r="R48" s="2312"/>
      <c r="S48" s="2312"/>
      <c r="T48" s="2230">
        <f>SUM(E48:S48)</f>
        <v>0</v>
      </c>
      <c r="U48" s="1576"/>
    </row>
    <row r="49" spans="1:21" ht="14.25">
      <c r="A49" s="1563"/>
      <c r="B49" s="1527" t="s">
        <v>1080</v>
      </c>
      <c r="C49" s="1526"/>
      <c r="D49" s="2192"/>
      <c r="E49" s="2249">
        <f>+'21.10'!G47</f>
        <v>0</v>
      </c>
      <c r="F49" s="2312"/>
      <c r="G49" s="2312"/>
      <c r="H49" s="2312"/>
      <c r="I49" s="2312"/>
      <c r="J49" s="2312"/>
      <c r="K49" s="2312"/>
      <c r="L49" s="2312"/>
      <c r="M49" s="2312"/>
      <c r="N49" s="2312"/>
      <c r="O49" s="2312"/>
      <c r="P49" s="2312"/>
      <c r="Q49" s="2312"/>
      <c r="R49" s="2312"/>
      <c r="S49" s="2312"/>
      <c r="T49" s="2230">
        <f>SUM(E49:S49)</f>
        <v>0</v>
      </c>
      <c r="U49" s="1576"/>
    </row>
    <row r="50" spans="1:21" ht="14.25">
      <c r="A50" s="1563"/>
      <c r="B50" s="1527" t="s">
        <v>1081</v>
      </c>
      <c r="C50" s="1526"/>
      <c r="D50" s="2191"/>
      <c r="E50" s="2249">
        <f>+'21.10'!G48</f>
        <v>0</v>
      </c>
      <c r="F50" s="2219"/>
      <c r="G50" s="2219"/>
      <c r="H50" s="2219"/>
      <c r="I50" s="2219"/>
      <c r="J50" s="2219"/>
      <c r="K50" s="2219"/>
      <c r="L50" s="2219"/>
      <c r="M50" s="2219"/>
      <c r="N50" s="2219"/>
      <c r="O50" s="2219"/>
      <c r="P50" s="2219"/>
      <c r="Q50" s="2219"/>
      <c r="R50" s="2219"/>
      <c r="S50" s="2219"/>
      <c r="T50" s="2230">
        <f>SUM(E50:S50)</f>
        <v>0</v>
      </c>
      <c r="U50" s="1576"/>
    </row>
    <row r="51" spans="1:21" ht="13.5" thickBot="1">
      <c r="A51" s="11"/>
      <c r="B51" s="1564"/>
      <c r="C51" s="1565"/>
      <c r="D51" s="2193"/>
      <c r="E51" s="2250"/>
      <c r="F51" s="2234"/>
      <c r="G51" s="2234"/>
      <c r="H51" s="2234"/>
      <c r="I51" s="2234"/>
      <c r="J51" s="2234"/>
      <c r="K51" s="2234"/>
      <c r="L51" s="2234"/>
      <c r="M51" s="2234"/>
      <c r="N51" s="2234"/>
      <c r="O51" s="2234"/>
      <c r="P51" s="2234"/>
      <c r="Q51" s="2234"/>
      <c r="R51" s="2234"/>
      <c r="S51" s="2234"/>
      <c r="T51" s="2235"/>
      <c r="U51" s="2236"/>
    </row>
    <row r="52" spans="1:21" ht="14.25" thickTop="1" thickBot="1">
      <c r="A52" s="1567"/>
      <c r="B52" s="6166" t="s">
        <v>481</v>
      </c>
      <c r="C52" s="6167"/>
      <c r="D52" s="1535"/>
      <c r="E52" s="2237">
        <f>SUM(E48:E50)+E16+E46</f>
        <v>0</v>
      </c>
      <c r="F52" s="2237">
        <f t="shared" ref="F52:U52" si="7">SUM(F48:F50)+F16+F46</f>
        <v>0</v>
      </c>
      <c r="G52" s="2237">
        <f t="shared" si="7"/>
        <v>0</v>
      </c>
      <c r="H52" s="2237">
        <f t="shared" si="7"/>
        <v>0</v>
      </c>
      <c r="I52" s="2237">
        <f t="shared" si="7"/>
        <v>0</v>
      </c>
      <c r="J52" s="2237">
        <f t="shared" si="7"/>
        <v>0</v>
      </c>
      <c r="K52" s="2237">
        <f t="shared" si="7"/>
        <v>0</v>
      </c>
      <c r="L52" s="2237">
        <f t="shared" si="7"/>
        <v>0</v>
      </c>
      <c r="M52" s="2237">
        <f t="shared" si="7"/>
        <v>0</v>
      </c>
      <c r="N52" s="2237">
        <f t="shared" si="7"/>
        <v>0</v>
      </c>
      <c r="O52" s="2237">
        <f t="shared" si="7"/>
        <v>0</v>
      </c>
      <c r="P52" s="2237">
        <f t="shared" si="7"/>
        <v>0</v>
      </c>
      <c r="Q52" s="2237">
        <f t="shared" si="7"/>
        <v>0</v>
      </c>
      <c r="R52" s="2237">
        <f t="shared" si="7"/>
        <v>0</v>
      </c>
      <c r="S52" s="2237">
        <f t="shared" si="7"/>
        <v>0</v>
      </c>
      <c r="T52" s="2237">
        <f t="shared" si="7"/>
        <v>0</v>
      </c>
      <c r="U52" s="2237">
        <f t="shared" si="7"/>
        <v>0</v>
      </c>
    </row>
    <row r="53" spans="1:21" ht="13.5" thickTop="1">
      <c r="A53" s="60"/>
      <c r="B53" s="60"/>
      <c r="C53" s="60"/>
      <c r="D53" s="60"/>
      <c r="E53" s="60"/>
      <c r="F53" s="60"/>
      <c r="G53" s="60"/>
      <c r="H53" s="60"/>
      <c r="I53" s="60"/>
      <c r="J53" s="60"/>
      <c r="K53" s="60"/>
      <c r="L53" s="60"/>
      <c r="M53" s="60"/>
      <c r="N53" s="60"/>
      <c r="O53" s="60"/>
      <c r="P53" s="60"/>
      <c r="Q53" s="60"/>
      <c r="R53" s="60"/>
      <c r="S53" s="60"/>
      <c r="T53" s="60"/>
      <c r="U53" s="916" t="str">
        <f>+ToC!E117</f>
        <v xml:space="preserve">GENERAL Annual Return </v>
      </c>
    </row>
    <row r="54" spans="1:21">
      <c r="A54" s="60"/>
      <c r="B54" s="60"/>
      <c r="C54" s="60"/>
      <c r="D54" s="60"/>
      <c r="E54" s="60"/>
      <c r="F54" s="60"/>
      <c r="G54" s="60"/>
      <c r="H54" s="60"/>
      <c r="I54" s="60"/>
      <c r="J54" s="60"/>
      <c r="K54" s="60"/>
      <c r="L54" s="60"/>
      <c r="M54" s="60"/>
      <c r="N54" s="60"/>
      <c r="O54" s="60"/>
      <c r="P54" s="60"/>
      <c r="Q54" s="60"/>
      <c r="R54" s="60"/>
      <c r="S54" s="60"/>
      <c r="T54" s="60"/>
      <c r="U54" s="916" t="s">
        <v>1167</v>
      </c>
    </row>
    <row r="55" spans="1:21" hidden="1">
      <c r="A55" s="60"/>
      <c r="B55" s="60"/>
      <c r="C55" s="60"/>
      <c r="D55" s="60"/>
      <c r="E55" s="60"/>
      <c r="F55" s="60"/>
      <c r="G55" s="60"/>
      <c r="H55" s="60"/>
      <c r="I55" s="60"/>
      <c r="J55" s="60"/>
      <c r="K55" s="60"/>
      <c r="L55" s="60"/>
      <c r="M55" s="60"/>
      <c r="N55" s="60"/>
      <c r="O55" s="60"/>
      <c r="P55" s="60"/>
      <c r="Q55" s="60"/>
      <c r="R55" s="60"/>
      <c r="S55" s="60"/>
      <c r="T55" s="60"/>
      <c r="U55" s="60"/>
    </row>
  </sheetData>
  <sheetProtection algorithmName="SHA-512" hashValue="ssv/vwKcpgwx5GEhKOGj5uQhoFELtloJXuftGu9mmrj5BJKWiaulxFwkFo+F7pmI4CuI84L0TMnWmA6L0hQv6A==" saltValue="ViinrsJrFO5qdUi80Q5daA==" spinCount="100000" sheet="1" objects="1" scenarios="1"/>
  <mergeCells count="6">
    <mergeCell ref="A1:U1"/>
    <mergeCell ref="B41:C41"/>
    <mergeCell ref="B16:C16"/>
    <mergeCell ref="B18:C18"/>
    <mergeCell ref="A9:U9"/>
    <mergeCell ref="A11:U11"/>
  </mergeCells>
  <dataValidations count="4">
    <dataValidation type="whole" operator="lessThanOrEqual" allowBlank="1" showInputMessage="1" showErrorMessage="1" errorTitle="Numbers Only" error="You can only enter whole numbers" sqref="B34:C35 D48 C38 B46:D46 C24:D30 B48:C50 D50 F50:S50 D32:D39 B41:B45 C44:C45">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F48:S48 D51 C20:D23 C31:E31 T33:T40 E48:E51 T48:T50 T31 C32:C33 B32 F51:U51 E29:U29 U38:U39 E38:S39 T43:T44 F21:S23 E46:U46">
      <formula1>50000000000</formula1>
    </dataValidation>
    <dataValidation operator="lessThanOrEqual" allowBlank="1" showInputMessage="1" showErrorMessage="1" errorTitle="Numbers Only" error="You can only enter numbers in these cells.To re input a number, press Cancel  or Retry and  delete, and then re enter a valid number_x000a_" sqref="D52:U52"/>
    <dataValidation type="list" allowBlank="1" showInputMessage="1" showErrorMessage="1" sqref="F13:S13">
      <formula1>$X$14:$X$35</formula1>
    </dataValidation>
  </dataValidations>
  <hyperlinks>
    <hyperlink ref="A1:S1" location="ToC!A1" display="21.12"/>
  </hyperlinks>
  <pageMargins left="0.70866141732283472" right="0.70866141732283472" top="0.74803149606299213" bottom="0.74803149606299213" header="0.31496062992125984" footer="0.31496062992125984"/>
  <pageSetup scale="30" orientation="portrait" r:id="rId1"/>
  <headerFooter>
    <oddHeader>&amp;L&amp;A&amp;C&amp;"Times New Roman,Bold" DRAFT 
INTERNAL USE ONLY&amp;RPage &amp;P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7030A0"/>
    <pageSetUpPr fitToPage="1"/>
  </sheetPr>
  <dimension ref="A1:K93"/>
  <sheetViews>
    <sheetView topLeftCell="A32" zoomScaleNormal="100" workbookViewId="0">
      <selection activeCell="F47" sqref="F47"/>
    </sheetView>
  </sheetViews>
  <sheetFormatPr defaultColWidth="0" defaultRowHeight="15" zeroHeight="1"/>
  <cols>
    <col min="1" max="1" width="11.33203125" style="515" customWidth="1"/>
    <col min="2" max="2" width="4.83203125" style="516" customWidth="1"/>
    <col min="3" max="3" width="49.5" style="517" customWidth="1"/>
    <col min="4" max="4" width="8.83203125" style="517" customWidth="1"/>
    <col min="5" max="7" width="25.83203125" style="517" customWidth="1"/>
    <col min="8" max="8" width="26.1640625" style="517" customWidth="1"/>
    <col min="9" max="9" width="2" style="354" customWidth="1"/>
    <col min="10" max="11" width="17.6640625" style="354" hidden="1" customWidth="1"/>
    <col min="12" max="16384" width="9.33203125" style="354" hidden="1"/>
  </cols>
  <sheetData>
    <row r="1" spans="1:10">
      <c r="A1" s="6601" t="s">
        <v>35</v>
      </c>
      <c r="B1" s="6602"/>
      <c r="C1" s="6602"/>
      <c r="D1" s="6602"/>
      <c r="E1" s="6602"/>
      <c r="F1" s="6602"/>
      <c r="G1" s="6602"/>
      <c r="H1" s="6602"/>
      <c r="I1" s="346"/>
    </row>
    <row r="2" spans="1:10" s="495" customFormat="1" ht="15" customHeight="1">
      <c r="A2" s="493"/>
      <c r="B2" s="494"/>
      <c r="C2" s="4478"/>
      <c r="D2" s="4471"/>
      <c r="E2" s="4471"/>
      <c r="F2" s="4471"/>
      <c r="G2" s="426"/>
      <c r="H2" s="426" t="s">
        <v>2271</v>
      </c>
      <c r="I2" s="1413"/>
    </row>
    <row r="3" spans="1:10" ht="15.75">
      <c r="A3" s="1470" t="str">
        <f>+Cover!A14</f>
        <v>Select Name of Insurer/ Financial Holding Company</v>
      </c>
      <c r="B3" s="1471"/>
      <c r="C3" s="1472"/>
      <c r="D3" s="497"/>
      <c r="E3" s="497"/>
      <c r="F3" s="4471"/>
      <c r="G3" s="426"/>
      <c r="H3" s="426" t="s">
        <v>2272</v>
      </c>
      <c r="I3" s="346"/>
    </row>
    <row r="4" spans="1:10">
      <c r="A4" s="4483" t="str">
        <f>+ToC!A3</f>
        <v>Insurer/Financial Holding Company</v>
      </c>
      <c r="B4" s="497"/>
      <c r="C4" s="344"/>
      <c r="D4" s="497"/>
      <c r="E4" s="497"/>
      <c r="F4" s="497"/>
      <c r="G4" s="344"/>
      <c r="H4" s="342"/>
      <c r="I4" s="346"/>
    </row>
    <row r="5" spans="1:10">
      <c r="A5" s="4476"/>
      <c r="B5" s="497"/>
      <c r="C5" s="344"/>
      <c r="D5" s="497"/>
      <c r="E5" s="497"/>
      <c r="F5" s="497"/>
      <c r="G5" s="498"/>
      <c r="H5" s="4479"/>
      <c r="I5" s="346"/>
    </row>
    <row r="6" spans="1:10">
      <c r="A6" s="433" t="str">
        <f>+ToC!A5</f>
        <v>General Insurers Annual Return</v>
      </c>
      <c r="B6" s="499"/>
      <c r="C6" s="344"/>
      <c r="D6" s="499"/>
      <c r="E6" s="499"/>
      <c r="F6" s="499"/>
      <c r="G6" s="344"/>
      <c r="H6" s="344"/>
      <c r="I6" s="346"/>
    </row>
    <row r="7" spans="1:10">
      <c r="A7" s="433" t="str">
        <f>+ToC!A6</f>
        <v>For Year Ended:</v>
      </c>
      <c r="B7" s="499"/>
      <c r="C7" s="344"/>
      <c r="D7" s="499"/>
      <c r="E7" s="499"/>
      <c r="F7" s="499"/>
      <c r="G7" s="344"/>
      <c r="H7" s="434">
        <f>+Cover!A22</f>
        <v>0</v>
      </c>
      <c r="I7" s="346"/>
    </row>
    <row r="8" spans="1:10">
      <c r="A8" s="344"/>
      <c r="B8" s="433"/>
      <c r="C8" s="499"/>
      <c r="D8" s="499"/>
      <c r="E8" s="499"/>
      <c r="F8" s="499"/>
      <c r="G8" s="344"/>
      <c r="H8" s="431"/>
      <c r="I8" s="346"/>
    </row>
    <row r="9" spans="1:10">
      <c r="A9" s="344"/>
      <c r="B9" s="500"/>
      <c r="C9" s="6508" t="s">
        <v>493</v>
      </c>
      <c r="D9" s="6600"/>
      <c r="E9" s="6600"/>
      <c r="F9" s="6600"/>
      <c r="G9" s="6600"/>
      <c r="H9" s="6600"/>
      <c r="I9" s="346"/>
    </row>
    <row r="10" spans="1:10">
      <c r="A10" s="344"/>
      <c r="B10" s="500"/>
      <c r="C10" s="342"/>
      <c r="D10" s="342"/>
      <c r="E10" s="342"/>
      <c r="F10" s="342"/>
      <c r="G10" s="501"/>
      <c r="H10" s="501"/>
      <c r="I10" s="346"/>
    </row>
    <row r="11" spans="1:10" ht="16.899999999999999" customHeight="1">
      <c r="A11" s="6603" t="s">
        <v>2041</v>
      </c>
      <c r="B11" s="6603"/>
      <c r="C11" s="6603"/>
      <c r="D11" s="6603"/>
      <c r="E11" s="6603"/>
      <c r="F11" s="6603"/>
      <c r="G11" s="6603"/>
      <c r="H11" s="6603"/>
      <c r="I11" s="346"/>
    </row>
    <row r="12" spans="1:10" ht="13.9" customHeight="1" thickBot="1">
      <c r="A12" s="344"/>
      <c r="B12" s="500"/>
      <c r="C12" s="432"/>
      <c r="D12" s="432"/>
      <c r="E12" s="432"/>
      <c r="F12" s="432"/>
      <c r="G12" s="502"/>
      <c r="H12" s="501"/>
      <c r="I12" s="346"/>
    </row>
    <row r="13" spans="1:10" ht="39" thickTop="1">
      <c r="A13" s="3851" t="s">
        <v>884</v>
      </c>
      <c r="B13" s="177"/>
      <c r="C13" s="4711" t="s">
        <v>365</v>
      </c>
      <c r="D13" s="4712" t="s">
        <v>10</v>
      </c>
      <c r="E13" s="4713" t="str">
        <f>"Business in Trinidad &amp; Tobago "&amp;YEAR($H$7)</f>
        <v>Business in Trinidad &amp; Tobago 1900</v>
      </c>
      <c r="F13" s="735" t="str">
        <f>"Business Outside Trinidad &amp; Tobago "&amp;YEAR($H$7)</f>
        <v>Business Outside Trinidad &amp; Tobago 1900</v>
      </c>
      <c r="G13" s="194">
        <f>YEAR($H$7)</f>
        <v>1900</v>
      </c>
      <c r="H13" s="207">
        <f>G13-1</f>
        <v>1899</v>
      </c>
      <c r="I13" s="346"/>
      <c r="J13" s="504"/>
    </row>
    <row r="14" spans="1:10" ht="18" customHeight="1">
      <c r="A14" s="508" t="s">
        <v>1094</v>
      </c>
      <c r="B14" s="506" t="s">
        <v>336</v>
      </c>
      <c r="C14" s="3157" t="s">
        <v>372</v>
      </c>
      <c r="D14" s="3158"/>
      <c r="E14" s="5951">
        <f>'35.10'!D74</f>
        <v>0</v>
      </c>
      <c r="F14" s="5952">
        <f>'35.10'!E74</f>
        <v>0</v>
      </c>
      <c r="G14" s="5953">
        <f>SUM(E14:F14)</f>
        <v>0</v>
      </c>
      <c r="H14" s="5954">
        <f>'35.10'!G74</f>
        <v>0</v>
      </c>
      <c r="I14" s="346"/>
    </row>
    <row r="15" spans="1:10" ht="18" customHeight="1">
      <c r="A15" s="505"/>
      <c r="B15" s="506" t="s">
        <v>68</v>
      </c>
      <c r="C15" s="764" t="s">
        <v>373</v>
      </c>
      <c r="D15" s="4714"/>
      <c r="E15" s="5955">
        <f>'35.10'!D82</f>
        <v>0</v>
      </c>
      <c r="F15" s="5956">
        <f>'35.10'!E82</f>
        <v>0</v>
      </c>
      <c r="G15" s="5957">
        <f t="shared" ref="G15:G18" si="0">SUM(E15:F15)</f>
        <v>0</v>
      </c>
      <c r="H15" s="5958">
        <f>'35.10'!G82</f>
        <v>0</v>
      </c>
      <c r="I15" s="346"/>
    </row>
    <row r="16" spans="1:10" ht="18" customHeight="1">
      <c r="A16" s="505"/>
      <c r="B16" s="506" t="s">
        <v>121</v>
      </c>
      <c r="C16" s="764" t="s">
        <v>374</v>
      </c>
      <c r="D16" s="4714"/>
      <c r="E16" s="5955">
        <f>+'35.10'!D62</f>
        <v>0</v>
      </c>
      <c r="F16" s="5955">
        <f>+'35.10'!E62</f>
        <v>0</v>
      </c>
      <c r="G16" s="5957">
        <f>SUM(E16:F16)</f>
        <v>0</v>
      </c>
      <c r="H16" s="5959">
        <f>+'35.10'!G62</f>
        <v>0</v>
      </c>
      <c r="I16" s="346"/>
    </row>
    <row r="17" spans="1:9">
      <c r="A17" s="505"/>
      <c r="B17" s="506" t="s">
        <v>72</v>
      </c>
      <c r="C17" s="765" t="s">
        <v>376</v>
      </c>
      <c r="D17" s="4715"/>
      <c r="E17" s="5960">
        <f>'35.10'!D68</f>
        <v>0</v>
      </c>
      <c r="F17" s="5961">
        <f>'35.10'!E68</f>
        <v>0</v>
      </c>
      <c r="G17" s="5957">
        <f>SUM(E17:F17)</f>
        <v>0</v>
      </c>
      <c r="H17" s="5959">
        <f>+'35.10'!G68</f>
        <v>0</v>
      </c>
      <c r="I17" s="346"/>
    </row>
    <row r="18" spans="1:9" ht="29.25">
      <c r="A18" s="505"/>
      <c r="B18" s="506" t="s">
        <v>74</v>
      </c>
      <c r="C18" s="764" t="s">
        <v>1916</v>
      </c>
      <c r="D18" s="4715"/>
      <c r="E18" s="5960">
        <f>'35.10'!D66</f>
        <v>0</v>
      </c>
      <c r="F18" s="5961">
        <f>'35.10'!E66</f>
        <v>0</v>
      </c>
      <c r="G18" s="5957">
        <f t="shared" si="0"/>
        <v>0</v>
      </c>
      <c r="H18" s="5959">
        <f>+'35.10'!G66</f>
        <v>0</v>
      </c>
      <c r="I18" s="346"/>
    </row>
    <row r="19" spans="1:9" s="445" customFormat="1" ht="18" customHeight="1">
      <c r="A19" s="505"/>
      <c r="B19" s="506" t="s">
        <v>76</v>
      </c>
      <c r="C19" s="765" t="s">
        <v>378</v>
      </c>
      <c r="D19" s="4715"/>
      <c r="E19" s="5960">
        <f>+'35.10'!D15</f>
        <v>0</v>
      </c>
      <c r="F19" s="5961">
        <f>+'35.10'!E15</f>
        <v>0</v>
      </c>
      <c r="G19" s="5957">
        <f>SUM(E19:F19)</f>
        <v>0</v>
      </c>
      <c r="H19" s="5959">
        <f>+'35.10'!G15</f>
        <v>0</v>
      </c>
      <c r="I19" s="346"/>
    </row>
    <row r="20" spans="1:9" s="445" customFormat="1" ht="18" customHeight="1">
      <c r="A20" s="505"/>
      <c r="B20" s="4490" t="s">
        <v>77</v>
      </c>
      <c r="C20" s="4491" t="s">
        <v>2335</v>
      </c>
      <c r="D20" s="4715"/>
      <c r="E20" s="5962"/>
      <c r="F20" s="5963"/>
      <c r="G20" s="5957">
        <f t="shared" ref="G20" si="1">SUM(E20:F20)</f>
        <v>0</v>
      </c>
      <c r="H20" s="5964"/>
      <c r="I20" s="346"/>
    </row>
    <row r="21" spans="1:9" s="445" customFormat="1" ht="18" customHeight="1">
      <c r="A21" s="505"/>
      <c r="B21" s="4490" t="s">
        <v>78</v>
      </c>
      <c r="C21" s="4491" t="s">
        <v>2336</v>
      </c>
      <c r="D21" s="4715"/>
      <c r="E21" s="5960">
        <f>'50.17'!K43</f>
        <v>0</v>
      </c>
      <c r="F21" s="5961">
        <f>'50.17'!K81</f>
        <v>0</v>
      </c>
      <c r="G21" s="5957">
        <f>'50.16'!K45+'50.17'!K43</f>
        <v>0</v>
      </c>
      <c r="H21" s="5960">
        <f>'50.17'!Q43+'50.17'!Q41</f>
        <v>0</v>
      </c>
      <c r="I21" s="346"/>
    </row>
    <row r="22" spans="1:9" s="445" customFormat="1" ht="18" customHeight="1">
      <c r="A22" s="505"/>
      <c r="B22" s="4490" t="s">
        <v>80</v>
      </c>
      <c r="C22" s="4491" t="s">
        <v>2337</v>
      </c>
      <c r="D22" s="4715"/>
      <c r="E22" s="5960">
        <f>'50.18'!K43</f>
        <v>0</v>
      </c>
      <c r="F22" s="5961">
        <f>'50.18'!K81</f>
        <v>0</v>
      </c>
      <c r="G22" s="5957">
        <f>'50.18'!K47+'50.19'!K44</f>
        <v>0</v>
      </c>
      <c r="H22" s="5960">
        <f>'50.18'!Q43+'50.18'!Q81</f>
        <v>0</v>
      </c>
      <c r="I22" s="346"/>
    </row>
    <row r="23" spans="1:9" s="445" customFormat="1" ht="15" customHeight="1">
      <c r="A23" s="505"/>
      <c r="B23" s="4492" t="s">
        <v>77</v>
      </c>
      <c r="C23" s="4493" t="s">
        <v>379</v>
      </c>
      <c r="D23" s="4715"/>
      <c r="E23" s="5960"/>
      <c r="F23" s="5961"/>
      <c r="G23" s="5957"/>
      <c r="H23" s="5959"/>
      <c r="I23" s="346"/>
    </row>
    <row r="24" spans="1:9" s="445" customFormat="1" ht="15" customHeight="1">
      <c r="A24" s="505"/>
      <c r="B24" s="4492" t="s">
        <v>78</v>
      </c>
      <c r="C24" s="4493" t="s">
        <v>380</v>
      </c>
      <c r="D24" s="4715"/>
      <c r="E24" s="5960"/>
      <c r="F24" s="5961"/>
      <c r="G24" s="5957"/>
      <c r="H24" s="5965"/>
      <c r="I24" s="346"/>
    </row>
    <row r="25" spans="1:9" s="445" customFormat="1" ht="15" customHeight="1">
      <c r="A25" s="505"/>
      <c r="B25" s="4492" t="s">
        <v>80</v>
      </c>
      <c r="C25" s="4493" t="s">
        <v>381</v>
      </c>
      <c r="D25" s="4715"/>
      <c r="E25" s="5960"/>
      <c r="F25" s="5961"/>
      <c r="G25" s="5957"/>
      <c r="H25" s="5965"/>
      <c r="I25" s="346"/>
    </row>
    <row r="26" spans="1:9" s="445" customFormat="1" ht="15" customHeight="1">
      <c r="A26" s="505"/>
      <c r="B26" s="506" t="s">
        <v>82</v>
      </c>
      <c r="C26" s="765" t="s">
        <v>815</v>
      </c>
      <c r="D26" s="4716"/>
      <c r="E26" s="5966">
        <f>'35.10'!D84</f>
        <v>0</v>
      </c>
      <c r="F26" s="5967">
        <f>'35.10'!E84</f>
        <v>0</v>
      </c>
      <c r="G26" s="5957">
        <f t="shared" ref="G26:G34" si="2">SUM(E26:F26)</f>
        <v>0</v>
      </c>
      <c r="H26" s="5965">
        <f>+'35.10'!G84</f>
        <v>0</v>
      </c>
      <c r="I26" s="346"/>
    </row>
    <row r="27" spans="1:9" s="445" customFormat="1" ht="15" customHeight="1">
      <c r="A27" s="505"/>
      <c r="B27" s="506" t="s">
        <v>84</v>
      </c>
      <c r="C27" s="765" t="s">
        <v>810</v>
      </c>
      <c r="D27" s="4716"/>
      <c r="E27" s="5968">
        <f>'35.10'!D97</f>
        <v>0</v>
      </c>
      <c r="F27" s="5968">
        <f>'35.10'!E97</f>
        <v>0</v>
      </c>
      <c r="G27" s="5957">
        <f t="shared" si="2"/>
        <v>0</v>
      </c>
      <c r="H27" s="5965">
        <f>+'35.10'!G97</f>
        <v>0</v>
      </c>
      <c r="I27" s="346"/>
    </row>
    <row r="28" spans="1:9" s="445" customFormat="1" ht="15" customHeight="1">
      <c r="A28" s="505"/>
      <c r="B28" s="506" t="s">
        <v>86</v>
      </c>
      <c r="C28" s="765" t="s">
        <v>383</v>
      </c>
      <c r="D28" s="4716"/>
      <c r="E28" s="5968">
        <f>+'35.10'!D99</f>
        <v>0</v>
      </c>
      <c r="F28" s="5968">
        <f>+'35.10'!E99</f>
        <v>0</v>
      </c>
      <c r="G28" s="5957">
        <f t="shared" si="2"/>
        <v>0</v>
      </c>
      <c r="H28" s="5959">
        <f>+'35.10'!G99</f>
        <v>0</v>
      </c>
      <c r="I28" s="346"/>
    </row>
    <row r="29" spans="1:9" s="445" customFormat="1" ht="15" customHeight="1">
      <c r="A29" s="505"/>
      <c r="B29" s="506" t="s">
        <v>89</v>
      </c>
      <c r="C29" s="765" t="s">
        <v>384</v>
      </c>
      <c r="D29" s="4716"/>
      <c r="E29" s="5968">
        <f>'35.10'!D87</f>
        <v>0</v>
      </c>
      <c r="F29" s="5968">
        <f>'35.10'!E87</f>
        <v>0</v>
      </c>
      <c r="G29" s="5957">
        <f t="shared" si="2"/>
        <v>0</v>
      </c>
      <c r="H29" s="5959">
        <f>+'35.10'!G87</f>
        <v>0</v>
      </c>
      <c r="I29" s="346"/>
    </row>
    <row r="30" spans="1:9" s="445" customFormat="1" ht="15" customHeight="1">
      <c r="A30" s="505"/>
      <c r="B30" s="506" t="s">
        <v>91</v>
      </c>
      <c r="C30" s="765" t="s">
        <v>385</v>
      </c>
      <c r="D30" s="4716"/>
      <c r="E30" s="5968">
        <f>'35.10'!D86</f>
        <v>0</v>
      </c>
      <c r="F30" s="5968">
        <f>'35.10'!E86</f>
        <v>0</v>
      </c>
      <c r="G30" s="5957">
        <f t="shared" si="2"/>
        <v>0</v>
      </c>
      <c r="H30" s="5959">
        <f>+'35.10'!G86</f>
        <v>0</v>
      </c>
      <c r="I30" s="346"/>
    </row>
    <row r="31" spans="1:9" ht="15" customHeight="1">
      <c r="A31" s="505"/>
      <c r="B31" s="506" t="s">
        <v>386</v>
      </c>
      <c r="C31" s="766" t="s">
        <v>387</v>
      </c>
      <c r="D31" s="4716"/>
      <c r="E31" s="5968">
        <f>'35.10'!D17</f>
        <v>0</v>
      </c>
      <c r="F31" s="5968">
        <f>'35.10'!E17</f>
        <v>0</v>
      </c>
      <c r="G31" s="5957">
        <f t="shared" si="2"/>
        <v>0</v>
      </c>
      <c r="H31" s="5959">
        <f>+'35.10'!G17</f>
        <v>0</v>
      </c>
      <c r="I31" s="346"/>
    </row>
    <row r="32" spans="1:9" ht="15" customHeight="1">
      <c r="A32" s="505"/>
      <c r="B32" s="506" t="s">
        <v>94</v>
      </c>
      <c r="C32" s="4717" t="s">
        <v>1645</v>
      </c>
      <c r="D32" s="4716"/>
      <c r="E32" s="5967">
        <f>+'35.10'!D23</f>
        <v>0</v>
      </c>
      <c r="F32" s="5967">
        <f>+'35.10'!E23</f>
        <v>0</v>
      </c>
      <c r="G32" s="5957">
        <f t="shared" si="2"/>
        <v>0</v>
      </c>
      <c r="H32" s="5959">
        <f>+'35.10'!G23</f>
        <v>0</v>
      </c>
      <c r="I32" s="346"/>
    </row>
    <row r="33" spans="1:11">
      <c r="A33" s="505"/>
      <c r="B33" s="506" t="s">
        <v>96</v>
      </c>
      <c r="C33" s="765" t="s">
        <v>816</v>
      </c>
      <c r="D33" s="4716"/>
      <c r="E33" s="5967">
        <f>+'35.10'!D101</f>
        <v>0</v>
      </c>
      <c r="F33" s="5967">
        <f>+'35.10'!E101</f>
        <v>0</v>
      </c>
      <c r="G33" s="5957">
        <f t="shared" si="2"/>
        <v>0</v>
      </c>
      <c r="H33" s="5959">
        <f>+'35.10'!G101</f>
        <v>0</v>
      </c>
      <c r="I33" s="346"/>
    </row>
    <row r="34" spans="1:11" ht="18" customHeight="1">
      <c r="A34" s="505"/>
      <c r="B34" s="506" t="s">
        <v>97</v>
      </c>
      <c r="C34" s="767" t="s">
        <v>1496</v>
      </c>
      <c r="D34" s="4718"/>
      <c r="E34" s="5969">
        <f>'35.10'!D90</f>
        <v>0</v>
      </c>
      <c r="F34" s="5969">
        <f>+'35.10'!E90</f>
        <v>0</v>
      </c>
      <c r="G34" s="5957">
        <f t="shared" si="2"/>
        <v>0</v>
      </c>
      <c r="H34" s="5958">
        <f>+'35.10'!G90</f>
        <v>0</v>
      </c>
      <c r="I34" s="346"/>
      <c r="K34" s="341"/>
    </row>
    <row r="35" spans="1:11" ht="22.15" customHeight="1">
      <c r="A35" s="505"/>
      <c r="B35" s="506"/>
      <c r="C35" s="4719" t="s">
        <v>390</v>
      </c>
      <c r="D35" s="4720"/>
      <c r="E35" s="5970">
        <f>SUM(E14:E34)</f>
        <v>0</v>
      </c>
      <c r="F35" s="5970">
        <f>SUM(F14:F34)</f>
        <v>0</v>
      </c>
      <c r="G35" s="5970">
        <f>SUM(G14:G34)</f>
        <v>0</v>
      </c>
      <c r="H35" s="5971">
        <f>SUM(H14:H34)</f>
        <v>0</v>
      </c>
      <c r="I35" s="346"/>
      <c r="J35" s="510"/>
      <c r="K35" s="511"/>
    </row>
    <row r="36" spans="1:11" ht="15" customHeight="1">
      <c r="A36" s="505"/>
      <c r="B36" s="506"/>
      <c r="C36" s="4721"/>
      <c r="D36" s="4722"/>
      <c r="E36" s="5942"/>
      <c r="F36" s="5942"/>
      <c r="G36" s="5942"/>
      <c r="H36" s="5954"/>
      <c r="I36" s="346"/>
      <c r="J36" s="510"/>
    </row>
    <row r="37" spans="1:11" ht="22.15" customHeight="1">
      <c r="A37" s="505"/>
      <c r="B37" s="506"/>
      <c r="C37" s="4723" t="s">
        <v>337</v>
      </c>
      <c r="D37" s="4720"/>
      <c r="E37" s="5972"/>
      <c r="F37" s="5972"/>
      <c r="G37" s="5973"/>
      <c r="H37" s="5974"/>
      <c r="I37" s="346"/>
    </row>
    <row r="38" spans="1:11" ht="18" customHeight="1">
      <c r="A38" s="505"/>
      <c r="B38" s="506"/>
      <c r="C38" s="5087" t="s">
        <v>2559</v>
      </c>
      <c r="D38" s="4724"/>
      <c r="E38" s="5975"/>
      <c r="F38" s="5975"/>
      <c r="G38" s="5976"/>
      <c r="H38" s="5977"/>
      <c r="I38" s="346"/>
    </row>
    <row r="39" spans="1:11" ht="18" customHeight="1">
      <c r="A39" s="508" t="s">
        <v>1519</v>
      </c>
      <c r="B39" s="4492">
        <v>19</v>
      </c>
      <c r="C39" s="4725" t="s">
        <v>495</v>
      </c>
      <c r="D39" s="4726"/>
      <c r="E39" s="5978">
        <f>SUM(E40:E41)</f>
        <v>0</v>
      </c>
      <c r="F39" s="5978">
        <f>SUM(F40:F41)</f>
        <v>0</v>
      </c>
      <c r="G39" s="5978">
        <f>SUM(G40:G41)</f>
        <v>0</v>
      </c>
      <c r="H39" s="5979">
        <f>SUM(H40:H41)</f>
        <v>0</v>
      </c>
      <c r="I39" s="346"/>
    </row>
    <row r="40" spans="1:11" ht="18" customHeight="1">
      <c r="A40" s="508"/>
      <c r="B40" s="4492"/>
      <c r="C40" s="4727" t="s">
        <v>1670</v>
      </c>
      <c r="D40" s="4726"/>
      <c r="E40" s="5980"/>
      <c r="F40" s="5981"/>
      <c r="G40" s="5982">
        <f>SUM(E40:F40)</f>
        <v>0</v>
      </c>
      <c r="H40" s="5983"/>
      <c r="I40" s="346"/>
    </row>
    <row r="41" spans="1:11" ht="18" customHeight="1">
      <c r="A41" s="508"/>
      <c r="B41" s="4492"/>
      <c r="C41" s="4727" t="s">
        <v>1671</v>
      </c>
      <c r="D41" s="4726"/>
      <c r="E41" s="5980"/>
      <c r="F41" s="5981"/>
      <c r="G41" s="5982">
        <f>SUM(E41:F41)</f>
        <v>0</v>
      </c>
      <c r="H41" s="5983"/>
      <c r="I41" s="346"/>
    </row>
    <row r="42" spans="1:11" ht="18" customHeight="1">
      <c r="A42" s="505"/>
      <c r="B42" s="4492">
        <v>20</v>
      </c>
      <c r="C42" s="4725" t="s">
        <v>496</v>
      </c>
      <c r="D42" s="4726"/>
      <c r="E42" s="5984"/>
      <c r="F42" s="5985"/>
      <c r="G42" s="5985"/>
      <c r="H42" s="5986"/>
      <c r="I42" s="346"/>
    </row>
    <row r="43" spans="1:11" ht="18" customHeight="1">
      <c r="A43" s="508" t="s">
        <v>1519</v>
      </c>
      <c r="B43" s="4492"/>
      <c r="C43" s="4499" t="s">
        <v>812</v>
      </c>
      <c r="D43" s="4714"/>
      <c r="E43" s="5984"/>
      <c r="F43" s="5955"/>
      <c r="G43" s="5982">
        <f t="shared" ref="G43:G64" si="3">SUM(E43:F43)</f>
        <v>0</v>
      </c>
      <c r="H43" s="5987"/>
      <c r="I43" s="346"/>
    </row>
    <row r="44" spans="1:11" ht="18" customHeight="1">
      <c r="A44" s="508" t="s">
        <v>1519</v>
      </c>
      <c r="B44" s="4492"/>
      <c r="C44" s="4499" t="s">
        <v>922</v>
      </c>
      <c r="D44" s="4714"/>
      <c r="E44" s="5984"/>
      <c r="F44" s="5955"/>
      <c r="G44" s="5982">
        <f t="shared" si="3"/>
        <v>0</v>
      </c>
      <c r="H44" s="5987"/>
      <c r="I44" s="346"/>
    </row>
    <row r="45" spans="1:11">
      <c r="A45" s="508" t="s">
        <v>1519</v>
      </c>
      <c r="B45" s="4492"/>
      <c r="C45" s="4499" t="s">
        <v>923</v>
      </c>
      <c r="D45" s="4714"/>
      <c r="E45" s="5984"/>
      <c r="F45" s="5955"/>
      <c r="G45" s="5982">
        <f t="shared" si="3"/>
        <v>0</v>
      </c>
      <c r="H45" s="5987"/>
      <c r="I45" s="346"/>
    </row>
    <row r="46" spans="1:11">
      <c r="A46" s="508"/>
      <c r="B46" s="4492"/>
      <c r="C46" s="5088" t="s">
        <v>2383</v>
      </c>
      <c r="D46" s="4714"/>
      <c r="E46" s="5960">
        <f>'50.17'!K44</f>
        <v>0</v>
      </c>
      <c r="F46" s="5960">
        <f>'50.17'!K82</f>
        <v>0</v>
      </c>
      <c r="G46" s="5982">
        <f t="shared" si="3"/>
        <v>0</v>
      </c>
      <c r="H46" s="5960">
        <f>'50.17'!Q44+'50.17'!Q82</f>
        <v>0</v>
      </c>
      <c r="I46" s="346"/>
    </row>
    <row r="47" spans="1:11">
      <c r="A47" s="508"/>
      <c r="B47" s="4492"/>
      <c r="C47" s="5088" t="s">
        <v>2338</v>
      </c>
      <c r="D47" s="4714"/>
      <c r="E47" s="5960">
        <f>'50.18'!K44</f>
        <v>0</v>
      </c>
      <c r="F47" s="5960">
        <f>'50.18'!K82</f>
        <v>0</v>
      </c>
      <c r="G47" s="5982">
        <f t="shared" si="3"/>
        <v>0</v>
      </c>
      <c r="H47" s="5960">
        <f>'50.18'!Q44+'50.18'!Q82</f>
        <v>0</v>
      </c>
      <c r="I47" s="346"/>
    </row>
    <row r="48" spans="1:11">
      <c r="A48" s="508"/>
      <c r="B48" s="4492"/>
      <c r="C48" s="5088" t="s">
        <v>2384</v>
      </c>
      <c r="D48" s="4714"/>
      <c r="E48" s="5988"/>
      <c r="F48" s="5989"/>
      <c r="G48" s="5982">
        <f>SUM(E48:F48)</f>
        <v>0</v>
      </c>
      <c r="H48" s="5987"/>
      <c r="I48" s="346"/>
    </row>
    <row r="49" spans="1:10" ht="15" customHeight="1">
      <c r="A49" s="505"/>
      <c r="B49" s="4492">
        <v>21</v>
      </c>
      <c r="C49" s="4499" t="s">
        <v>814</v>
      </c>
      <c r="D49" s="4714"/>
      <c r="E49" s="5980"/>
      <c r="F49" s="5990"/>
      <c r="G49" s="5982">
        <f t="shared" si="3"/>
        <v>0</v>
      </c>
      <c r="H49" s="5987"/>
      <c r="I49" s="346"/>
    </row>
    <row r="50" spans="1:10">
      <c r="A50" s="505"/>
      <c r="B50" s="506">
        <v>22</v>
      </c>
      <c r="C50" s="765" t="s">
        <v>813</v>
      </c>
      <c r="D50" s="4715"/>
      <c r="E50" s="5991"/>
      <c r="F50" s="5991"/>
      <c r="G50" s="5982">
        <f t="shared" si="3"/>
        <v>0</v>
      </c>
      <c r="H50" s="5987"/>
      <c r="I50" s="346"/>
    </row>
    <row r="51" spans="1:10" ht="14.25" customHeight="1">
      <c r="A51" s="505"/>
      <c r="B51" s="4492">
        <v>23</v>
      </c>
      <c r="C51" s="4493" t="s">
        <v>817</v>
      </c>
      <c r="D51" s="4715"/>
      <c r="E51" s="5980"/>
      <c r="F51" s="5991"/>
      <c r="G51" s="5982">
        <f t="shared" si="3"/>
        <v>0</v>
      </c>
      <c r="H51" s="5987"/>
      <c r="I51" s="346"/>
    </row>
    <row r="52" spans="1:10">
      <c r="A52" s="505"/>
      <c r="B52" s="4492"/>
      <c r="C52" s="4499" t="s">
        <v>394</v>
      </c>
      <c r="D52" s="4715"/>
      <c r="E52" s="5980"/>
      <c r="F52" s="5991"/>
      <c r="G52" s="5982">
        <f t="shared" si="3"/>
        <v>0</v>
      </c>
      <c r="H52" s="5987"/>
      <c r="I52" s="346"/>
    </row>
    <row r="53" spans="1:10">
      <c r="A53" s="505"/>
      <c r="B53" s="4492"/>
      <c r="C53" s="4499" t="s">
        <v>395</v>
      </c>
      <c r="D53" s="4715"/>
      <c r="E53" s="5980"/>
      <c r="F53" s="5991"/>
      <c r="G53" s="5982">
        <f t="shared" si="3"/>
        <v>0</v>
      </c>
      <c r="H53" s="5987"/>
      <c r="I53" s="346"/>
    </row>
    <row r="54" spans="1:10">
      <c r="A54" s="505"/>
      <c r="B54" s="4492"/>
      <c r="C54" s="4499" t="s">
        <v>396</v>
      </c>
      <c r="D54" s="4715"/>
      <c r="E54" s="5980"/>
      <c r="F54" s="5991"/>
      <c r="G54" s="5982">
        <f t="shared" si="3"/>
        <v>0</v>
      </c>
      <c r="H54" s="5987"/>
      <c r="I54" s="346"/>
    </row>
    <row r="55" spans="1:10">
      <c r="A55" s="505"/>
      <c r="B55" s="4492">
        <v>24</v>
      </c>
      <c r="C55" s="4728" t="s">
        <v>397</v>
      </c>
      <c r="D55" s="4715"/>
      <c r="E55" s="5980"/>
      <c r="F55" s="5991"/>
      <c r="G55" s="5982">
        <f t="shared" si="3"/>
        <v>0</v>
      </c>
      <c r="H55" s="5987"/>
      <c r="I55" s="346"/>
    </row>
    <row r="56" spans="1:10">
      <c r="A56" s="508" t="s">
        <v>1154</v>
      </c>
      <c r="B56" s="506">
        <v>25</v>
      </c>
      <c r="C56" s="766" t="s">
        <v>498</v>
      </c>
      <c r="D56" s="4715"/>
      <c r="E56" s="5984">
        <f>+'35.35'!C30</f>
        <v>0</v>
      </c>
      <c r="F56" s="5984">
        <f>+'35.35'!D30</f>
        <v>0</v>
      </c>
      <c r="G56" s="5982">
        <f>SUM(E56:F56)</f>
        <v>0</v>
      </c>
      <c r="H56" s="5959">
        <f>+'35.35'!F30</f>
        <v>0</v>
      </c>
      <c r="I56" s="346"/>
    </row>
    <row r="57" spans="1:10">
      <c r="A57" s="505"/>
      <c r="B57" s="506">
        <v>26</v>
      </c>
      <c r="C57" s="765" t="s">
        <v>393</v>
      </c>
      <c r="D57" s="4715"/>
      <c r="E57" s="5980"/>
      <c r="F57" s="5991"/>
      <c r="G57" s="5982">
        <f t="shared" si="3"/>
        <v>0</v>
      </c>
      <c r="H57" s="5987"/>
      <c r="I57" s="346"/>
    </row>
    <row r="58" spans="1:10">
      <c r="A58" s="505"/>
      <c r="B58" s="506">
        <v>27</v>
      </c>
      <c r="C58" s="765" t="s">
        <v>1646</v>
      </c>
      <c r="D58" s="4729"/>
      <c r="E58" s="5992"/>
      <c r="F58" s="5993"/>
      <c r="G58" s="5982">
        <f t="shared" si="3"/>
        <v>0</v>
      </c>
      <c r="H58" s="5987"/>
      <c r="I58" s="346"/>
    </row>
    <row r="59" spans="1:10">
      <c r="A59" s="505"/>
      <c r="B59" s="506">
        <v>28</v>
      </c>
      <c r="C59" s="766" t="s">
        <v>400</v>
      </c>
      <c r="D59" s="4729"/>
      <c r="E59" s="5992"/>
      <c r="F59" s="5993"/>
      <c r="G59" s="5982">
        <f t="shared" si="3"/>
        <v>0</v>
      </c>
      <c r="H59" s="5987"/>
      <c r="I59" s="346"/>
    </row>
    <row r="60" spans="1:10">
      <c r="A60" s="505"/>
      <c r="B60" s="506">
        <v>29</v>
      </c>
      <c r="C60" s="766" t="s">
        <v>818</v>
      </c>
      <c r="D60" s="4729"/>
      <c r="E60" s="5992"/>
      <c r="F60" s="5993"/>
      <c r="G60" s="5982">
        <f t="shared" si="3"/>
        <v>0</v>
      </c>
      <c r="H60" s="5987"/>
      <c r="I60" s="346"/>
    </row>
    <row r="61" spans="1:10">
      <c r="A61" s="505"/>
      <c r="B61" s="506">
        <v>30</v>
      </c>
      <c r="C61" s="766" t="s">
        <v>402</v>
      </c>
      <c r="D61" s="4729"/>
      <c r="E61" s="5992"/>
      <c r="F61" s="5993"/>
      <c r="G61" s="5982">
        <f t="shared" si="3"/>
        <v>0</v>
      </c>
      <c r="H61" s="5987"/>
      <c r="I61" s="346"/>
    </row>
    <row r="62" spans="1:10">
      <c r="A62" s="505"/>
      <c r="B62" s="506">
        <v>31</v>
      </c>
      <c r="C62" s="766" t="s">
        <v>403</v>
      </c>
      <c r="D62" s="4729"/>
      <c r="E62" s="5992"/>
      <c r="F62" s="5993"/>
      <c r="G62" s="5982">
        <f t="shared" si="3"/>
        <v>0</v>
      </c>
      <c r="H62" s="5987"/>
      <c r="I62" s="346"/>
      <c r="J62" s="511"/>
    </row>
    <row r="63" spans="1:10">
      <c r="A63" s="505"/>
      <c r="B63" s="506">
        <v>32</v>
      </c>
      <c r="C63" s="766" t="s">
        <v>404</v>
      </c>
      <c r="D63" s="4729"/>
      <c r="E63" s="5980"/>
      <c r="F63" s="5991"/>
      <c r="G63" s="5982">
        <f>SUM(E63:F63)</f>
        <v>0</v>
      </c>
      <c r="H63" s="5987"/>
      <c r="I63" s="346"/>
      <c r="J63" s="511"/>
    </row>
    <row r="64" spans="1:10" ht="30" customHeight="1">
      <c r="A64" s="508" t="s">
        <v>1154</v>
      </c>
      <c r="B64" s="506">
        <v>33</v>
      </c>
      <c r="C64" s="5089" t="s">
        <v>2560</v>
      </c>
      <c r="D64" s="4729"/>
      <c r="E64" s="5994">
        <f>+'35.35'!C57</f>
        <v>0</v>
      </c>
      <c r="F64" s="5994">
        <f>+'35.35'!D57</f>
        <v>0</v>
      </c>
      <c r="G64" s="5982">
        <f t="shared" si="3"/>
        <v>0</v>
      </c>
      <c r="H64" s="5959">
        <f>+'35.35'!F57</f>
        <v>0</v>
      </c>
      <c r="I64" s="346"/>
    </row>
    <row r="65" spans="1:11">
      <c r="A65" s="505"/>
      <c r="B65" s="506"/>
      <c r="C65" s="4730"/>
      <c r="D65" s="4731"/>
      <c r="E65" s="5995"/>
      <c r="F65" s="5995"/>
      <c r="G65" s="5996"/>
      <c r="H65" s="5997"/>
      <c r="I65" s="346"/>
    </row>
    <row r="66" spans="1:11">
      <c r="A66" s="505"/>
      <c r="B66" s="506"/>
      <c r="C66" s="512" t="s">
        <v>406</v>
      </c>
      <c r="D66" s="4732"/>
      <c r="E66" s="5970">
        <f>+E39+SUM(E43:E64)</f>
        <v>0</v>
      </c>
      <c r="F66" s="5970">
        <f>+F39+SUM(F43:F64)</f>
        <v>0</v>
      </c>
      <c r="G66" s="5970">
        <f>+G39+SUM(G43:G64)</f>
        <v>0</v>
      </c>
      <c r="H66" s="5970">
        <f>+H39+SUM(H43:H64)</f>
        <v>0</v>
      </c>
      <c r="I66" s="346"/>
      <c r="K66" s="511"/>
    </row>
    <row r="67" spans="1:11">
      <c r="A67" s="505"/>
      <c r="B67" s="506"/>
      <c r="C67" s="4721"/>
      <c r="D67" s="4733"/>
      <c r="E67" s="5998"/>
      <c r="F67" s="5998"/>
      <c r="G67" s="5998"/>
      <c r="H67" s="5999"/>
      <c r="I67" s="346"/>
    </row>
    <row r="68" spans="1:11" ht="15" customHeight="1">
      <c r="A68" s="505"/>
      <c r="B68" s="506"/>
      <c r="C68" s="4732" t="s">
        <v>407</v>
      </c>
      <c r="D68" s="4732"/>
      <c r="E68" s="6000"/>
      <c r="F68" s="6000"/>
      <c r="G68" s="6000"/>
      <c r="H68" s="6001"/>
      <c r="I68" s="346"/>
    </row>
    <row r="69" spans="1:11">
      <c r="A69" s="508" t="s">
        <v>38</v>
      </c>
      <c r="B69" s="506" t="s">
        <v>110</v>
      </c>
      <c r="C69" s="4735" t="s">
        <v>499</v>
      </c>
      <c r="D69" s="4736"/>
      <c r="E69" s="6002">
        <f>'30.22'!D30</f>
        <v>0</v>
      </c>
      <c r="F69" s="6003"/>
      <c r="G69" s="6004">
        <f t="shared" ref="G69:G74" si="4">SUM(E69:F69)</f>
        <v>0</v>
      </c>
      <c r="H69" s="6005"/>
      <c r="I69" s="346"/>
    </row>
    <row r="70" spans="1:11">
      <c r="A70" s="505"/>
      <c r="B70" s="506" t="s">
        <v>111</v>
      </c>
      <c r="C70" s="4735" t="s">
        <v>408</v>
      </c>
      <c r="D70" s="4736"/>
      <c r="E70" s="5991"/>
      <c r="F70" s="5991"/>
      <c r="G70" s="6006">
        <f t="shared" si="4"/>
        <v>0</v>
      </c>
      <c r="H70" s="6005"/>
      <c r="I70" s="346"/>
    </row>
    <row r="71" spans="1:11">
      <c r="A71" s="505"/>
      <c r="B71" s="506" t="s">
        <v>113</v>
      </c>
      <c r="C71" s="4495" t="s">
        <v>409</v>
      </c>
      <c r="D71" s="4736"/>
      <c r="E71" s="5991"/>
      <c r="F71" s="5991"/>
      <c r="G71" s="6006">
        <f t="shared" si="4"/>
        <v>0</v>
      </c>
      <c r="H71" s="6005"/>
      <c r="I71" s="346"/>
    </row>
    <row r="72" spans="1:11">
      <c r="A72" s="508" t="s">
        <v>38</v>
      </c>
      <c r="B72" s="506" t="s">
        <v>114</v>
      </c>
      <c r="C72" s="4495" t="s">
        <v>2174</v>
      </c>
      <c r="D72" s="4736"/>
      <c r="E72" s="6007">
        <f>'30.22'!F30</f>
        <v>0</v>
      </c>
      <c r="F72" s="5991"/>
      <c r="G72" s="6006">
        <f>SUM(E72:F72)</f>
        <v>0</v>
      </c>
      <c r="H72" s="6005"/>
      <c r="I72" s="346"/>
    </row>
    <row r="73" spans="1:11">
      <c r="A73" s="508" t="s">
        <v>38</v>
      </c>
      <c r="B73" s="506" t="s">
        <v>1497</v>
      </c>
      <c r="C73" s="4495" t="s">
        <v>410</v>
      </c>
      <c r="D73" s="4736"/>
      <c r="E73" s="5960">
        <f>'30.22'!D61</f>
        <v>0</v>
      </c>
      <c r="F73" s="5960">
        <f>'30.22'!E61</f>
        <v>0</v>
      </c>
      <c r="G73" s="6006">
        <f t="shared" si="4"/>
        <v>0</v>
      </c>
      <c r="H73" s="6005"/>
      <c r="I73" s="346"/>
    </row>
    <row r="74" spans="1:11">
      <c r="A74" s="508" t="s">
        <v>37</v>
      </c>
      <c r="B74" s="506" t="s">
        <v>1686</v>
      </c>
      <c r="C74" s="4495" t="s">
        <v>500</v>
      </c>
      <c r="D74" s="4736"/>
      <c r="E74" s="6008">
        <f>'30.21'!E93</f>
        <v>0</v>
      </c>
      <c r="F74" s="6008">
        <f>'30.21'!F93</f>
        <v>0</v>
      </c>
      <c r="G74" s="6006">
        <f t="shared" si="4"/>
        <v>0</v>
      </c>
      <c r="H74" s="6009"/>
      <c r="I74" s="346"/>
    </row>
    <row r="75" spans="1:11">
      <c r="A75" s="505"/>
      <c r="B75" s="506"/>
      <c r="C75" s="4732" t="s">
        <v>501</v>
      </c>
      <c r="D75" s="4732"/>
      <c r="E75" s="5970">
        <f>SUM(E69:E74)</f>
        <v>0</v>
      </c>
      <c r="F75" s="5970">
        <f>SUM(F69:F74)</f>
        <v>0</v>
      </c>
      <c r="G75" s="5970">
        <f>SUM(G69:G74)</f>
        <v>0</v>
      </c>
      <c r="H75" s="5970">
        <f>SUM(H69:H74)</f>
        <v>0</v>
      </c>
      <c r="I75" s="346"/>
    </row>
    <row r="76" spans="1:11">
      <c r="A76" s="505"/>
      <c r="B76" s="506"/>
      <c r="C76" s="4721"/>
      <c r="D76" s="4721"/>
      <c r="E76" s="5942"/>
      <c r="F76" s="5942"/>
      <c r="G76" s="6010"/>
      <c r="H76" s="6011"/>
      <c r="I76" s="346"/>
    </row>
    <row r="77" spans="1:11" ht="15.75" thickBot="1">
      <c r="A77" s="513"/>
      <c r="B77" s="4507"/>
      <c r="C77" s="4250" t="s">
        <v>502</v>
      </c>
      <c r="D77" s="4250"/>
      <c r="E77" s="6012">
        <f>E66+E75</f>
        <v>0</v>
      </c>
      <c r="F77" s="6012">
        <f>F66+F75</f>
        <v>0</v>
      </c>
      <c r="G77" s="6012">
        <f>G66+G75</f>
        <v>0</v>
      </c>
      <c r="H77" s="6012">
        <f>H66+H75</f>
        <v>0</v>
      </c>
      <c r="I77" s="346"/>
      <c r="K77" s="510"/>
    </row>
    <row r="78" spans="1:11" ht="15.75" thickTop="1">
      <c r="A78" s="344"/>
      <c r="B78" s="347"/>
      <c r="C78" s="344"/>
      <c r="D78" s="344"/>
      <c r="E78" s="514">
        <f>E35-E77</f>
        <v>0</v>
      </c>
      <c r="F78" s="344"/>
      <c r="G78" s="344"/>
      <c r="H78" s="89" t="str">
        <f>+ToC!E117</f>
        <v xml:space="preserve">GENERAL Annual Return </v>
      </c>
      <c r="I78" s="346"/>
    </row>
    <row r="79" spans="1:11" ht="15" customHeight="1">
      <c r="A79" s="344"/>
      <c r="B79" s="347"/>
      <c r="C79" s="344"/>
      <c r="D79" s="344"/>
      <c r="E79" s="514"/>
      <c r="F79" s="344"/>
      <c r="G79" s="514"/>
      <c r="H79" s="353" t="s">
        <v>2585</v>
      </c>
      <c r="I79" s="346"/>
    </row>
    <row r="80" spans="1:11" hidden="1">
      <c r="D80" s="344"/>
      <c r="E80" s="344"/>
      <c r="F80" s="344"/>
      <c r="G80" s="768"/>
      <c r="H80" s="768"/>
    </row>
    <row r="81" spans="5:8" hidden="1">
      <c r="H81" s="519"/>
    </row>
    <row r="82" spans="5:8" hidden="1">
      <c r="E82" s="520"/>
      <c r="G82" s="518"/>
      <c r="H82" s="519"/>
    </row>
    <row r="83" spans="5:8" hidden="1">
      <c r="E83" s="520"/>
    </row>
    <row r="84" spans="5:8" hidden="1">
      <c r="E84" s="521"/>
      <c r="G84" s="522"/>
    </row>
    <row r="85" spans="5:8" hidden="1"/>
    <row r="86" spans="5:8" hidden="1"/>
    <row r="87" spans="5:8" hidden="1">
      <c r="H87" s="519"/>
    </row>
    <row r="88" spans="5:8" hidden="1">
      <c r="H88" s="519"/>
    </row>
    <row r="89" spans="5:8" hidden="1">
      <c r="H89" s="519"/>
    </row>
    <row r="90" spans="5:8" hidden="1">
      <c r="H90" s="523"/>
    </row>
    <row r="91" spans="5:8" hidden="1"/>
    <row r="92" spans="5:8" hidden="1"/>
    <row r="93" spans="5:8"/>
  </sheetData>
  <sheetProtection algorithmName="SHA-512" hashValue="DtJhXWOpEJnKYmYbQYJEBfGTRx7APeQapOlVeIMQ8kZb4dS8llEzr7AKaSNjJJq9i3dxNJ0+2rrGYsmDlX4uZw==" saltValue="VHoArkBO+cVQ4NvRX1o91A==" spinCount="100000" sheet="1" objects="1" scenarios="1"/>
  <customSheetViews>
    <customSheetView guid="{54084986-DBD9-467D-BB87-84DFF604BE53}" hiddenRows="1" topLeftCell="A9">
      <selection activeCell="E72" sqref="E72:H72"/>
      <pageMargins left="0.5" right="0.3" top="0.59055118110236204" bottom="0.39370078740157499" header="0.39370078740157499" footer="0.39370078740157499"/>
      <printOptions horizontalCentered="1"/>
      <pageSetup paperSize="5" scale="72" orientation="portrait" r:id="rId1"/>
      <headerFooter alignWithMargins="0"/>
    </customSheetView>
  </customSheetViews>
  <mergeCells count="3">
    <mergeCell ref="C9:H9"/>
    <mergeCell ref="A1:H1"/>
    <mergeCell ref="A11:H11"/>
  </mergeCells>
  <dataValidations count="2">
    <dataValidation type="decimal" operator="lessThanOrEqual" allowBlank="1" showInputMessage="1" showErrorMessage="1" sqref="G36:H36 G67:H67 H48:H65 H25:H33 H15 G38:H38 G40:H41 G43:G65 H43:H45 H17:H20 H23">
      <formula1>500000000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E35:H35 E75:H75 E66:H66 H34">
      <formula1>50000000000</formula1>
    </dataValidation>
  </dataValidations>
  <hyperlinks>
    <hyperlink ref="C30" r:id="rId2" display="http://www.lautorite.qc.ca/files/pdf/formulaires-professionnels/assureur/form-procuration-repr-princ-en.pdf "/>
    <hyperlink ref="A1:H1" location="ToC!A1" display="30.10"/>
  </hyperlinks>
  <pageMargins left="0.70866141732283472" right="0.70866141732283472" top="0.74803149606299213" bottom="0.74803149606299213" header="0.31496062992125984" footer="0.31496062992125984"/>
  <pageSetup scale="56" orientation="portrait" r:id="rId3"/>
  <headerFooter>
    <oddHeader>&amp;L&amp;A&amp;C&amp;"Times New Roman,Bold" DRAFT 
INTERNAL USE ONLY&amp;RPage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79"/>
  <sheetViews>
    <sheetView showZeros="0" topLeftCell="A37" zoomScale="90" zoomScaleNormal="90" workbookViewId="0">
      <selection activeCell="H43" sqref="H43"/>
    </sheetView>
  </sheetViews>
  <sheetFormatPr defaultColWidth="0" defaultRowHeight="12.75" zeroHeight="1"/>
  <cols>
    <col min="1" max="1" width="4.6640625" customWidth="1"/>
    <col min="2" max="2" width="52.5" customWidth="1"/>
    <col min="3" max="3" width="19.1640625" customWidth="1"/>
    <col min="4" max="4" width="15.1640625" style="14" customWidth="1"/>
    <col min="5" max="5" width="14.6640625" style="14" customWidth="1"/>
    <col min="6" max="6" width="26.5" customWidth="1"/>
    <col min="7" max="7" width="15.83203125" customWidth="1"/>
    <col min="8" max="8" width="21.1640625" customWidth="1"/>
    <col min="9" max="9" width="25" customWidth="1"/>
    <col min="10" max="16384" width="34" hidden="1"/>
  </cols>
  <sheetData>
    <row r="1" spans="1:9">
      <c r="A1" s="6221" t="s">
        <v>13</v>
      </c>
      <c r="B1" s="6222"/>
      <c r="C1" s="6222"/>
      <c r="D1" s="6222"/>
      <c r="E1" s="6222"/>
      <c r="F1" s="6222"/>
      <c r="G1" s="4113"/>
      <c r="H1" s="4113"/>
      <c r="I1" s="60"/>
    </row>
    <row r="2" spans="1:9" s="14" customFormat="1" ht="15">
      <c r="A2" s="68"/>
      <c r="B2" s="69"/>
      <c r="C2" s="69"/>
      <c r="D2" s="69"/>
      <c r="E2" s="69"/>
      <c r="F2" s="70"/>
      <c r="G2" s="60"/>
      <c r="H2" s="527" t="s">
        <v>2002</v>
      </c>
      <c r="I2" s="60"/>
    </row>
    <row r="3" spans="1:9" s="7" customFormat="1" ht="15">
      <c r="A3" s="1417" t="str">
        <f>+Cover!A14</f>
        <v>Select Name of Insurer/ Financial Holding Company</v>
      </c>
      <c r="B3" s="1418"/>
      <c r="C3" s="1418"/>
      <c r="D3" s="1418"/>
      <c r="E3" s="1418"/>
      <c r="F3" s="61"/>
      <c r="G3" s="4113"/>
      <c r="H3" s="4113"/>
      <c r="I3" s="60"/>
    </row>
    <row r="4" spans="1:9" s="7" customFormat="1" ht="15">
      <c r="A4" s="90" t="str">
        <f>+ToC!A3</f>
        <v>Insurer/Financial Holding Company</v>
      </c>
      <c r="B4" s="1408"/>
      <c r="C4" s="100"/>
      <c r="D4" s="2955"/>
      <c r="E4" s="2955"/>
      <c r="F4" s="62"/>
      <c r="G4" s="4113"/>
      <c r="H4" s="4113"/>
      <c r="I4" s="60"/>
    </row>
    <row r="5" spans="1:9" s="7" customFormat="1" ht="14.25">
      <c r="A5" s="1407"/>
      <c r="B5" s="1407"/>
      <c r="C5" s="64"/>
      <c r="D5" s="2961"/>
      <c r="E5" s="2961"/>
      <c r="F5" s="64"/>
      <c r="G5" s="4113"/>
      <c r="H5" s="4113"/>
      <c r="I5" s="60"/>
    </row>
    <row r="6" spans="1:9" s="14" customFormat="1" ht="15">
      <c r="A6" s="1410" t="str">
        <f>+ToC!A5</f>
        <v>General Insurers Annual Return</v>
      </c>
      <c r="B6" s="1408"/>
      <c r="C6" s="64"/>
      <c r="D6" s="2961"/>
      <c r="E6" s="2961"/>
      <c r="F6" s="61"/>
      <c r="G6" s="4114"/>
      <c r="H6" s="4113"/>
      <c r="I6" s="60"/>
    </row>
    <row r="7" spans="1:9" s="14" customFormat="1" ht="15">
      <c r="A7" s="1410" t="str">
        <f>ToC!A6</f>
        <v>For Year Ended:</v>
      </c>
      <c r="B7" s="1408"/>
      <c r="C7" s="71">
        <f>+Cover!A22</f>
        <v>0</v>
      </c>
      <c r="D7" s="1460"/>
      <c r="E7" s="1460"/>
      <c r="F7" s="61"/>
      <c r="G7" s="4114"/>
      <c r="H7" s="4113"/>
      <c r="I7" s="60"/>
    </row>
    <row r="8" spans="1:9" s="14" customFormat="1">
      <c r="A8" s="6223"/>
      <c r="B8" s="6223"/>
      <c r="C8" s="61"/>
      <c r="D8" s="61"/>
      <c r="E8" s="61"/>
      <c r="F8" s="61"/>
      <c r="G8" s="4114"/>
      <c r="H8" s="4113"/>
      <c r="I8" s="60"/>
    </row>
    <row r="9" spans="1:9" s="14" customFormat="1">
      <c r="A9" s="4124"/>
      <c r="B9" s="4124"/>
      <c r="C9" s="61"/>
      <c r="D9" s="61"/>
      <c r="E9" s="61"/>
      <c r="F9" s="61"/>
      <c r="G9" s="4114"/>
      <c r="H9" s="4113"/>
      <c r="I9" s="60"/>
    </row>
    <row r="10" spans="1:9" ht="13.5" customHeight="1">
      <c r="A10" s="4110"/>
      <c r="B10" s="6230" t="s">
        <v>2011</v>
      </c>
      <c r="C10" s="6231"/>
      <c r="D10" s="6231"/>
      <c r="E10" s="6231"/>
      <c r="F10" s="6231"/>
      <c r="G10" s="6231"/>
      <c r="H10" s="6231"/>
      <c r="I10" s="6231"/>
    </row>
    <row r="11" spans="1:9" ht="15" customHeight="1">
      <c r="A11" s="6232" t="s">
        <v>2012</v>
      </c>
      <c r="B11" s="6232"/>
      <c r="C11" s="6232"/>
      <c r="D11" s="6232"/>
      <c r="E11" s="6232"/>
      <c r="F11" s="6232"/>
      <c r="G11" s="6232"/>
      <c r="H11" s="6232"/>
      <c r="I11" s="6232"/>
    </row>
    <row r="12" spans="1:9" s="14" customFormat="1" ht="15" customHeight="1">
      <c r="A12" s="4118"/>
      <c r="B12" s="4118"/>
      <c r="C12" s="4118"/>
      <c r="D12" s="4118"/>
      <c r="E12" s="4118"/>
      <c r="F12" s="4118"/>
      <c r="G12" s="4118"/>
      <c r="H12" s="4118"/>
      <c r="I12" s="60"/>
    </row>
    <row r="13" spans="1:9">
      <c r="A13" s="61"/>
      <c r="B13" s="61"/>
      <c r="C13" s="61"/>
      <c r="D13" s="61"/>
      <c r="E13" s="61"/>
      <c r="F13" s="61"/>
      <c r="G13" s="60"/>
      <c r="H13" s="60"/>
      <c r="I13" s="60"/>
    </row>
    <row r="14" spans="1:9" s="14" customFormat="1" ht="14.25" customHeight="1">
      <c r="A14" s="4105" t="s">
        <v>1461</v>
      </c>
      <c r="B14" s="6226" t="s">
        <v>250</v>
      </c>
      <c r="C14" s="6227"/>
      <c r="D14" s="4105" t="s">
        <v>2233</v>
      </c>
      <c r="E14" s="4104"/>
      <c r="F14" s="4104"/>
      <c r="G14" s="344"/>
      <c r="H14" s="344"/>
      <c r="I14" s="60"/>
    </row>
    <row r="15" spans="1:9" s="14" customFormat="1" ht="14.25" customHeight="1">
      <c r="A15" s="4105" t="s">
        <v>1993</v>
      </c>
      <c r="B15" s="4104"/>
      <c r="C15" s="4104"/>
      <c r="D15" s="4105"/>
      <c r="E15" s="4104"/>
      <c r="F15" s="4104"/>
      <c r="G15" s="344"/>
      <c r="H15" s="344"/>
      <c r="I15" s="60"/>
    </row>
    <row r="16" spans="1:9" s="14" customFormat="1" ht="14.25" customHeight="1">
      <c r="A16" s="4105"/>
      <c r="B16" s="4104"/>
      <c r="C16" s="4104"/>
      <c r="D16" s="4105"/>
      <c r="E16" s="4104"/>
      <c r="F16" s="4104"/>
      <c r="G16" s="344"/>
      <c r="H16" s="344"/>
      <c r="I16" s="60"/>
    </row>
    <row r="17" spans="1:9" s="14" customFormat="1" ht="14.25" customHeight="1">
      <c r="A17" s="4102"/>
      <c r="B17" s="4104"/>
      <c r="C17" s="4104"/>
      <c r="D17" s="4104"/>
      <c r="E17" s="4104"/>
      <c r="F17" s="4104"/>
      <c r="G17" s="344"/>
      <c r="H17" s="344"/>
      <c r="I17" s="60"/>
    </row>
    <row r="18" spans="1:9" s="14" customFormat="1" ht="18" customHeight="1">
      <c r="A18" s="4105" t="s">
        <v>1994</v>
      </c>
      <c r="B18" s="6226" t="s">
        <v>1995</v>
      </c>
      <c r="C18" s="6228"/>
      <c r="D18" s="6228"/>
      <c r="E18" s="6227"/>
      <c r="F18" s="4105" t="s">
        <v>2000</v>
      </c>
      <c r="G18" s="344"/>
      <c r="H18" s="344"/>
      <c r="I18" s="60"/>
    </row>
    <row r="19" spans="1:9" s="14" customFormat="1" ht="15" customHeight="1">
      <c r="A19" s="4108" t="s">
        <v>60</v>
      </c>
      <c r="B19" s="4109" t="str">
        <f>A3</f>
        <v>Select Name of Insurer/ Financial Holding Company</v>
      </c>
      <c r="C19" s="4109"/>
      <c r="D19" s="4105" t="s">
        <v>1996</v>
      </c>
      <c r="E19" s="4104"/>
      <c r="F19" s="4104"/>
      <c r="G19" s="344"/>
      <c r="H19" s="344"/>
      <c r="I19" s="60"/>
    </row>
    <row r="20" spans="1:9" s="14" customFormat="1" ht="17.25" customHeight="1">
      <c r="A20" s="4105" t="s">
        <v>1997</v>
      </c>
      <c r="B20" s="6229" t="str">
        <f>A3</f>
        <v>Select Name of Insurer/ Financial Holding Company</v>
      </c>
      <c r="C20" s="6229"/>
      <c r="D20" s="4105" t="s">
        <v>1998</v>
      </c>
      <c r="E20" s="4104"/>
      <c r="F20" s="4104"/>
      <c r="G20" s="344"/>
      <c r="H20" s="344"/>
      <c r="I20" s="60"/>
    </row>
    <row r="21" spans="1:9" s="14" customFormat="1" ht="17.25" customHeight="1">
      <c r="A21" s="61"/>
      <c r="B21" s="61"/>
      <c r="C21" s="61"/>
      <c r="D21" s="61"/>
      <c r="E21" s="61"/>
      <c r="F21" s="61"/>
      <c r="G21" s="60"/>
      <c r="H21" s="60"/>
      <c r="I21" s="60"/>
    </row>
    <row r="22" spans="1:9">
      <c r="A22" s="61" t="s">
        <v>58</v>
      </c>
      <c r="B22" s="2490" t="s">
        <v>1110</v>
      </c>
      <c r="C22" s="4103" t="s">
        <v>59</v>
      </c>
      <c r="D22" s="6224" t="str">
        <f>+A3</f>
        <v>Select Name of Insurer/ Financial Holding Company</v>
      </c>
      <c r="E22" s="6225"/>
      <c r="F22" s="6225"/>
      <c r="G22" s="60"/>
      <c r="H22" s="60"/>
      <c r="I22" s="60"/>
    </row>
    <row r="23" spans="1:9">
      <c r="A23" s="61"/>
      <c r="B23" s="72"/>
      <c r="C23" s="72"/>
      <c r="D23" s="72"/>
      <c r="E23" s="72"/>
      <c r="F23" s="58"/>
      <c r="G23" s="60"/>
      <c r="H23" s="60"/>
      <c r="I23" s="60"/>
    </row>
    <row r="24" spans="1:9" ht="14.25">
      <c r="A24" s="61" t="s">
        <v>60</v>
      </c>
      <c r="B24" s="2491">
        <f>+Cover!A15</f>
        <v>0</v>
      </c>
      <c r="C24" s="61" t="s">
        <v>61</v>
      </c>
      <c r="D24" s="2491">
        <f>+Cover!A16</f>
        <v>0</v>
      </c>
      <c r="E24" s="4121"/>
      <c r="F24" s="60"/>
      <c r="G24" s="4121"/>
      <c r="H24" s="2970" t="s">
        <v>2001</v>
      </c>
      <c r="I24" s="4122">
        <f>+Cover!F16</f>
        <v>0</v>
      </c>
    </row>
    <row r="25" spans="1:9" s="14" customFormat="1">
      <c r="A25" s="61"/>
      <c r="B25" s="58"/>
      <c r="C25" s="61"/>
      <c r="D25" s="61"/>
      <c r="E25" s="61"/>
      <c r="F25" s="77"/>
      <c r="G25" s="60"/>
      <c r="H25" s="60"/>
      <c r="I25" s="60"/>
    </row>
    <row r="26" spans="1:9">
      <c r="A26" s="61"/>
      <c r="B26" s="61"/>
      <c r="C26" s="58"/>
      <c r="D26" s="58"/>
      <c r="E26" s="58"/>
      <c r="F26" s="58"/>
      <c r="G26" s="60"/>
      <c r="H26" s="60"/>
      <c r="I26" s="60"/>
    </row>
    <row r="27" spans="1:9">
      <c r="A27" s="61" t="s">
        <v>2300</v>
      </c>
      <c r="B27" s="61"/>
      <c r="C27" s="58"/>
      <c r="D27" s="58"/>
      <c r="E27" s="58"/>
      <c r="F27" s="58"/>
      <c r="G27" s="60"/>
      <c r="H27" s="60"/>
      <c r="I27" s="60"/>
    </row>
    <row r="28" spans="1:9">
      <c r="A28" s="61"/>
      <c r="B28" s="61"/>
      <c r="C28" s="61"/>
      <c r="D28" s="61"/>
      <c r="E28" s="61"/>
      <c r="F28" s="61"/>
      <c r="G28" s="60"/>
      <c r="H28" s="60"/>
      <c r="I28" s="60"/>
    </row>
    <row r="29" spans="1:9">
      <c r="A29" s="61"/>
      <c r="B29" s="61"/>
      <c r="C29" s="61"/>
      <c r="D29" s="61"/>
      <c r="E29" s="61"/>
      <c r="F29" s="61"/>
      <c r="G29" s="60"/>
      <c r="H29" s="60"/>
      <c r="I29" s="60"/>
    </row>
    <row r="30" spans="1:9">
      <c r="A30" s="61">
        <v>1</v>
      </c>
      <c r="B30" s="101" t="s">
        <v>1788</v>
      </c>
      <c r="C30" s="101"/>
      <c r="D30" s="2956"/>
      <c r="E30" s="2956"/>
      <c r="F30" s="101"/>
      <c r="G30" s="4106"/>
      <c r="H30" s="60"/>
      <c r="I30" s="60"/>
    </row>
    <row r="31" spans="1:9" s="7" customFormat="1">
      <c r="A31" s="61"/>
      <c r="B31" s="101"/>
      <c r="C31" s="101"/>
      <c r="D31" s="2956"/>
      <c r="E31" s="2956"/>
      <c r="F31" s="101"/>
      <c r="G31" s="4106"/>
      <c r="H31" s="60"/>
      <c r="I31" s="60"/>
    </row>
    <row r="32" spans="1:9" ht="32.25" customHeight="1">
      <c r="A32" s="4123">
        <v>2</v>
      </c>
      <c r="B32" s="6220" t="s">
        <v>2234</v>
      </c>
      <c r="C32" s="6220"/>
      <c r="D32" s="6220"/>
      <c r="E32" s="6220"/>
      <c r="F32" s="6220"/>
      <c r="G32" s="4107"/>
      <c r="H32" s="60"/>
      <c r="I32" s="60"/>
    </row>
    <row r="33" spans="1:9" s="7" customFormat="1" ht="15" customHeight="1">
      <c r="A33" s="61"/>
      <c r="B33" s="99"/>
      <c r="C33" s="99"/>
      <c r="D33" s="2954"/>
      <c r="E33" s="2954"/>
      <c r="F33" s="99"/>
      <c r="G33" s="4107"/>
      <c r="H33" s="60"/>
      <c r="I33" s="60"/>
    </row>
    <row r="34" spans="1:9">
      <c r="A34" s="61">
        <v>3</v>
      </c>
      <c r="B34" s="6220" t="s">
        <v>2235</v>
      </c>
      <c r="C34" s="6220"/>
      <c r="D34" s="6220"/>
      <c r="E34" s="6220"/>
      <c r="F34" s="6220"/>
      <c r="G34" s="4107"/>
      <c r="H34" s="60"/>
      <c r="I34" s="60"/>
    </row>
    <row r="35" spans="1:9" s="7" customFormat="1">
      <c r="A35" s="61"/>
      <c r="B35" s="99"/>
      <c r="C35" s="99"/>
      <c r="D35" s="2954"/>
      <c r="E35" s="2954"/>
      <c r="F35" s="99"/>
      <c r="G35" s="4107"/>
      <c r="H35" s="60"/>
      <c r="I35" s="60"/>
    </row>
    <row r="36" spans="1:9" ht="25.5" customHeight="1">
      <c r="A36" s="73">
        <v>4</v>
      </c>
      <c r="B36" s="6220" t="s">
        <v>845</v>
      </c>
      <c r="C36" s="6220"/>
      <c r="D36" s="6220"/>
      <c r="E36" s="6220"/>
      <c r="F36" s="6220"/>
      <c r="G36" s="4107"/>
      <c r="H36" s="60"/>
      <c r="I36" s="60"/>
    </row>
    <row r="37" spans="1:9">
      <c r="A37" s="61"/>
      <c r="B37" s="61"/>
      <c r="C37" s="61"/>
      <c r="D37" s="61"/>
      <c r="E37" s="61"/>
      <c r="F37" s="61"/>
      <c r="G37" s="60"/>
      <c r="H37" s="60"/>
      <c r="I37" s="60"/>
    </row>
    <row r="38" spans="1:9" s="14" customFormat="1">
      <c r="A38" s="61"/>
      <c r="B38" s="61"/>
      <c r="C38" s="61"/>
      <c r="D38" s="61"/>
      <c r="E38" s="61"/>
      <c r="F38" s="61"/>
      <c r="G38" s="60"/>
      <c r="H38" s="60"/>
      <c r="I38" s="60"/>
    </row>
    <row r="39" spans="1:9" s="14" customFormat="1">
      <c r="A39" s="61"/>
      <c r="B39" s="61"/>
      <c r="C39" s="61"/>
      <c r="D39" s="61"/>
      <c r="E39" s="61"/>
      <c r="F39" s="61"/>
      <c r="G39" s="60"/>
      <c r="H39" s="60"/>
      <c r="I39" s="60"/>
    </row>
    <row r="40" spans="1:9" s="14" customFormat="1">
      <c r="A40" s="61"/>
      <c r="B40" s="61"/>
      <c r="C40" s="61"/>
      <c r="D40" s="61"/>
      <c r="E40" s="61"/>
      <c r="F40" s="61"/>
      <c r="G40" s="60"/>
      <c r="H40" s="60"/>
      <c r="I40" s="60"/>
    </row>
    <row r="41" spans="1:9" s="14" customFormat="1">
      <c r="A41" s="61"/>
      <c r="B41" s="61"/>
      <c r="C41" s="61"/>
      <c r="D41" s="61"/>
      <c r="E41" s="61"/>
      <c r="F41" s="61"/>
      <c r="G41" s="60"/>
      <c r="H41" s="60"/>
      <c r="I41" s="60"/>
    </row>
    <row r="42" spans="1:9" s="14" customFormat="1">
      <c r="A42" s="61"/>
      <c r="B42" s="61"/>
      <c r="C42" s="58"/>
      <c r="D42" s="58"/>
      <c r="E42" s="61"/>
      <c r="F42" s="61"/>
      <c r="G42" s="60"/>
      <c r="H42" s="60"/>
      <c r="I42" s="60"/>
    </row>
    <row r="43" spans="1:9" ht="26.25" customHeight="1">
      <c r="A43" s="6236" t="s">
        <v>1789</v>
      </c>
      <c r="B43" s="6237"/>
      <c r="C43" s="3629"/>
      <c r="D43" s="58"/>
      <c r="E43" s="4120"/>
      <c r="F43" s="61"/>
      <c r="G43" s="60"/>
      <c r="H43" s="6153"/>
      <c r="I43" s="60"/>
    </row>
    <row r="44" spans="1:9" ht="15">
      <c r="A44" s="6233" t="s">
        <v>1790</v>
      </c>
      <c r="B44" s="6238"/>
      <c r="C44" s="2298"/>
      <c r="D44" s="58"/>
      <c r="E44" s="4119"/>
      <c r="F44" s="61"/>
      <c r="G44" s="60"/>
      <c r="H44" s="4100" t="s">
        <v>1427</v>
      </c>
      <c r="I44" s="60"/>
    </row>
    <row r="45" spans="1:9" ht="14.25">
      <c r="A45" s="6239" t="s">
        <v>1791</v>
      </c>
      <c r="B45" s="6240"/>
      <c r="C45" s="3623"/>
      <c r="D45" s="61"/>
      <c r="E45" s="61"/>
      <c r="F45" s="61"/>
      <c r="G45" s="60"/>
      <c r="H45" s="60"/>
      <c r="I45" s="60"/>
    </row>
    <row r="46" spans="1:9" s="14" customFormat="1" ht="14.25">
      <c r="A46" s="6231" t="s">
        <v>1792</v>
      </c>
      <c r="B46" s="6235"/>
      <c r="C46" s="3619"/>
      <c r="D46" s="60"/>
      <c r="E46" s="61"/>
      <c r="F46" s="61"/>
      <c r="G46" s="60"/>
      <c r="H46" s="60"/>
      <c r="I46" s="60"/>
    </row>
    <row r="47" spans="1:9" s="14" customFormat="1" ht="14.25">
      <c r="A47" s="3622"/>
      <c r="B47" s="3623"/>
      <c r="C47" s="3623"/>
      <c r="D47" s="61"/>
      <c r="E47" s="61"/>
      <c r="F47" s="61"/>
      <c r="G47" s="60"/>
      <c r="H47" s="60"/>
      <c r="I47" s="60"/>
    </row>
    <row r="48" spans="1:9" s="14" customFormat="1" ht="14.25">
      <c r="A48" s="3622"/>
      <c r="B48" s="3623"/>
      <c r="C48" s="3623"/>
      <c r="D48" s="61"/>
      <c r="E48" s="61"/>
      <c r="F48" s="61"/>
      <c r="G48" s="60"/>
      <c r="H48" s="60"/>
      <c r="I48" s="60"/>
    </row>
    <row r="49" spans="1:9">
      <c r="A49" s="60"/>
      <c r="B49" s="60"/>
      <c r="C49" s="61"/>
      <c r="D49" s="61"/>
      <c r="E49" s="61"/>
      <c r="F49" s="61"/>
      <c r="G49" s="60"/>
      <c r="H49" s="60"/>
      <c r="I49" s="60"/>
    </row>
    <row r="50" spans="1:9" ht="26.25" customHeight="1">
      <c r="A50" s="6236" t="s">
        <v>1789</v>
      </c>
      <c r="B50" s="6237"/>
      <c r="C50" s="60"/>
      <c r="D50" s="61"/>
      <c r="E50" s="4120"/>
      <c r="F50" s="60"/>
      <c r="G50" s="60"/>
      <c r="H50" s="6153"/>
      <c r="I50" s="60"/>
    </row>
    <row r="51" spans="1:9" ht="15">
      <c r="A51" s="6233" t="s">
        <v>1790</v>
      </c>
      <c r="B51" s="6241"/>
      <c r="C51" s="60"/>
      <c r="D51" s="60"/>
      <c r="E51" s="4119"/>
      <c r="F51" s="60"/>
      <c r="G51" s="60"/>
      <c r="H51" s="4100" t="s">
        <v>1427</v>
      </c>
      <c r="I51" s="60"/>
    </row>
    <row r="52" spans="1:9">
      <c r="A52" s="6244" t="s">
        <v>62</v>
      </c>
      <c r="B52" s="6245"/>
      <c r="C52" s="61"/>
      <c r="D52" s="60"/>
      <c r="E52" s="61"/>
      <c r="F52" s="60"/>
      <c r="G52" s="60"/>
      <c r="H52" s="60"/>
      <c r="I52" s="60"/>
    </row>
    <row r="53" spans="1:9" s="14" customFormat="1" ht="14.25">
      <c r="A53" s="6231" t="s">
        <v>1983</v>
      </c>
      <c r="B53" s="6235"/>
      <c r="C53" s="3619"/>
      <c r="D53" s="60"/>
      <c r="E53" s="61"/>
      <c r="F53" s="60"/>
      <c r="G53" s="60"/>
      <c r="H53" s="60"/>
      <c r="I53" s="60"/>
    </row>
    <row r="54" spans="1:9" s="14" customFormat="1">
      <c r="A54" s="60"/>
      <c r="B54" s="2489"/>
      <c r="C54" s="61"/>
      <c r="D54" s="60"/>
      <c r="E54" s="61"/>
      <c r="F54" s="60"/>
      <c r="G54" s="60"/>
      <c r="H54" s="60"/>
      <c r="I54" s="60"/>
    </row>
    <row r="55" spans="1:9" s="14" customFormat="1">
      <c r="A55" s="60"/>
      <c r="B55" s="2489"/>
      <c r="C55" s="61"/>
      <c r="D55" s="60"/>
      <c r="E55" s="61"/>
      <c r="F55" s="60"/>
      <c r="G55" s="60"/>
      <c r="H55" s="60"/>
      <c r="I55" s="60"/>
    </row>
    <row r="56" spans="1:9" ht="25.5" customHeight="1">
      <c r="A56" s="6236" t="s">
        <v>1789</v>
      </c>
      <c r="B56" s="6242"/>
      <c r="C56" s="3630"/>
      <c r="D56" s="60"/>
      <c r="E56" s="4120"/>
      <c r="F56" s="60"/>
      <c r="G56" s="60"/>
      <c r="H56" s="6153"/>
      <c r="I56" s="60"/>
    </row>
    <row r="57" spans="1:9" ht="15">
      <c r="A57" s="6233" t="s">
        <v>1790</v>
      </c>
      <c r="B57" s="6243"/>
      <c r="C57" s="3630"/>
      <c r="D57" s="60"/>
      <c r="E57" s="4119"/>
      <c r="F57" s="60"/>
      <c r="G57" s="60"/>
      <c r="H57" s="4100" t="s">
        <v>1427</v>
      </c>
      <c r="I57" s="60"/>
    </row>
    <row r="58" spans="1:9" ht="15">
      <c r="A58" s="6233" t="s">
        <v>63</v>
      </c>
      <c r="B58" s="6234"/>
      <c r="C58" s="61"/>
      <c r="D58" s="60"/>
      <c r="E58" s="61"/>
      <c r="F58" s="60"/>
      <c r="G58" s="60"/>
      <c r="H58" s="60"/>
      <c r="I58" s="60"/>
    </row>
    <row r="59" spans="1:9" ht="14.25">
      <c r="A59" s="6231" t="s">
        <v>1983</v>
      </c>
      <c r="B59" s="6235"/>
      <c r="C59" s="3619"/>
      <c r="D59" s="61"/>
      <c r="E59" s="61"/>
      <c r="F59" s="61"/>
      <c r="G59" s="60"/>
      <c r="H59" s="60"/>
      <c r="I59" s="60"/>
    </row>
    <row r="60" spans="1:9">
      <c r="A60" s="61"/>
      <c r="B60" s="61"/>
      <c r="C60" s="61"/>
      <c r="D60" s="61"/>
      <c r="E60" s="61"/>
      <c r="F60" s="61"/>
      <c r="G60" s="60"/>
      <c r="H60" s="60"/>
      <c r="I60" s="60"/>
    </row>
    <row r="61" spans="1:9">
      <c r="A61" s="61"/>
      <c r="B61" s="61"/>
      <c r="C61" s="61"/>
      <c r="D61" s="61"/>
      <c r="E61" s="61"/>
      <c r="F61" s="61"/>
      <c r="G61" s="60"/>
      <c r="H61" s="60"/>
      <c r="I61" s="60"/>
    </row>
    <row r="62" spans="1:9" ht="14.25">
      <c r="A62" s="61"/>
      <c r="B62" s="61"/>
      <c r="C62" s="74"/>
      <c r="D62" s="74"/>
      <c r="E62" s="74"/>
      <c r="F62" s="65"/>
      <c r="G62" s="60"/>
      <c r="H62" s="60"/>
      <c r="I62" s="60"/>
    </row>
    <row r="63" spans="1:9" ht="14.25">
      <c r="A63" s="61"/>
      <c r="B63" s="61"/>
      <c r="C63" s="75"/>
      <c r="D63" s="75"/>
      <c r="E63" s="75"/>
      <c r="F63" s="76"/>
      <c r="G63" s="60"/>
      <c r="H63" s="60"/>
      <c r="I63" s="60"/>
    </row>
    <row r="64" spans="1:9">
      <c r="A64" s="60"/>
      <c r="B64" s="60"/>
      <c r="C64" s="60"/>
      <c r="D64" s="60"/>
      <c r="E64" s="60"/>
      <c r="F64" s="60"/>
      <c r="G64" s="60"/>
      <c r="H64" s="60"/>
      <c r="I64" s="60"/>
    </row>
    <row r="65" spans="1:9">
      <c r="A65" s="60"/>
      <c r="B65" s="60"/>
      <c r="C65" s="60"/>
      <c r="D65" s="60"/>
      <c r="E65" s="60"/>
      <c r="F65" s="60"/>
      <c r="G65" s="60"/>
      <c r="H65" s="60"/>
      <c r="I65" s="60"/>
    </row>
    <row r="66" spans="1:9">
      <c r="A66" s="60"/>
      <c r="B66" s="60"/>
      <c r="C66" s="60"/>
      <c r="D66" s="60"/>
      <c r="E66" s="60"/>
      <c r="F66" s="60"/>
      <c r="G66" s="60"/>
      <c r="H66" s="60"/>
      <c r="I66" s="60"/>
    </row>
    <row r="67" spans="1:9">
      <c r="A67" s="60"/>
      <c r="B67" s="60"/>
      <c r="C67" s="60"/>
      <c r="D67" s="60"/>
      <c r="E67" s="60"/>
      <c r="F67" s="57"/>
      <c r="G67" s="60"/>
      <c r="H67" s="60"/>
      <c r="I67" s="60"/>
    </row>
    <row r="68" spans="1:9">
      <c r="A68" s="60"/>
      <c r="B68" s="60"/>
      <c r="C68" s="60"/>
      <c r="D68" s="60"/>
      <c r="E68" s="60"/>
      <c r="F68" s="4112"/>
      <c r="G68" s="60"/>
      <c r="H68" s="60"/>
      <c r="I68" s="60"/>
    </row>
    <row r="69" spans="1:9" ht="14.25">
      <c r="A69" s="6226"/>
      <c r="B69" s="6228"/>
      <c r="C69" s="6228"/>
      <c r="D69" s="6228"/>
      <c r="E69" s="6228"/>
      <c r="F69" s="6227"/>
      <c r="G69" s="60"/>
      <c r="H69" s="60"/>
      <c r="I69" s="60"/>
    </row>
    <row r="70" spans="1:9">
      <c r="A70" s="342" t="s">
        <v>1999</v>
      </c>
      <c r="B70" s="4115"/>
      <c r="C70" s="4115"/>
      <c r="D70" s="4116"/>
      <c r="E70" s="4116"/>
      <c r="F70" s="4117"/>
      <c r="G70" s="60"/>
      <c r="H70" s="60"/>
      <c r="I70" s="60"/>
    </row>
    <row r="71" spans="1:9">
      <c r="A71" s="60"/>
      <c r="B71" s="60"/>
      <c r="C71" s="60"/>
      <c r="D71" s="60"/>
      <c r="E71" s="60"/>
      <c r="F71" s="60"/>
      <c r="G71" s="60"/>
      <c r="H71" s="60"/>
      <c r="I71" s="60"/>
    </row>
    <row r="72" spans="1:9">
      <c r="A72" s="60"/>
      <c r="B72" s="60"/>
      <c r="C72" s="60"/>
      <c r="D72" s="60"/>
      <c r="E72" s="60"/>
      <c r="F72" s="60"/>
      <c r="G72" s="60"/>
      <c r="H72" s="65"/>
      <c r="I72" s="65" t="str">
        <f>+ToC!E117</f>
        <v xml:space="preserve">GENERAL Annual Return </v>
      </c>
    </row>
    <row r="73" spans="1:9" ht="14.25">
      <c r="A73" s="60"/>
      <c r="B73" s="60"/>
      <c r="C73" s="60"/>
      <c r="D73" s="60"/>
      <c r="E73" s="60"/>
      <c r="F73" s="60"/>
      <c r="G73" s="60"/>
      <c r="H73" s="75"/>
      <c r="I73" s="76" t="s">
        <v>1132</v>
      </c>
    </row>
    <row r="74" spans="1:9" hidden="1"/>
    <row r="75" spans="1:9" hidden="1"/>
    <row r="76" spans="1:9" hidden="1"/>
    <row r="77" spans="1:9" hidden="1"/>
    <row r="78" spans="1:9" hidden="1"/>
    <row r="79" spans="1:9" hidden="1"/>
  </sheetData>
  <sheetProtection algorithmName="SHA-512" hashValue="Pk1isvUugK/Njg5hj8OtEuaaJJn4Q5y17zRHFoyVnGyPEJmjKUV5IB8ivvyR72N6Y3b89LRdEJEhqQpGy5/iTQ==" saltValue="zdf+snapyTamhGvlGsS0iQ==" spinCount="100000" sheet="1" objects="1" scenarios="1"/>
  <customSheetViews>
    <customSheetView guid="{54084986-DBD9-467D-BB87-84DFF604BE53}" showPageBreaks="1" printArea="1">
      <selection activeCell="B35" sqref="B35"/>
      <pageMargins left="0.7" right="0.7" top="0.75" bottom="0.75" header="0.3" footer="0.3"/>
      <pageSetup paperSize="5" scale="70" orientation="portrait" r:id="rId1"/>
    </customSheetView>
  </customSheetViews>
  <mergeCells count="24">
    <mergeCell ref="A69:F69"/>
    <mergeCell ref="A58:B58"/>
    <mergeCell ref="A59:B59"/>
    <mergeCell ref="A43:B43"/>
    <mergeCell ref="A44:B44"/>
    <mergeCell ref="A45:B45"/>
    <mergeCell ref="A46:B46"/>
    <mergeCell ref="A50:B50"/>
    <mergeCell ref="A51:B51"/>
    <mergeCell ref="A56:B56"/>
    <mergeCell ref="A57:B57"/>
    <mergeCell ref="A52:B52"/>
    <mergeCell ref="A53:B53"/>
    <mergeCell ref="B36:F36"/>
    <mergeCell ref="B34:F34"/>
    <mergeCell ref="A1:F1"/>
    <mergeCell ref="A8:B8"/>
    <mergeCell ref="B32:F32"/>
    <mergeCell ref="D22:F22"/>
    <mergeCell ref="B14:C14"/>
    <mergeCell ref="B18:E18"/>
    <mergeCell ref="B20:C20"/>
    <mergeCell ref="B10:I10"/>
    <mergeCell ref="A11:I11"/>
  </mergeCells>
  <hyperlinks>
    <hyperlink ref="A1:F1" location="ToC!A1" display="10.00"/>
  </hyperlinks>
  <pageMargins left="0.70866141732283472" right="0.70866141732283472" top="0.74803149606299213" bottom="0.74803149606299213" header="0.31496062992125984" footer="0.31496062992125984"/>
  <pageSetup scale="51" orientation="portrait" r:id="rId2"/>
  <headerFooter>
    <oddHeader>&amp;L&amp;A&amp;C&amp;"Times New Roman,Bold" DRAFT 
INTERNAL USE ONLY&amp;RPage &amp;P</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CCFFCC"/>
    <pageSetUpPr fitToPage="1"/>
  </sheetPr>
  <dimension ref="A1:F63"/>
  <sheetViews>
    <sheetView topLeftCell="A6" zoomScale="80" zoomScaleNormal="80" workbookViewId="0">
      <selection activeCell="F18" sqref="F18"/>
    </sheetView>
  </sheetViews>
  <sheetFormatPr defaultColWidth="0" defaultRowHeight="15" zeroHeight="1"/>
  <cols>
    <col min="1" max="1" width="61.83203125" style="5809" customWidth="1"/>
    <col min="2" max="2" width="7.83203125" style="5859" customWidth="1"/>
    <col min="3" max="3" width="28.5" style="5809" customWidth="1"/>
    <col min="4" max="5" width="27.1640625" style="5809" customWidth="1"/>
    <col min="6" max="6" width="28.83203125" style="5809" customWidth="1"/>
    <col min="7" max="16384" width="8.83203125" style="5809" hidden="1"/>
  </cols>
  <sheetData>
    <row r="1" spans="1:6" s="5808" customFormat="1">
      <c r="A1" s="6604" t="s">
        <v>2599</v>
      </c>
      <c r="B1" s="6604"/>
      <c r="C1" s="6604"/>
      <c r="D1" s="6604"/>
      <c r="E1" s="6604"/>
      <c r="F1" s="6604"/>
    </row>
    <row r="2" spans="1:6" ht="15.75">
      <c r="A2" s="5110"/>
      <c r="B2" s="5110"/>
      <c r="C2" s="5110"/>
      <c r="D2" s="5110"/>
      <c r="E2" s="5110"/>
      <c r="F2" s="553" t="s">
        <v>2263</v>
      </c>
    </row>
    <row r="3" spans="1:6" ht="15.75">
      <c r="A3" s="1511" t="str">
        <f>+Cover!A14</f>
        <v>Select Name of Insurer/ Financial Holding Company</v>
      </c>
      <c r="B3" s="1473"/>
      <c r="C3" s="1473"/>
      <c r="D3" s="344"/>
      <c r="E3" s="344"/>
      <c r="F3" s="344"/>
    </row>
    <row r="4" spans="1:6" ht="15.75">
      <c r="A4" s="6353" t="str">
        <f>+ToC!A3</f>
        <v>Insurer/Financial Holding Company</v>
      </c>
      <c r="B4" s="6353"/>
      <c r="C4" s="6353"/>
      <c r="D4" s="344"/>
      <c r="E4" s="344"/>
      <c r="F4" s="344"/>
    </row>
    <row r="5" spans="1:6">
      <c r="A5" s="5730"/>
      <c r="B5" s="5730"/>
      <c r="C5" s="5730"/>
      <c r="D5" s="5112"/>
      <c r="E5" s="5112"/>
      <c r="F5" s="5113"/>
    </row>
    <row r="6" spans="1:6" ht="15.75">
      <c r="A6" s="433" t="str">
        <f>+ToC!A5</f>
        <v>General Insurers Annual Return</v>
      </c>
      <c r="B6" s="5729"/>
      <c r="C6" s="556"/>
      <c r="D6" s="5112"/>
      <c r="E6" s="5112"/>
      <c r="F6" s="5113"/>
    </row>
    <row r="7" spans="1:6" ht="15.75">
      <c r="A7" s="433" t="str">
        <f>+ToC!A6</f>
        <v>For Year Ended:</v>
      </c>
      <c r="B7" s="557"/>
      <c r="C7" s="557"/>
      <c r="D7" s="5112"/>
      <c r="E7" s="5112"/>
      <c r="F7" s="3475">
        <v>44196</v>
      </c>
    </row>
    <row r="8" spans="1:6" ht="15.75">
      <c r="A8" s="5111"/>
      <c r="B8" s="5112"/>
      <c r="C8" s="5112"/>
      <c r="D8" s="5112"/>
      <c r="E8" s="5112"/>
      <c r="F8" s="5113"/>
    </row>
    <row r="9" spans="1:6">
      <c r="A9" s="6549" t="s">
        <v>493</v>
      </c>
      <c r="B9" s="6549"/>
      <c r="C9" s="6549"/>
      <c r="D9" s="6549"/>
      <c r="E9" s="6549"/>
      <c r="F9" s="6549"/>
    </row>
    <row r="10" spans="1:6">
      <c r="A10" s="5113"/>
      <c r="B10" s="5114"/>
      <c r="C10" s="5114"/>
      <c r="D10" s="5114"/>
      <c r="E10" s="5114"/>
      <c r="F10" s="5114"/>
    </row>
    <row r="11" spans="1:6" ht="15.75">
      <c r="A11" s="6544" t="s">
        <v>2029</v>
      </c>
      <c r="B11" s="6231"/>
      <c r="C11" s="6231"/>
      <c r="D11" s="6231"/>
      <c r="E11" s="6231"/>
      <c r="F11" s="6231"/>
    </row>
    <row r="12" spans="1:6">
      <c r="A12" s="344"/>
      <c r="B12" s="493"/>
      <c r="C12" s="493"/>
      <c r="D12" s="493"/>
      <c r="E12" s="493"/>
      <c r="F12" s="493"/>
    </row>
    <row r="13" spans="1:6" ht="16.5" thickBot="1">
      <c r="A13" s="5115"/>
      <c r="B13" s="5115"/>
      <c r="C13" s="5115"/>
      <c r="D13" s="5115"/>
      <c r="E13" s="5115"/>
      <c r="F13" s="5115"/>
    </row>
    <row r="14" spans="1:6" ht="50.1" customHeight="1" thickTop="1">
      <c r="A14" s="5810"/>
      <c r="B14" s="5811" t="s">
        <v>10</v>
      </c>
      <c r="C14" s="2257" t="str">
        <f>"Business Inside Trinidad &amp; Tobago "&amp;YEAR($F$7)</f>
        <v>Business Inside Trinidad &amp; Tobago 2020</v>
      </c>
      <c r="D14" s="2257" t="str">
        <f>"Business Outside Trinidad &amp; Tobago "&amp;YEAR($F$7)</f>
        <v>Business Outside Trinidad &amp; Tobago 2020</v>
      </c>
      <c r="E14" s="2257">
        <f>YEAR(F7)</f>
        <v>2020</v>
      </c>
      <c r="F14" s="2257">
        <f>E14-1</f>
        <v>2019</v>
      </c>
    </row>
    <row r="15" spans="1:6">
      <c r="A15" s="5812"/>
      <c r="B15" s="5813"/>
      <c r="C15" s="5814"/>
      <c r="D15" s="5814"/>
      <c r="E15" s="5814"/>
      <c r="F15" s="5815"/>
    </row>
    <row r="16" spans="1:6" s="5818" customFormat="1" ht="15.75">
      <c r="A16" s="5816" t="s">
        <v>2340</v>
      </c>
      <c r="B16" s="5817"/>
      <c r="C16" s="5860"/>
      <c r="D16" s="5860"/>
      <c r="E16" s="5861">
        <f>SUM(C16:D16)</f>
        <v>0</v>
      </c>
      <c r="F16" s="5862"/>
    </row>
    <row r="17" spans="1:6" s="5818" customFormat="1" ht="15.75">
      <c r="A17" s="5816" t="s">
        <v>2341</v>
      </c>
      <c r="B17" s="5817"/>
      <c r="C17" s="5860"/>
      <c r="D17" s="5860"/>
      <c r="E17" s="5861">
        <f>SUM(C17:D17)</f>
        <v>0</v>
      </c>
      <c r="F17" s="5863"/>
    </row>
    <row r="18" spans="1:6" s="5818" customFormat="1" ht="15.75">
      <c r="A18" s="5819" t="s">
        <v>2342</v>
      </c>
      <c r="B18" s="5817"/>
      <c r="C18" s="5860"/>
      <c r="D18" s="5860"/>
      <c r="E18" s="5861">
        <f>SUM(C18:D18)</f>
        <v>0</v>
      </c>
      <c r="F18" s="5862"/>
    </row>
    <row r="19" spans="1:6" s="5822" customFormat="1" ht="15.75">
      <c r="A19" s="5820" t="s">
        <v>2343</v>
      </c>
      <c r="B19" s="5821"/>
      <c r="C19" s="5861">
        <f t="shared" ref="C19:D19" si="0">SUM(C16:C18)</f>
        <v>0</v>
      </c>
      <c r="D19" s="5861">
        <f t="shared" si="0"/>
        <v>0</v>
      </c>
      <c r="E19" s="5861">
        <f>SUM(E16:E18)</f>
        <v>0</v>
      </c>
      <c r="F19" s="5861">
        <f>SUM(F16:F18)</f>
        <v>0</v>
      </c>
    </row>
    <row r="20" spans="1:6" s="5808" customFormat="1" ht="15.75">
      <c r="A20" s="5823" t="s">
        <v>2344</v>
      </c>
      <c r="B20" s="5824"/>
      <c r="C20" s="5860"/>
      <c r="D20" s="5860"/>
      <c r="E20" s="5861">
        <f>SUM(C20:D20)</f>
        <v>0</v>
      </c>
      <c r="F20" s="5862"/>
    </row>
    <row r="21" spans="1:6" s="5808" customFormat="1" ht="15.75">
      <c r="A21" s="5825" t="s">
        <v>2451</v>
      </c>
      <c r="B21" s="5824"/>
      <c r="C21" s="5860"/>
      <c r="D21" s="5860"/>
      <c r="E21" s="5861">
        <f>SUM(C21:D21)</f>
        <v>0</v>
      </c>
      <c r="F21" s="5863"/>
    </row>
    <row r="22" spans="1:6" s="5808" customFormat="1" ht="15.75">
      <c r="A22" s="5823" t="s">
        <v>2345</v>
      </c>
      <c r="B22" s="5824"/>
      <c r="C22" s="5864">
        <f t="shared" ref="C22:D22" si="1">SUM(C19:C21)</f>
        <v>0</v>
      </c>
      <c r="D22" s="5864">
        <f t="shared" si="1"/>
        <v>0</v>
      </c>
      <c r="E22" s="5864">
        <f>SUM(E19:E21)</f>
        <v>0</v>
      </c>
      <c r="F22" s="5865">
        <f>SUM(F19:F21)</f>
        <v>0</v>
      </c>
    </row>
    <row r="23" spans="1:6" s="5808" customFormat="1" ht="15.75">
      <c r="A23" s="5826"/>
      <c r="B23" s="5827"/>
      <c r="C23" s="5866"/>
      <c r="D23" s="5866"/>
      <c r="E23" s="5866"/>
      <c r="F23" s="5866"/>
    </row>
    <row r="24" spans="1:6" s="5808" customFormat="1" ht="15.75">
      <c r="A24" s="5828" t="s">
        <v>2346</v>
      </c>
      <c r="B24" s="5821"/>
      <c r="C24" s="5867"/>
      <c r="D24" s="5867"/>
      <c r="E24" s="5868">
        <f>SUM(C24:D24)</f>
        <v>0</v>
      </c>
      <c r="F24" s="5869"/>
    </row>
    <row r="25" spans="1:6" s="5808" customFormat="1" ht="15.6" customHeight="1">
      <c r="A25" s="5829" t="s">
        <v>2347</v>
      </c>
      <c r="B25" s="5824"/>
      <c r="C25" s="5860"/>
      <c r="D25" s="5860"/>
      <c r="E25" s="5861">
        <f t="shared" ref="E25:E32" si="2">SUM(C25:D25)</f>
        <v>0</v>
      </c>
      <c r="F25" s="5870"/>
    </row>
    <row r="26" spans="1:6" s="5808" customFormat="1" ht="15.6" customHeight="1">
      <c r="A26" s="5829" t="s">
        <v>2348</v>
      </c>
      <c r="B26" s="5824"/>
      <c r="C26" s="5860"/>
      <c r="D26" s="5860"/>
      <c r="E26" s="5861">
        <f t="shared" si="2"/>
        <v>0</v>
      </c>
      <c r="F26" s="5870"/>
    </row>
    <row r="27" spans="1:6" s="5808" customFormat="1" ht="15.75">
      <c r="A27" s="5819" t="s">
        <v>2557</v>
      </c>
      <c r="B27" s="5824"/>
      <c r="C27" s="5860"/>
      <c r="D27" s="5860"/>
      <c r="E27" s="5861">
        <f t="shared" si="2"/>
        <v>0</v>
      </c>
      <c r="F27" s="5870"/>
    </row>
    <row r="28" spans="1:6" s="5822" customFormat="1" ht="15.75">
      <c r="A28" s="5825" t="s">
        <v>2349</v>
      </c>
      <c r="B28" s="5824"/>
      <c r="C28" s="5861">
        <f t="shared" ref="C28:D28" si="3">SUM(C24:C27)</f>
        <v>0</v>
      </c>
      <c r="D28" s="5861">
        <f t="shared" si="3"/>
        <v>0</v>
      </c>
      <c r="E28" s="5861">
        <f>SUM(E24:E27)</f>
        <v>0</v>
      </c>
      <c r="F28" s="5861">
        <f>SUM(F24:F27)</f>
        <v>0</v>
      </c>
    </row>
    <row r="29" spans="1:6" s="5822" customFormat="1" ht="15.6" customHeight="1">
      <c r="A29" s="5830" t="s">
        <v>2556</v>
      </c>
      <c r="B29" s="5824"/>
      <c r="C29" s="5860"/>
      <c r="D29" s="5860"/>
      <c r="E29" s="5861">
        <f t="shared" si="2"/>
        <v>0</v>
      </c>
      <c r="F29" s="5870"/>
    </row>
    <row r="30" spans="1:6" s="5822" customFormat="1" ht="15.75">
      <c r="A30" s="5831" t="s">
        <v>2350</v>
      </c>
      <c r="B30" s="5824"/>
      <c r="C30" s="5860"/>
      <c r="D30" s="5860"/>
      <c r="E30" s="5861">
        <f t="shared" si="2"/>
        <v>0</v>
      </c>
      <c r="F30" s="5870"/>
    </row>
    <row r="31" spans="1:6" s="5822" customFormat="1" ht="15.6" customHeight="1">
      <c r="A31" s="5830" t="s">
        <v>2351</v>
      </c>
      <c r="B31" s="5824"/>
      <c r="C31" s="5860"/>
      <c r="D31" s="5860"/>
      <c r="E31" s="5861">
        <f t="shared" si="2"/>
        <v>0</v>
      </c>
      <c r="F31" s="5870"/>
    </row>
    <row r="32" spans="1:6" s="5822" customFormat="1" ht="15.75">
      <c r="A32" s="5831" t="s">
        <v>2352</v>
      </c>
      <c r="B32" s="5824"/>
      <c r="C32" s="5860"/>
      <c r="D32" s="5860"/>
      <c r="E32" s="5861">
        <f t="shared" si="2"/>
        <v>0</v>
      </c>
      <c r="F32" s="5870"/>
    </row>
    <row r="33" spans="1:6" s="5822" customFormat="1" ht="15.75">
      <c r="A33" s="5825" t="s">
        <v>2353</v>
      </c>
      <c r="B33" s="5824"/>
      <c r="C33" s="5864">
        <f t="shared" ref="C33:D33" si="4">SUM(C28:C32)</f>
        <v>0</v>
      </c>
      <c r="D33" s="5864">
        <f t="shared" si="4"/>
        <v>0</v>
      </c>
      <c r="E33" s="5864">
        <f>SUM(E28:E32)</f>
        <v>0</v>
      </c>
      <c r="F33" s="5865">
        <f>SUM(F28:F32)</f>
        <v>0</v>
      </c>
    </row>
    <row r="34" spans="1:6" s="5822" customFormat="1" ht="15.75">
      <c r="A34" s="5832"/>
      <c r="B34" s="5827"/>
      <c r="C34" s="5866"/>
      <c r="D34" s="5866"/>
      <c r="E34" s="5866"/>
      <c r="F34" s="5866"/>
    </row>
    <row r="35" spans="1:6" s="5822" customFormat="1" ht="15.75">
      <c r="A35" s="5833" t="s">
        <v>2354</v>
      </c>
      <c r="B35" s="5821"/>
      <c r="C35" s="5867"/>
      <c r="D35" s="5867"/>
      <c r="E35" s="5868">
        <f t="shared" ref="E35:E37" si="5">SUM(C35:D35)</f>
        <v>0</v>
      </c>
      <c r="F35" s="5871"/>
    </row>
    <row r="36" spans="1:6" s="5822" customFormat="1" ht="15.75">
      <c r="A36" s="5833" t="s">
        <v>2355</v>
      </c>
      <c r="B36" s="5821"/>
      <c r="C36" s="5860"/>
      <c r="D36" s="5860"/>
      <c r="E36" s="5861">
        <f t="shared" si="5"/>
        <v>0</v>
      </c>
      <c r="F36" s="5869"/>
    </row>
    <row r="37" spans="1:6" s="5822" customFormat="1" ht="15.75">
      <c r="A37" s="5834" t="s">
        <v>2739</v>
      </c>
      <c r="B37" s="5824"/>
      <c r="C37" s="5860"/>
      <c r="D37" s="5860"/>
      <c r="E37" s="5861">
        <f t="shared" si="5"/>
        <v>0</v>
      </c>
      <c r="F37" s="5870"/>
    </row>
    <row r="38" spans="1:6" s="5822" customFormat="1" ht="15.75">
      <c r="A38" s="5823" t="s">
        <v>2356</v>
      </c>
      <c r="B38" s="5824"/>
      <c r="C38" s="5864">
        <f t="shared" ref="C38:D38" si="6">SUM(C35:C37)</f>
        <v>0</v>
      </c>
      <c r="D38" s="5864">
        <f t="shared" si="6"/>
        <v>0</v>
      </c>
      <c r="E38" s="5864">
        <f>SUM(E35:E37)</f>
        <v>0</v>
      </c>
      <c r="F38" s="5864">
        <f>SUM(F35:F37)</f>
        <v>0</v>
      </c>
    </row>
    <row r="39" spans="1:6" s="5822" customFormat="1" ht="15.75">
      <c r="A39" s="5826"/>
      <c r="B39" s="5827"/>
      <c r="C39" s="5866"/>
      <c r="D39" s="5866"/>
      <c r="E39" s="5866"/>
      <c r="F39" s="5866"/>
    </row>
    <row r="40" spans="1:6" s="5818" customFormat="1" ht="15.75">
      <c r="A40" s="5835" t="s">
        <v>2357</v>
      </c>
      <c r="B40" s="5836"/>
      <c r="C40" s="5872">
        <f t="shared" ref="C40:D40" si="7">SUM(C38,C33,C22)</f>
        <v>0</v>
      </c>
      <c r="D40" s="5872">
        <f t="shared" si="7"/>
        <v>0</v>
      </c>
      <c r="E40" s="5872">
        <f>SUM(E38,E33,E22)</f>
        <v>0</v>
      </c>
      <c r="F40" s="5873">
        <f>SUM(F38,F33,F22)</f>
        <v>0</v>
      </c>
    </row>
    <row r="41" spans="1:6" s="5818" customFormat="1" ht="15.75">
      <c r="A41" s="5837"/>
      <c r="B41" s="5827"/>
      <c r="C41" s="5866"/>
      <c r="D41" s="5866"/>
      <c r="E41" s="5866"/>
      <c r="F41" s="5866"/>
    </row>
    <row r="42" spans="1:6" s="5818" customFormat="1" ht="15.75">
      <c r="A42" s="5839" t="s">
        <v>2358</v>
      </c>
      <c r="B42" s="5836"/>
      <c r="C42" s="5874"/>
      <c r="D42" s="5874"/>
      <c r="E42" s="5868">
        <f t="shared" ref="E42:E43" si="8">SUM(C42:D42)</f>
        <v>0</v>
      </c>
      <c r="F42" s="5875"/>
    </row>
    <row r="43" spans="1:6" ht="15.75">
      <c r="A43" s="5840" t="s">
        <v>2359</v>
      </c>
      <c r="B43" s="5841"/>
      <c r="C43" s="5876"/>
      <c r="D43" s="5876"/>
      <c r="E43" s="5861">
        <f t="shared" si="8"/>
        <v>0</v>
      </c>
      <c r="F43" s="5877"/>
    </row>
    <row r="44" spans="1:6" ht="15.75">
      <c r="A44" s="5842" t="s">
        <v>431</v>
      </c>
      <c r="B44" s="5841"/>
      <c r="C44" s="5864">
        <f t="shared" ref="C44:D44" si="9">SUM(C42:C43)</f>
        <v>0</v>
      </c>
      <c r="D44" s="5864">
        <f t="shared" si="9"/>
        <v>0</v>
      </c>
      <c r="E44" s="5864">
        <f>SUM(E42:E43)</f>
        <v>0</v>
      </c>
      <c r="F44" s="5864">
        <f>SUM(F42:F43)</f>
        <v>0</v>
      </c>
    </row>
    <row r="45" spans="1:6" ht="15.75">
      <c r="A45" s="5843"/>
      <c r="B45" s="5827"/>
      <c r="C45" s="5866"/>
      <c r="D45" s="5866"/>
      <c r="E45" s="5866"/>
      <c r="F45" s="5878"/>
    </row>
    <row r="46" spans="1:6" ht="15.75">
      <c r="A46" s="5820" t="s">
        <v>2360</v>
      </c>
      <c r="B46" s="5844"/>
      <c r="C46" s="5872">
        <f t="shared" ref="C46:D46" si="10">C40-C44</f>
        <v>0</v>
      </c>
      <c r="D46" s="5872">
        <f t="shared" si="10"/>
        <v>0</v>
      </c>
      <c r="E46" s="5872">
        <f>E40-E44</f>
        <v>0</v>
      </c>
      <c r="F46" s="5865">
        <f>F40-F44</f>
        <v>0</v>
      </c>
    </row>
    <row r="47" spans="1:6" ht="15.75">
      <c r="A47" s="5826"/>
      <c r="B47" s="5827"/>
      <c r="C47" s="5866"/>
      <c r="D47" s="5866"/>
      <c r="E47" s="5866"/>
      <c r="F47" s="5866"/>
    </row>
    <row r="48" spans="1:6" ht="15.75">
      <c r="A48" s="5845" t="s">
        <v>2361</v>
      </c>
      <c r="B48" s="5844"/>
      <c r="C48" s="5879"/>
      <c r="D48" s="5879"/>
      <c r="E48" s="5880">
        <f t="shared" ref="E48" si="11">SUM(C48:D48)</f>
        <v>0</v>
      </c>
      <c r="F48" s="5875"/>
    </row>
    <row r="49" spans="1:6">
      <c r="A49" s="5846"/>
      <c r="B49" s="5838"/>
      <c r="C49" s="5866"/>
      <c r="D49" s="5866"/>
      <c r="E49" s="5866"/>
      <c r="F49" s="5878"/>
    </row>
    <row r="50" spans="1:6" ht="15.75">
      <c r="A50" s="5847" t="s">
        <v>2362</v>
      </c>
      <c r="B50" s="5817"/>
      <c r="C50" s="5872">
        <f t="shared" ref="C50:D50" si="12">SUM(C46,C48)</f>
        <v>0</v>
      </c>
      <c r="D50" s="5872">
        <f t="shared" si="12"/>
        <v>0</v>
      </c>
      <c r="E50" s="5872">
        <f>SUM(E46,E48)</f>
        <v>0</v>
      </c>
      <c r="F50" s="5872">
        <f>SUM(F46,F48)</f>
        <v>0</v>
      </c>
    </row>
    <row r="51" spans="1:6" ht="15.75">
      <c r="A51" s="5832"/>
      <c r="B51" s="5838"/>
      <c r="C51" s="5866"/>
      <c r="D51" s="5866"/>
      <c r="E51" s="5866"/>
      <c r="F51" s="5866"/>
    </row>
    <row r="52" spans="1:6" ht="15.75">
      <c r="A52" s="5848" t="s">
        <v>2363</v>
      </c>
      <c r="B52" s="5827"/>
      <c r="C52" s="5866"/>
      <c r="D52" s="5866"/>
      <c r="E52" s="5866"/>
      <c r="F52" s="5866"/>
    </row>
    <row r="53" spans="1:6" s="5818" customFormat="1" ht="15.75">
      <c r="A53" s="5849" t="s">
        <v>2364</v>
      </c>
      <c r="B53" s="5817"/>
      <c r="C53" s="5881"/>
      <c r="D53" s="5881"/>
      <c r="E53" s="5868">
        <v>0</v>
      </c>
      <c r="F53" s="5875"/>
    </row>
    <row r="54" spans="1:6" ht="15.75">
      <c r="A54" s="5851" t="s">
        <v>2558</v>
      </c>
      <c r="B54" s="5852"/>
      <c r="C54" s="5876"/>
      <c r="D54" s="5876"/>
      <c r="E54" s="5861">
        <v>0</v>
      </c>
      <c r="F54" s="5877"/>
    </row>
    <row r="55" spans="1:6" ht="15.75">
      <c r="A55" s="5819" t="s">
        <v>2365</v>
      </c>
      <c r="B55" s="5852"/>
      <c r="C55" s="5876"/>
      <c r="D55" s="5876"/>
      <c r="E55" s="5861">
        <v>0</v>
      </c>
      <c r="F55" s="5877"/>
    </row>
    <row r="56" spans="1:6" ht="15.75">
      <c r="A56" s="5849" t="s">
        <v>464</v>
      </c>
      <c r="B56" s="5817"/>
      <c r="C56" s="5876"/>
      <c r="D56" s="5876"/>
      <c r="E56" s="5861">
        <v>0</v>
      </c>
      <c r="F56" s="5875"/>
    </row>
    <row r="57" spans="1:6" ht="15.75">
      <c r="A57" s="5853" t="s">
        <v>2366</v>
      </c>
      <c r="B57" s="5850"/>
      <c r="C57" s="5876"/>
      <c r="D57" s="5876"/>
      <c r="E57" s="5861">
        <v>0</v>
      </c>
      <c r="F57" s="5877"/>
    </row>
    <row r="58" spans="1:6">
      <c r="A58" s="344"/>
      <c r="B58" s="344"/>
      <c r="C58" s="344"/>
      <c r="D58" s="344"/>
      <c r="E58" s="344"/>
      <c r="F58" s="353" t="s">
        <v>6</v>
      </c>
    </row>
    <row r="59" spans="1:6">
      <c r="A59" s="344"/>
      <c r="B59" s="344"/>
      <c r="C59" s="344"/>
      <c r="D59" s="344"/>
      <c r="E59" s="344"/>
      <c r="F59" s="5116" t="s">
        <v>2602</v>
      </c>
    </row>
    <row r="60" spans="1:6" hidden="1">
      <c r="A60" s="5854"/>
      <c r="B60" s="5855"/>
      <c r="C60" s="5856"/>
      <c r="D60" s="5818"/>
    </row>
    <row r="61" spans="1:6" hidden="1">
      <c r="A61" s="5854"/>
      <c r="B61" s="5855"/>
      <c r="C61" s="5818"/>
      <c r="D61" s="5818"/>
    </row>
    <row r="62" spans="1:6" hidden="1">
      <c r="A62" s="5818"/>
      <c r="B62" s="5855"/>
      <c r="C62" s="5818"/>
      <c r="D62" s="5857"/>
    </row>
    <row r="63" spans="1:6" hidden="1">
      <c r="A63" s="5818"/>
      <c r="B63" s="5855"/>
      <c r="C63" s="5818"/>
      <c r="D63" s="5858"/>
    </row>
  </sheetData>
  <sheetProtection algorithmName="SHA-512" hashValue="982Pzq6jpIxO101YNysRzMVtAL17381rY6Lo40us4zh35Ugl0C34IAFx9Zf08zGpZIOTl3adosefHycBADupbw==" saltValue="4GufcCujvKBs9eOHnnGGdQ==" spinCount="100000" sheet="1" objects="1" scenarios="1"/>
  <mergeCells count="4">
    <mergeCell ref="A1:F1"/>
    <mergeCell ref="A9:F9"/>
    <mergeCell ref="A11:F11"/>
    <mergeCell ref="A4:C4"/>
  </mergeCells>
  <hyperlinks>
    <hyperlink ref="A1:F1" location="ToC!A1" display="20.20"/>
  </hyperlinks>
  <pageMargins left="0.70866141732283472" right="0.70866141732283472" top="0.74803149606299213" bottom="0.74803149606299213" header="0.31496062992125984" footer="0.31496062992125984"/>
  <pageSetup scale="67" orientation="portrait" r:id="rId1"/>
  <headerFooter>
    <oddHeader>&amp;L&amp;A&amp;C&amp;"Times New Roman,Bold" DRAFT 
INTERNAL USE ONLY&amp;RPage &amp;P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pageSetUpPr fitToPage="1"/>
  </sheetPr>
  <dimension ref="A1:G92"/>
  <sheetViews>
    <sheetView topLeftCell="A3" zoomScaleNormal="100" workbookViewId="0">
      <selection activeCell="A3" sqref="A3"/>
    </sheetView>
  </sheetViews>
  <sheetFormatPr defaultColWidth="0" defaultRowHeight="12.75" zeroHeight="1"/>
  <cols>
    <col min="1" max="1" width="10.5" style="3270" customWidth="1"/>
    <col min="2" max="2" width="61.6640625" style="3270" customWidth="1"/>
    <col min="3" max="3" width="8.33203125" style="3270" bestFit="1" customWidth="1"/>
    <col min="4" max="4" width="21" style="3270" customWidth="1"/>
    <col min="5" max="5" width="22.33203125" style="3270" customWidth="1"/>
    <col min="6" max="6" width="22.6640625" style="3270" customWidth="1"/>
    <col min="7" max="7" width="21.33203125" style="3270" customWidth="1"/>
    <col min="8" max="16384" width="9.33203125" style="3270" hidden="1"/>
  </cols>
  <sheetData>
    <row r="1" spans="1:7" s="4509" customFormat="1">
      <c r="A1" s="6605" t="s">
        <v>36</v>
      </c>
      <c r="B1" s="6606"/>
      <c r="C1" s="6606"/>
      <c r="D1" s="6606"/>
      <c r="E1" s="6606"/>
      <c r="F1" s="6606"/>
      <c r="G1" s="6606"/>
    </row>
    <row r="2" spans="1:7" ht="15.75">
      <c r="A2" s="342"/>
      <c r="B2" s="425"/>
      <c r="C2" s="830"/>
      <c r="D2" s="830"/>
      <c r="E2" s="830"/>
      <c r="F2" s="426" t="s">
        <v>2273</v>
      </c>
      <c r="G2" s="344"/>
    </row>
    <row r="3" spans="1:7" ht="15">
      <c r="A3" s="1445" t="str">
        <f>+Cover!A14</f>
        <v>Select Name of Insurer/ Financial Holding Company</v>
      </c>
      <c r="B3" s="1443"/>
      <c r="C3" s="344"/>
      <c r="D3" s="344"/>
      <c r="E3" s="430"/>
      <c r="F3" s="344"/>
      <c r="G3" s="344"/>
    </row>
    <row r="4" spans="1:7" ht="15">
      <c r="A4" s="427" t="str">
        <f>+ToC!A3</f>
        <v>Insurer/Financial Holding Company</v>
      </c>
      <c r="B4" s="344"/>
      <c r="C4" s="344"/>
      <c r="D4" s="344"/>
      <c r="E4" s="428"/>
      <c r="F4" s="344"/>
      <c r="G4" s="344"/>
    </row>
    <row r="5" spans="1:7" ht="14.25">
      <c r="A5" s="157"/>
      <c r="B5" s="344"/>
      <c r="C5" s="428"/>
      <c r="D5" s="428"/>
      <c r="E5" s="428"/>
      <c r="F5" s="344"/>
      <c r="G5" s="498"/>
    </row>
    <row r="6" spans="1:7" ht="15">
      <c r="A6" s="433" t="str">
        <f>+ToC!A5</f>
        <v>General Insurers Annual Return</v>
      </c>
      <c r="B6" s="344"/>
      <c r="C6" s="430"/>
      <c r="D6" s="430"/>
      <c r="E6" s="430"/>
      <c r="F6" s="344"/>
      <c r="G6" s="344"/>
    </row>
    <row r="7" spans="1:7" ht="15">
      <c r="A7" s="1421" t="str">
        <f>+ToC!A6</f>
        <v>For Year Ended:</v>
      </c>
      <c r="B7" s="344"/>
      <c r="C7" s="1420"/>
      <c r="D7" s="1420"/>
      <c r="E7" s="1420"/>
      <c r="F7" s="1203">
        <f>+Cover!A22</f>
        <v>0</v>
      </c>
      <c r="G7" s="1420"/>
    </row>
    <row r="8" spans="1:7" ht="15">
      <c r="A8" s="344"/>
      <c r="B8" s="1421"/>
      <c r="C8" s="1420"/>
      <c r="D8" s="1420"/>
      <c r="E8" s="1420"/>
      <c r="F8" s="1203"/>
      <c r="G8" s="1420"/>
    </row>
    <row r="9" spans="1:7" ht="15">
      <c r="A9" s="344"/>
      <c r="B9" s="6508" t="s">
        <v>493</v>
      </c>
      <c r="C9" s="6230"/>
      <c r="D9" s="6230"/>
      <c r="E9" s="6230"/>
      <c r="F9" s="6230"/>
      <c r="G9" s="6230"/>
    </row>
    <row r="10" spans="1:7" ht="15">
      <c r="A10" s="6230" t="s">
        <v>2043</v>
      </c>
      <c r="B10" s="6230"/>
      <c r="C10" s="6230"/>
      <c r="D10" s="6230"/>
      <c r="E10" s="6230"/>
      <c r="F10" s="6230"/>
      <c r="G10" s="6230"/>
    </row>
    <row r="11" spans="1:7" ht="13.5" thickBot="1">
      <c r="A11" s="6607"/>
      <c r="B11" s="6608"/>
      <c r="C11" s="6608"/>
      <c r="D11" s="6608"/>
      <c r="E11" s="6608"/>
      <c r="F11" s="6608"/>
      <c r="G11" s="6608"/>
    </row>
    <row r="12" spans="1:7" s="3854" customFormat="1" ht="39" thickTop="1">
      <c r="A12" s="3851" t="s">
        <v>884</v>
      </c>
      <c r="B12" s="535" t="s">
        <v>415</v>
      </c>
      <c r="C12" s="735" t="s">
        <v>10</v>
      </c>
      <c r="D12" s="3852" t="str">
        <f>"Business Inside Trinidad &amp; Tobago "&amp;YEAR($F$7)</f>
        <v>Business Inside Trinidad &amp; Tobago 1900</v>
      </c>
      <c r="E12" s="3852" t="str">
        <f>"Business Outside Trinidad &amp; Tobago "&amp;YEAR($F$7)</f>
        <v>Business Outside Trinidad &amp; Tobago 1900</v>
      </c>
      <c r="F12" s="3853">
        <f>YEAR($F$7)</f>
        <v>1900</v>
      </c>
      <c r="G12" s="226">
        <f>F12-1</f>
        <v>1899</v>
      </c>
    </row>
    <row r="13" spans="1:7" s="3857" customFormat="1" ht="15" customHeight="1">
      <c r="A13" s="537"/>
      <c r="B13" s="3855" t="s">
        <v>416</v>
      </c>
      <c r="C13" s="3856"/>
      <c r="D13" s="3856"/>
      <c r="E13" s="3856"/>
      <c r="F13" s="3856"/>
      <c r="G13" s="3233"/>
    </row>
    <row r="14" spans="1:7" s="3857" customFormat="1" ht="15" customHeight="1">
      <c r="A14" s="537"/>
      <c r="B14" s="538" t="s">
        <v>1591</v>
      </c>
      <c r="C14" s="3858"/>
      <c r="D14" s="3858"/>
      <c r="E14" s="3858"/>
      <c r="F14" s="3858"/>
      <c r="G14" s="2802"/>
    </row>
    <row r="15" spans="1:7" s="3857" customFormat="1" ht="15" customHeight="1">
      <c r="A15" s="537" t="s">
        <v>886</v>
      </c>
      <c r="B15" s="3859" t="s">
        <v>1592</v>
      </c>
      <c r="C15" s="3860"/>
      <c r="D15" s="3803">
        <f>+'50.10'!O17</f>
        <v>0</v>
      </c>
      <c r="E15" s="3803">
        <f>+'50.11'!O17</f>
        <v>0</v>
      </c>
      <c r="F15" s="3203">
        <f>SUM(D15:E15)</f>
        <v>0</v>
      </c>
      <c r="G15" s="3161">
        <f>+'50.10'!P17+'50.11'!P17</f>
        <v>0</v>
      </c>
    </row>
    <row r="16" spans="1:7" s="3857" customFormat="1" ht="15" customHeight="1">
      <c r="A16" s="537" t="s">
        <v>886</v>
      </c>
      <c r="B16" s="2881" t="s">
        <v>2274</v>
      </c>
      <c r="C16" s="3210"/>
      <c r="D16" s="3861">
        <f>'50.10'!O18</f>
        <v>0</v>
      </c>
      <c r="E16" s="3861">
        <f>'50.11'!O18</f>
        <v>0</v>
      </c>
      <c r="F16" s="2926">
        <f>SUM(D16:E16)</f>
        <v>0</v>
      </c>
      <c r="G16" s="3232">
        <f>+'50.10'!P18+'50.11'!P18</f>
        <v>0</v>
      </c>
    </row>
    <row r="17" spans="1:7" s="3857" customFormat="1" ht="15" customHeight="1">
      <c r="A17" s="537"/>
      <c r="B17" s="3862" t="s">
        <v>1606</v>
      </c>
      <c r="C17" s="3863"/>
      <c r="D17" s="3864">
        <f>SUM(D15:D16)</f>
        <v>0</v>
      </c>
      <c r="E17" s="3864">
        <f>SUM(E15:E16)</f>
        <v>0</v>
      </c>
      <c r="F17" s="3864">
        <f>SUM(F15:F16)</f>
        <v>0</v>
      </c>
      <c r="G17" s="3865">
        <f>SUM(G15:G16)</f>
        <v>0</v>
      </c>
    </row>
    <row r="18" spans="1:7" s="3857" customFormat="1" ht="15" customHeight="1">
      <c r="A18" s="537"/>
      <c r="B18" s="687" t="s">
        <v>1613</v>
      </c>
      <c r="C18" s="3866"/>
      <c r="D18" s="3867"/>
      <c r="E18" s="3867"/>
      <c r="F18" s="3867"/>
      <c r="G18" s="3234"/>
    </row>
    <row r="19" spans="1:7" s="3857" customFormat="1" ht="15" customHeight="1">
      <c r="A19" s="537"/>
      <c r="B19" s="3199" t="s">
        <v>1688</v>
      </c>
      <c r="C19" s="3860"/>
      <c r="D19" s="3868">
        <f>+'50.10'!O24</f>
        <v>0</v>
      </c>
      <c r="E19" s="3868">
        <f>+'50.11'!O24</f>
        <v>0</v>
      </c>
      <c r="F19" s="3868">
        <f>SUM(D19:E19)</f>
        <v>0</v>
      </c>
      <c r="G19" s="3869">
        <f>+'50.10'!P24+'50.11'!P24</f>
        <v>0</v>
      </c>
    </row>
    <row r="20" spans="1:7" s="3857" customFormat="1">
      <c r="A20" s="537"/>
      <c r="B20" s="3200" t="s">
        <v>2275</v>
      </c>
      <c r="C20" s="3860"/>
      <c r="D20" s="3870">
        <f>-'50.10'!O28</f>
        <v>0</v>
      </c>
      <c r="E20" s="3870">
        <f>-'50.11'!O28</f>
        <v>0</v>
      </c>
      <c r="F20" s="3870">
        <f>SUM(D20:E20)</f>
        <v>0</v>
      </c>
      <c r="G20" s="3871">
        <f>-'50.10'!P28-'50.11'!P28</f>
        <v>0</v>
      </c>
    </row>
    <row r="21" spans="1:7" s="3857" customFormat="1" ht="15" customHeight="1">
      <c r="A21" s="537"/>
      <c r="B21" s="3872" t="s">
        <v>1607</v>
      </c>
      <c r="C21" s="3863"/>
      <c r="D21" s="3864">
        <f>SUM(D19:D20)</f>
        <v>0</v>
      </c>
      <c r="E21" s="3864">
        <f>SUM(E19:E20)</f>
        <v>0</v>
      </c>
      <c r="F21" s="3864">
        <f>SUM(F19:F20)</f>
        <v>0</v>
      </c>
      <c r="G21" s="3865">
        <f>SUM(G19:G20)</f>
        <v>0</v>
      </c>
    </row>
    <row r="22" spans="1:7" s="3857" customFormat="1" ht="15" customHeight="1">
      <c r="A22" s="537"/>
      <c r="B22" s="2883"/>
      <c r="C22" s="3866"/>
      <c r="D22" s="3861"/>
      <c r="E22" s="3861"/>
      <c r="F22" s="3221"/>
      <c r="G22" s="2930"/>
    </row>
    <row r="23" spans="1:7" s="3857" customFormat="1" ht="15" customHeight="1">
      <c r="A23" s="537"/>
      <c r="B23" s="3862" t="s">
        <v>1608</v>
      </c>
      <c r="C23" s="3873"/>
      <c r="D23" s="3874">
        <f>D17+D21</f>
        <v>0</v>
      </c>
      <c r="E23" s="3874">
        <f>E17+E21</f>
        <v>0</v>
      </c>
      <c r="F23" s="3874">
        <f>F17+F21</f>
        <v>0</v>
      </c>
      <c r="G23" s="3875">
        <f>G17+G21</f>
        <v>0</v>
      </c>
    </row>
    <row r="24" spans="1:7" s="3857" customFormat="1" ht="15" customHeight="1">
      <c r="A24" s="537"/>
      <c r="B24" s="3876"/>
      <c r="C24" s="3877"/>
      <c r="D24" s="3878"/>
      <c r="E24" s="3878"/>
      <c r="F24" s="3878"/>
      <c r="G24" s="3235"/>
    </row>
    <row r="25" spans="1:7" s="3857" customFormat="1" ht="15" customHeight="1">
      <c r="A25" s="537" t="s">
        <v>886</v>
      </c>
      <c r="B25" s="3879" t="s">
        <v>1842</v>
      </c>
      <c r="C25" s="3880"/>
      <c r="D25" s="3881">
        <f>+'50.10'!O32</f>
        <v>0</v>
      </c>
      <c r="E25" s="3881">
        <f>+'50.11'!O32</f>
        <v>0</v>
      </c>
      <c r="F25" s="2885">
        <f>SUM(D25:E25)</f>
        <v>0</v>
      </c>
      <c r="G25" s="3882">
        <f>'50.10'!P32+'50.11'!P32</f>
        <v>0</v>
      </c>
    </row>
    <row r="26" spans="1:7" s="3857" customFormat="1" ht="15" customHeight="1">
      <c r="A26" s="537"/>
      <c r="B26" s="3883" t="s">
        <v>418</v>
      </c>
      <c r="C26" s="3884"/>
      <c r="D26" s="3885">
        <f>+D23+D25</f>
        <v>0</v>
      </c>
      <c r="E26" s="3885">
        <f>+E23+E25</f>
        <v>0</v>
      </c>
      <c r="F26" s="3885">
        <f>+F23+F25</f>
        <v>0</v>
      </c>
      <c r="G26" s="3886">
        <f>+G23+G25</f>
        <v>0</v>
      </c>
    </row>
    <row r="27" spans="1:7" s="3857" customFormat="1" ht="15" customHeight="1">
      <c r="A27" s="537"/>
      <c r="B27" s="3887"/>
      <c r="C27" s="3888"/>
      <c r="D27" s="3849"/>
      <c r="E27" s="3849"/>
      <c r="F27" s="3849"/>
      <c r="G27" s="3236"/>
    </row>
    <row r="28" spans="1:7" s="3857" customFormat="1" ht="15" customHeight="1">
      <c r="A28" s="537"/>
      <c r="B28" s="539" t="s">
        <v>1703</v>
      </c>
      <c r="C28" s="2799"/>
      <c r="D28" s="2800"/>
      <c r="E28" s="3889"/>
      <c r="F28" s="3889"/>
      <c r="G28" s="2801"/>
    </row>
    <row r="29" spans="1:7" s="3857" customFormat="1" ht="15" customHeight="1">
      <c r="A29" s="537" t="s">
        <v>886</v>
      </c>
      <c r="B29" s="3459" t="s">
        <v>1704</v>
      </c>
      <c r="C29" s="3860"/>
      <c r="D29" s="2880">
        <f>+'50.10'!O40</f>
        <v>0</v>
      </c>
      <c r="E29" s="3803">
        <f>+'50.11'!O40</f>
        <v>0</v>
      </c>
      <c r="F29" s="3834">
        <f>SUM(D29:E29)</f>
        <v>0</v>
      </c>
      <c r="G29" s="3161">
        <f>+'50.10'!P40+'50.11'!P40</f>
        <v>0</v>
      </c>
    </row>
    <row r="30" spans="1:7" s="3857" customFormat="1" ht="15" customHeight="1">
      <c r="A30" s="537"/>
      <c r="B30" s="4439" t="s">
        <v>2276</v>
      </c>
      <c r="C30" s="3210"/>
      <c r="D30" s="3244">
        <f>-'50.10'!O48</f>
        <v>0</v>
      </c>
      <c r="E30" s="3245">
        <f>-'50.11'!O48</f>
        <v>0</v>
      </c>
      <c r="F30" s="3890">
        <f>SUM(D30:E30)</f>
        <v>0</v>
      </c>
      <c r="G30" s="3891">
        <f>-'50.10'!P48-'50.11'!P48</f>
        <v>0</v>
      </c>
    </row>
    <row r="31" spans="1:7" s="3857" customFormat="1" ht="15" customHeight="1">
      <c r="A31" s="537" t="s">
        <v>886</v>
      </c>
      <c r="B31" s="3892" t="s">
        <v>422</v>
      </c>
      <c r="C31" s="3893"/>
      <c r="D31" s="3803">
        <f>-'50.10'!O49</f>
        <v>0</v>
      </c>
      <c r="E31" s="3803">
        <f>-'50.11'!O49</f>
        <v>0</v>
      </c>
      <c r="F31" s="3221">
        <f>SUM(D31:E31)</f>
        <v>0</v>
      </c>
      <c r="G31" s="3882">
        <f>+'50.10'!P49+'50.11'!P49</f>
        <v>0</v>
      </c>
    </row>
    <row r="32" spans="1:7" s="3857" customFormat="1" ht="15" customHeight="1">
      <c r="A32" s="537"/>
      <c r="B32" s="3894" t="s">
        <v>423</v>
      </c>
      <c r="C32" s="3895"/>
      <c r="D32" s="3896">
        <f>SUM(D29:D31)</f>
        <v>0</v>
      </c>
      <c r="E32" s="3896">
        <f>SUM(E29:E31)</f>
        <v>0</v>
      </c>
      <c r="F32" s="3896">
        <f>SUM(F29:F31)</f>
        <v>0</v>
      </c>
      <c r="G32" s="3896">
        <f>SUM(G29:G31)</f>
        <v>0</v>
      </c>
    </row>
    <row r="33" spans="1:7" s="3857" customFormat="1" ht="15" customHeight="1">
      <c r="A33" s="2052"/>
      <c r="B33" s="3897" t="s">
        <v>1432</v>
      </c>
      <c r="C33" s="3898"/>
      <c r="D33" s="3899">
        <f>+'50.10'!O51</f>
        <v>0</v>
      </c>
      <c r="E33" s="3899">
        <f>+'50.11'!O51</f>
        <v>0</v>
      </c>
      <c r="F33" s="3900">
        <f>SUM(D33:E33)</f>
        <v>0</v>
      </c>
      <c r="G33" s="3237">
        <f>+'50.10'!P51+'50.11'!P51</f>
        <v>0</v>
      </c>
    </row>
    <row r="34" spans="1:7" s="3857" customFormat="1" ht="15" customHeight="1">
      <c r="A34" s="2052" t="s">
        <v>886</v>
      </c>
      <c r="B34" s="3901" t="s">
        <v>1433</v>
      </c>
      <c r="C34" s="3893"/>
      <c r="D34" s="3902"/>
      <c r="E34" s="3902"/>
      <c r="F34" s="3903"/>
      <c r="G34" s="3904"/>
    </row>
    <row r="35" spans="1:7" s="3857" customFormat="1" ht="15" customHeight="1">
      <c r="A35" s="2052"/>
      <c r="B35" s="3905" t="s">
        <v>1434</v>
      </c>
      <c r="C35" s="3860"/>
      <c r="D35" s="3868">
        <f>'50.10'!O53</f>
        <v>0</v>
      </c>
      <c r="E35" s="3868">
        <f>'50.11'!O53</f>
        <v>0</v>
      </c>
      <c r="F35" s="3098">
        <f>SUM(D35:E35)</f>
        <v>0</v>
      </c>
      <c r="G35" s="2054">
        <f>+'50.10'!P53+'50.11'!P53</f>
        <v>0</v>
      </c>
    </row>
    <row r="36" spans="1:7" s="3857" customFormat="1" ht="15" customHeight="1">
      <c r="A36" s="2052"/>
      <c r="B36" s="3905" t="s">
        <v>1438</v>
      </c>
      <c r="C36" s="3860"/>
      <c r="D36" s="3870">
        <f>'50.10'!O54</f>
        <v>0</v>
      </c>
      <c r="E36" s="3870">
        <f>'50.11'!O54</f>
        <v>0</v>
      </c>
      <c r="F36" s="2891">
        <f>SUM(D36:E36)</f>
        <v>0</v>
      </c>
      <c r="G36" s="2551">
        <f>+'50.10'!P54+'50.11'!P54</f>
        <v>0</v>
      </c>
    </row>
    <row r="37" spans="1:7" s="3857" customFormat="1" ht="15" customHeight="1">
      <c r="A37" s="2052"/>
      <c r="B37" s="3905" t="s">
        <v>2277</v>
      </c>
      <c r="C37" s="3906"/>
      <c r="D37" s="3868">
        <f>'50.10'!O55</f>
        <v>0</v>
      </c>
      <c r="E37" s="3868">
        <f>'50.11'!O55</f>
        <v>0</v>
      </c>
      <c r="F37" s="3098">
        <f>SUM(D37:E37)</f>
        <v>0</v>
      </c>
      <c r="G37" s="2054">
        <f>+'50.10'!P55+'50.11'!P55</f>
        <v>0</v>
      </c>
    </row>
    <row r="38" spans="1:7" s="3857" customFormat="1" ht="15" customHeight="1">
      <c r="A38" s="2052"/>
      <c r="B38" s="3905" t="s">
        <v>1841</v>
      </c>
      <c r="C38" s="3907"/>
      <c r="D38" s="3868">
        <f>'50.10'!O56</f>
        <v>0</v>
      </c>
      <c r="E38" s="3868">
        <f>+'50.11'!O56</f>
        <v>0</v>
      </c>
      <c r="F38" s="3098">
        <f>SUM(D38:E38)</f>
        <v>0</v>
      </c>
      <c r="G38" s="2054">
        <f>+'50.10'!P56+'50.11'!P56</f>
        <v>0</v>
      </c>
    </row>
    <row r="39" spans="1:7" s="3857" customFormat="1" ht="15" customHeight="1">
      <c r="A39" s="2052"/>
      <c r="B39" s="3905" t="s">
        <v>2278</v>
      </c>
      <c r="C39" s="3898"/>
      <c r="D39" s="3867">
        <f>+'50.10'!O57</f>
        <v>0</v>
      </c>
      <c r="E39" s="3867">
        <f>+'50.11'!O57</f>
        <v>0</v>
      </c>
      <c r="F39" s="3098">
        <f>SUM(D39:E39)</f>
        <v>0</v>
      </c>
      <c r="G39" s="2054">
        <f>+'50.10'!P57+'50.11'!P57</f>
        <v>0</v>
      </c>
    </row>
    <row r="40" spans="1:7" s="3857" customFormat="1" ht="15" customHeight="1">
      <c r="A40" s="2052"/>
      <c r="B40" s="3908" t="s">
        <v>673</v>
      </c>
      <c r="C40" s="3895"/>
      <c r="D40" s="3896">
        <f>+D32+D33+SUM(D35:D39)</f>
        <v>0</v>
      </c>
      <c r="E40" s="3896">
        <f>+E32+E33+SUM(E35:E39)</f>
        <v>0</v>
      </c>
      <c r="F40" s="3896">
        <f>+F32+F33+SUM(F35:F39)</f>
        <v>0</v>
      </c>
      <c r="G40" s="3909">
        <f>+G32+G33+SUM(G35:G39)</f>
        <v>0</v>
      </c>
    </row>
    <row r="41" spans="1:7" s="3857" customFormat="1" ht="15" customHeight="1">
      <c r="A41" s="537" t="s">
        <v>886</v>
      </c>
      <c r="B41" s="542" t="s">
        <v>1437</v>
      </c>
      <c r="C41" s="3910"/>
      <c r="D41" s="3676">
        <f>+'50.10'!O60</f>
        <v>0</v>
      </c>
      <c r="E41" s="3676">
        <f>+'50.11'!O60</f>
        <v>0</v>
      </c>
      <c r="F41" s="3098">
        <f>SUM(D41:E41)</f>
        <v>0</v>
      </c>
      <c r="G41" s="2930">
        <f>+'50.10'!P60+'50.11'!P60</f>
        <v>0</v>
      </c>
    </row>
    <row r="42" spans="1:7" s="3857" customFormat="1" ht="15" customHeight="1">
      <c r="A42" s="537"/>
      <c r="B42" s="3911" t="s">
        <v>1439</v>
      </c>
      <c r="C42" s="3912"/>
      <c r="D42" s="3913">
        <f>D26-D40-D41</f>
        <v>0</v>
      </c>
      <c r="E42" s="3913">
        <f>E26-E40-E41</f>
        <v>0</v>
      </c>
      <c r="F42" s="3913">
        <f>F26-F40-F41</f>
        <v>0</v>
      </c>
      <c r="G42" s="3914">
        <f>G26-G40-G41</f>
        <v>0</v>
      </c>
    </row>
    <row r="43" spans="1:7" s="3857" customFormat="1" ht="15" customHeight="1">
      <c r="A43" s="537"/>
      <c r="B43" s="543"/>
      <c r="C43" s="3915"/>
      <c r="D43" s="3700"/>
      <c r="E43" s="3700"/>
      <c r="F43" s="3700"/>
      <c r="G43" s="545"/>
    </row>
    <row r="44" spans="1:7" s="3857" customFormat="1" ht="15" customHeight="1">
      <c r="A44" s="537"/>
      <c r="B44" s="3916" t="s">
        <v>424</v>
      </c>
      <c r="C44" s="3906"/>
      <c r="D44" s="3917"/>
      <c r="E44" s="3917"/>
      <c r="F44" s="3917"/>
      <c r="G44" s="3918"/>
    </row>
    <row r="45" spans="1:7" s="3857" customFormat="1" ht="15" customHeight="1">
      <c r="A45" s="537"/>
      <c r="B45" s="3919" t="s">
        <v>819</v>
      </c>
      <c r="C45" s="3860"/>
      <c r="D45" s="3920"/>
      <c r="E45" s="3920"/>
      <c r="F45" s="3098">
        <f>SUM(D45:E45)</f>
        <v>0</v>
      </c>
      <c r="G45" s="3159"/>
    </row>
    <row r="46" spans="1:7" s="3857" customFormat="1" ht="26.1" customHeight="1">
      <c r="A46" s="537"/>
      <c r="B46" s="3921" t="s">
        <v>1720</v>
      </c>
      <c r="C46" s="3860"/>
      <c r="D46" s="3920"/>
      <c r="E46" s="3920"/>
      <c r="F46" s="3098">
        <f>SUM(D46:E46)</f>
        <v>0</v>
      </c>
      <c r="G46" s="3159"/>
    </row>
    <row r="47" spans="1:7" s="3857" customFormat="1" ht="15" customHeight="1">
      <c r="A47" s="537"/>
      <c r="B47" s="3919" t="s">
        <v>821</v>
      </c>
      <c r="C47" s="3860"/>
      <c r="D47" s="3920"/>
      <c r="E47" s="3920"/>
      <c r="F47" s="3098">
        <f>SUM(D47:E47)</f>
        <v>0</v>
      </c>
      <c r="G47" s="3159"/>
    </row>
    <row r="48" spans="1:7" s="3857" customFormat="1" ht="15" customHeight="1">
      <c r="A48" s="548" t="s">
        <v>1440</v>
      </c>
      <c r="B48" s="3922" t="s">
        <v>425</v>
      </c>
      <c r="C48" s="3210"/>
      <c r="D48" s="3870">
        <f>-'60.11'!D92</f>
        <v>0</v>
      </c>
      <c r="E48" s="3870">
        <f>-'60.12'!D86</f>
        <v>0</v>
      </c>
      <c r="F48" s="2891">
        <f>SUM(D48:E48)</f>
        <v>0</v>
      </c>
      <c r="G48" s="3923"/>
    </row>
    <row r="49" spans="1:7" s="3857" customFormat="1" ht="15" customHeight="1">
      <c r="A49" s="537"/>
      <c r="B49" s="3924" t="s">
        <v>426</v>
      </c>
      <c r="C49" s="3863"/>
      <c r="D49" s="3896">
        <f>SUM(D45:D48)</f>
        <v>0</v>
      </c>
      <c r="E49" s="3896">
        <f>SUM(E45:E48)</f>
        <v>0</v>
      </c>
      <c r="F49" s="3896">
        <f>SUM(F45:F48)</f>
        <v>0</v>
      </c>
      <c r="G49" s="3909">
        <f>SUM(G45:G48)</f>
        <v>0</v>
      </c>
    </row>
    <row r="50" spans="1:7" s="3857" customFormat="1" ht="15" customHeight="1">
      <c r="A50" s="537"/>
      <c r="B50" s="3925"/>
      <c r="C50" s="3866"/>
      <c r="D50" s="3926"/>
      <c r="E50" s="3926"/>
      <c r="F50" s="3926"/>
      <c r="G50" s="3238"/>
    </row>
    <row r="51" spans="1:7" s="3857" customFormat="1" ht="15" customHeight="1">
      <c r="A51" s="537"/>
      <c r="B51" s="178" t="s">
        <v>1939</v>
      </c>
      <c r="C51" s="3927"/>
      <c r="D51" s="3928"/>
      <c r="E51" s="3928"/>
      <c r="F51" s="3928"/>
      <c r="G51" s="3239"/>
    </row>
    <row r="52" spans="1:7" s="3857" customFormat="1" ht="15" customHeight="1">
      <c r="A52" s="548" t="s">
        <v>54</v>
      </c>
      <c r="B52" s="3963" t="s">
        <v>1940</v>
      </c>
      <c r="C52" s="3929"/>
      <c r="D52" s="3849">
        <f>'60.10'!C28</f>
        <v>0</v>
      </c>
      <c r="E52" s="3849">
        <f>'60.10'!C49</f>
        <v>0</v>
      </c>
      <c r="F52" s="3850">
        <f>SUM(D52:E52)</f>
        <v>0</v>
      </c>
      <c r="G52" s="3236">
        <f>'60.10'!D28+'60.10'!D49</f>
        <v>0</v>
      </c>
    </row>
    <row r="53" spans="1:7" s="3857" customFormat="1" ht="15" customHeight="1">
      <c r="A53" s="548" t="s">
        <v>55</v>
      </c>
      <c r="B53" s="3848" t="s">
        <v>427</v>
      </c>
      <c r="C53" s="3860"/>
      <c r="D53" s="3846">
        <f>-'60.11'!C108</f>
        <v>0</v>
      </c>
      <c r="E53" s="3846">
        <f>-'60.11'!D108</f>
        <v>0</v>
      </c>
      <c r="F53" s="3098">
        <f>SUM(D53:E53)</f>
        <v>0</v>
      </c>
      <c r="G53" s="3847"/>
    </row>
    <row r="54" spans="1:7" s="3857" customFormat="1" ht="15" customHeight="1">
      <c r="A54" s="548" t="s">
        <v>1440</v>
      </c>
      <c r="B54" s="2314" t="s">
        <v>428</v>
      </c>
      <c r="C54" s="3866"/>
      <c r="D54" s="3846">
        <f>-'60.11'!C92</f>
        <v>0</v>
      </c>
      <c r="E54" s="3846">
        <f>-'60.12'!C86</f>
        <v>0</v>
      </c>
      <c r="F54" s="3098">
        <f>SUM(D54:E54)</f>
        <v>0</v>
      </c>
      <c r="G54" s="3930"/>
    </row>
    <row r="55" spans="1:7" s="3857" customFormat="1" ht="15" customHeight="1">
      <c r="A55" s="548" t="s">
        <v>40</v>
      </c>
      <c r="B55" s="3804" t="s">
        <v>1904</v>
      </c>
      <c r="C55" s="3866"/>
      <c r="D55" s="4387">
        <f>-'30.30'!C49</f>
        <v>0</v>
      </c>
      <c r="E55" s="3931"/>
      <c r="F55" s="3098">
        <f>SUM(D55:E55)</f>
        <v>0</v>
      </c>
      <c r="G55" s="4388">
        <f>-'30.30'!D49</f>
        <v>0</v>
      </c>
    </row>
    <row r="56" spans="1:7" s="3857" customFormat="1" ht="15" customHeight="1">
      <c r="A56" s="537"/>
      <c r="B56" s="3932" t="s">
        <v>1903</v>
      </c>
      <c r="C56" s="3933"/>
      <c r="D56" s="3896">
        <f>SUM(D57:D60)</f>
        <v>0</v>
      </c>
      <c r="E56" s="3896">
        <f>SUM(E57:E60)</f>
        <v>0</v>
      </c>
      <c r="F56" s="3896">
        <f>SUM(F57:F60)</f>
        <v>0</v>
      </c>
      <c r="G56" s="3909">
        <f>SUM(G57:G60)</f>
        <v>0</v>
      </c>
    </row>
    <row r="57" spans="1:7" s="3857" customFormat="1" ht="15" customHeight="1">
      <c r="A57" s="537"/>
      <c r="B57" s="3042"/>
      <c r="C57" s="3934"/>
      <c r="D57" s="3935"/>
      <c r="E57" s="3935"/>
      <c r="F57" s="3098">
        <f>SUM(D57:E57)</f>
        <v>0</v>
      </c>
      <c r="G57" s="3159"/>
    </row>
    <row r="58" spans="1:7" s="3857" customFormat="1" ht="15" customHeight="1">
      <c r="A58" s="537"/>
      <c r="B58" s="1215"/>
      <c r="C58" s="3936"/>
      <c r="D58" s="3935"/>
      <c r="E58" s="3935"/>
      <c r="F58" s="3098">
        <f>SUM(D58:E58)</f>
        <v>0</v>
      </c>
      <c r="G58" s="3159"/>
    </row>
    <row r="59" spans="1:7" s="3857" customFormat="1" ht="15" customHeight="1">
      <c r="A59" s="537"/>
      <c r="B59" s="1215"/>
      <c r="C59" s="3936"/>
      <c r="D59" s="3935"/>
      <c r="E59" s="3935"/>
      <c r="F59" s="3098">
        <f>SUM(D59:E59)</f>
        <v>0</v>
      </c>
      <c r="G59" s="3159"/>
    </row>
    <row r="60" spans="1:7" s="3857" customFormat="1" ht="15" customHeight="1">
      <c r="A60" s="537"/>
      <c r="B60" s="1215"/>
      <c r="C60" s="3936"/>
      <c r="D60" s="3935"/>
      <c r="E60" s="3935"/>
      <c r="F60" s="3098">
        <f>SUM(D60:E60)</f>
        <v>0</v>
      </c>
      <c r="G60" s="3159"/>
    </row>
    <row r="61" spans="1:7" s="3857" customFormat="1" ht="15" customHeight="1">
      <c r="A61" s="537"/>
      <c r="B61" s="3937" t="s">
        <v>429</v>
      </c>
      <c r="C61" s="3938"/>
      <c r="D61" s="3913">
        <f>SUM(D52:D56)</f>
        <v>0</v>
      </c>
      <c r="E61" s="3913">
        <f>SUM(E52:E56)</f>
        <v>0</v>
      </c>
      <c r="F61" s="3913">
        <f>SUM(F52:F56)</f>
        <v>0</v>
      </c>
      <c r="G61" s="3914">
        <f>SUM(G52:G56)</f>
        <v>0</v>
      </c>
    </row>
    <row r="62" spans="1:7" s="3857" customFormat="1" ht="15" customHeight="1">
      <c r="A62" s="537"/>
      <c r="B62" s="3925"/>
      <c r="C62" s="3939"/>
      <c r="D62" s="3940"/>
      <c r="E62" s="3940"/>
      <c r="F62" s="3940"/>
      <c r="G62" s="3240"/>
    </row>
    <row r="63" spans="1:7" s="3857" customFormat="1" ht="15" customHeight="1">
      <c r="A63" s="537"/>
      <c r="B63" s="3941" t="s">
        <v>1658</v>
      </c>
      <c r="C63" s="3942"/>
      <c r="D63" s="3896">
        <f>D42+D49+D61</f>
        <v>0</v>
      </c>
      <c r="E63" s="3896">
        <f>E42+E49+E61</f>
        <v>0</v>
      </c>
      <c r="F63" s="3896">
        <f>F42+F49+F61</f>
        <v>0</v>
      </c>
      <c r="G63" s="3896">
        <f>G42+G49+G61</f>
        <v>0</v>
      </c>
    </row>
    <row r="64" spans="1:7" s="3857" customFormat="1" ht="15" customHeight="1">
      <c r="A64" s="537"/>
      <c r="B64" s="179"/>
      <c r="C64" s="3943"/>
      <c r="D64" s="3944"/>
      <c r="E64" s="3944"/>
      <c r="F64" s="3944"/>
      <c r="G64" s="3241"/>
    </row>
    <row r="65" spans="1:7" s="3857" customFormat="1" ht="15" customHeight="1">
      <c r="A65" s="537"/>
      <c r="B65" s="3945" t="s">
        <v>430</v>
      </c>
      <c r="C65" s="3936"/>
      <c r="D65" s="3946"/>
      <c r="E65" s="3946"/>
      <c r="F65" s="3946"/>
      <c r="G65" s="3947"/>
    </row>
    <row r="66" spans="1:7" s="3857" customFormat="1" ht="15" customHeight="1">
      <c r="A66" s="537"/>
      <c r="B66" s="3948" t="s">
        <v>1128</v>
      </c>
      <c r="C66" s="3860"/>
      <c r="D66" s="3920"/>
      <c r="E66" s="3920"/>
      <c r="F66" s="3098">
        <f>SUM(D66:E66)</f>
        <v>0</v>
      </c>
      <c r="G66" s="3159"/>
    </row>
    <row r="67" spans="1:7" s="3857" customFormat="1" ht="15" customHeight="1">
      <c r="A67" s="537"/>
      <c r="B67" s="2036" t="s">
        <v>1127</v>
      </c>
      <c r="C67" s="3210"/>
      <c r="D67" s="3920">
        <v>0</v>
      </c>
      <c r="E67" s="3920"/>
      <c r="F67" s="3098">
        <f>SUM(D67:E67)</f>
        <v>0</v>
      </c>
      <c r="G67" s="3949"/>
    </row>
    <row r="68" spans="1:7" s="3857" customFormat="1" ht="15" customHeight="1">
      <c r="A68" s="537"/>
      <c r="B68" s="3950" t="s">
        <v>1129</v>
      </c>
      <c r="C68" s="3210"/>
      <c r="D68" s="3920">
        <v>0</v>
      </c>
      <c r="E68" s="3920"/>
      <c r="F68" s="3098">
        <f>SUM(D68:E68)</f>
        <v>0</v>
      </c>
      <c r="G68" s="3949"/>
    </row>
    <row r="69" spans="1:7" s="3857" customFormat="1" ht="15" customHeight="1">
      <c r="A69" s="537"/>
      <c r="B69" s="3951" t="s">
        <v>431</v>
      </c>
      <c r="C69" s="3952"/>
      <c r="D69" s="3896">
        <f>SUM(D66:D68)</f>
        <v>0</v>
      </c>
      <c r="E69" s="3896">
        <f>SUM(E66:E68)</f>
        <v>0</v>
      </c>
      <c r="F69" s="3953">
        <f>SUM(F66:F68)</f>
        <v>0</v>
      </c>
      <c r="G69" s="3830">
        <f>SUM(G66:G68)</f>
        <v>0</v>
      </c>
    </row>
    <row r="70" spans="1:7" s="3857" customFormat="1" ht="15" customHeight="1">
      <c r="A70" s="537"/>
      <c r="B70" s="3954" t="s">
        <v>807</v>
      </c>
      <c r="C70" s="3955"/>
      <c r="D70" s="3913">
        <f>D63-D69</f>
        <v>0</v>
      </c>
      <c r="E70" s="3913">
        <f>E63-E69</f>
        <v>0</v>
      </c>
      <c r="F70" s="3913">
        <f>F63-F69</f>
        <v>0</v>
      </c>
      <c r="G70" s="3914">
        <f>G63-G69</f>
        <v>0</v>
      </c>
    </row>
    <row r="71" spans="1:7" s="3857" customFormat="1" ht="15" customHeight="1">
      <c r="A71" s="537"/>
      <c r="B71" s="3956" t="s">
        <v>808</v>
      </c>
      <c r="C71" s="3955"/>
      <c r="D71" s="3920">
        <v>0</v>
      </c>
      <c r="E71" s="3920">
        <v>0</v>
      </c>
      <c r="F71" s="3098">
        <f>SUM(D71:E71)</f>
        <v>0</v>
      </c>
      <c r="G71" s="3949">
        <v>0</v>
      </c>
    </row>
    <row r="72" spans="1:7" s="3857" customFormat="1" ht="15" customHeight="1" thickBot="1">
      <c r="A72" s="537"/>
      <c r="B72" s="3957" t="s">
        <v>805</v>
      </c>
      <c r="C72" s="3955"/>
      <c r="D72" s="3958">
        <f>D70-D71</f>
        <v>0</v>
      </c>
      <c r="E72" s="3958">
        <f>E70-E71</f>
        <v>0</v>
      </c>
      <c r="F72" s="3958">
        <f>F70-F71</f>
        <v>0</v>
      </c>
      <c r="G72" s="3242">
        <f>G70-G71</f>
        <v>0</v>
      </c>
    </row>
    <row r="73" spans="1:7" s="3962" customFormat="1" ht="15" customHeight="1" thickBot="1">
      <c r="A73" s="549"/>
      <c r="B73" s="3959"/>
      <c r="C73" s="3960"/>
      <c r="D73" s="3961"/>
      <c r="E73" s="3961"/>
      <c r="F73" s="3961"/>
      <c r="G73" s="3243"/>
    </row>
    <row r="74" spans="1:7" ht="13.5" thickTop="1">
      <c r="A74" s="340"/>
      <c r="B74" s="550"/>
      <c r="C74" s="550"/>
      <c r="D74" s="2513"/>
      <c r="E74" s="2513"/>
      <c r="F74" s="2513"/>
      <c r="G74" s="551"/>
    </row>
    <row r="75" spans="1:7" ht="15">
      <c r="A75" s="340"/>
      <c r="B75" s="346"/>
      <c r="C75" s="346"/>
      <c r="D75" s="2602"/>
      <c r="E75" s="346"/>
      <c r="F75" s="346"/>
      <c r="G75" s="89" t="str">
        <f>+ToC!E117</f>
        <v xml:space="preserve">GENERAL Annual Return </v>
      </c>
    </row>
    <row r="76" spans="1:7" ht="15">
      <c r="A76" s="340"/>
      <c r="B76" s="346"/>
      <c r="C76" s="346"/>
      <c r="D76" s="346"/>
      <c r="E76" s="346"/>
      <c r="F76" s="474"/>
      <c r="G76" s="353" t="s">
        <v>1746</v>
      </c>
    </row>
    <row r="77" spans="1:7">
      <c r="A77" s="340"/>
      <c r="B77" s="340"/>
      <c r="C77" s="340"/>
      <c r="D77" s="340"/>
      <c r="E77" s="340"/>
      <c r="F77" s="340"/>
      <c r="G77" s="340"/>
    </row>
    <row r="78" spans="1:7" hidden="1"/>
    <row r="79" spans="1:7" hidden="1"/>
    <row r="80" spans="1:7" hidden="1"/>
    <row r="81" hidden="1"/>
    <row r="82" hidden="1"/>
    <row r="83" hidden="1"/>
    <row r="84" hidden="1"/>
    <row r="85" hidden="1"/>
    <row r="86" hidden="1"/>
    <row r="87" hidden="1"/>
    <row r="88" hidden="1"/>
    <row r="89" hidden="1"/>
    <row r="90" hidden="1"/>
    <row r="91" hidden="1"/>
    <row r="92" hidden="1"/>
  </sheetData>
  <sheetProtection algorithmName="SHA-512" hashValue="qfwtZSrkyYcC2Y1tGuyXsjwgra7YzWmwGZd2DHROOyWLWmuVityrIUBHcGq7YGBdoIOCw++FdATEP3i/g8k+HA==" saltValue="xDwROcsD+PGU2KittQYhMQ==" spinCount="100000" sheet="1" objects="1" scenarios="1"/>
  <customSheetViews>
    <customSheetView guid="{54084986-DBD9-467D-BB87-84DFF604BE53}" topLeftCell="A29">
      <selection activeCell="D63" sqref="D63"/>
      <pageMargins left="0.7" right="0.7" top="0.75" bottom="0.75" header="0.3" footer="0.3"/>
      <pageSetup paperSize="5" scale="70" orientation="portrait" r:id="rId1"/>
    </customSheetView>
  </customSheetViews>
  <mergeCells count="4">
    <mergeCell ref="B9:G9"/>
    <mergeCell ref="A1:G1"/>
    <mergeCell ref="A11:G11"/>
    <mergeCell ref="A10:G10"/>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69:E69 F66:G69 C41:F41 D70:G70 G52 F42:F48 D49:G49 D52:E52 D56:G56 D61:G61 D32:G33 C69:C72 D72:E72 F71:G72 F57:G60 G74 D42:E44 F22:G22 F25:F26 F15:G15 F16 D23:G23 F52:F55 D26:D27 E27:F27 G35:G48 D40:F40 G25:G27 E26 F35:F39 F29:G31 D63:G63">
      <formula1>50000000000</formula1>
    </dataValidation>
  </dataValidations>
  <hyperlinks>
    <hyperlink ref="A1:G1" location="ToC!A1" display="30.20"/>
  </hyperlinks>
  <pageMargins left="0.70866141732283472" right="0.70866141732283472" top="0.74803149606299213" bottom="0.74803149606299213" header="0.31496062992125984" footer="0.31496062992125984"/>
  <pageSetup scale="59" orientation="portrait" r:id="rId2"/>
  <headerFooter>
    <oddHeader>&amp;L&amp;A&amp;C&amp;"Times New Roman,Bold" DRAFT 
INTERNAL USE ONLY&amp;RPage &amp;P</oddHeader>
  </headerFooter>
  <ignoredErrors>
    <ignoredError sqref="A1 A52:A53" numberStoredAsText="1"/>
    <ignoredError sqref="F56 F32"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H123"/>
  <sheetViews>
    <sheetView zoomScale="80" zoomScaleNormal="80" workbookViewId="0">
      <selection activeCell="C3" sqref="C3"/>
    </sheetView>
  </sheetViews>
  <sheetFormatPr defaultColWidth="0" defaultRowHeight="12.75" zeroHeight="1"/>
  <cols>
    <col min="1" max="1" width="6" style="3270" customWidth="1"/>
    <col min="2" max="2" width="9.33203125" style="3270" customWidth="1"/>
    <col min="3" max="3" width="92.6640625" style="3270" customWidth="1"/>
    <col min="4" max="4" width="9.33203125" style="3270" customWidth="1"/>
    <col min="5" max="8" width="20.83203125" style="3270" customWidth="1"/>
    <col min="9" max="16384" width="9.33203125" style="3270" hidden="1"/>
  </cols>
  <sheetData>
    <row r="1" spans="1:8" ht="14.25">
      <c r="A1" s="6618" t="s">
        <v>37</v>
      </c>
      <c r="B1" s="6619"/>
      <c r="C1" s="6619"/>
      <c r="D1" s="6619"/>
      <c r="E1" s="6619"/>
      <c r="F1" s="6619"/>
      <c r="G1" s="6619"/>
      <c r="H1" s="6619"/>
    </row>
    <row r="2" spans="1:8" ht="15">
      <c r="A2" s="552"/>
      <c r="B2" s="552"/>
      <c r="C2" s="552"/>
      <c r="D2" s="552"/>
      <c r="E2" s="552"/>
      <c r="F2" s="553"/>
      <c r="G2" s="553" t="s">
        <v>2279</v>
      </c>
      <c r="H2" s="552"/>
    </row>
    <row r="3" spans="1:8" ht="15">
      <c r="A3" s="1445" t="str">
        <f>+Cover!A14</f>
        <v>Select Name of Insurer/ Financial Holding Company</v>
      </c>
      <c r="B3" s="1473"/>
      <c r="C3" s="1473"/>
      <c r="D3" s="555"/>
      <c r="E3" s="555"/>
      <c r="F3" s="555"/>
      <c r="G3" s="344"/>
      <c r="H3" s="344"/>
    </row>
    <row r="4" spans="1:8" ht="15">
      <c r="A4" s="6353" t="str">
        <f>+ToC!A3</f>
        <v>Insurer/Financial Holding Company</v>
      </c>
      <c r="B4" s="6353"/>
      <c r="C4" s="6353"/>
      <c r="D4" s="555"/>
      <c r="E4" s="555"/>
      <c r="F4" s="555"/>
      <c r="G4" s="344"/>
      <c r="H4" s="344"/>
    </row>
    <row r="5" spans="1:8" ht="14.25">
      <c r="A5" s="1423"/>
      <c r="B5" s="1423"/>
      <c r="C5" s="1423"/>
      <c r="D5" s="555"/>
      <c r="E5" s="555"/>
      <c r="F5" s="555"/>
      <c r="G5" s="344"/>
      <c r="H5" s="344"/>
    </row>
    <row r="6" spans="1:8" ht="15">
      <c r="A6" s="433" t="str">
        <f>+ToC!A5</f>
        <v>General Insurers Annual Return</v>
      </c>
      <c r="B6" s="430"/>
      <c r="C6" s="556"/>
      <c r="D6" s="430"/>
      <c r="E6" s="430"/>
      <c r="F6" s="430"/>
      <c r="G6" s="344"/>
      <c r="H6" s="1428"/>
    </row>
    <row r="7" spans="1:8" ht="15">
      <c r="A7" s="433" t="str">
        <f>+ToC!A6</f>
        <v>For Year Ended:</v>
      </c>
      <c r="B7" s="557"/>
      <c r="C7" s="557"/>
      <c r="D7" s="557"/>
      <c r="E7" s="557"/>
      <c r="F7" s="557"/>
      <c r="G7" s="528">
        <f>+Cover!A22</f>
        <v>0</v>
      </c>
      <c r="H7" s="557"/>
    </row>
    <row r="8" spans="1:8" ht="15">
      <c r="A8" s="557"/>
      <c r="B8" s="557"/>
      <c r="C8" s="557"/>
      <c r="D8" s="557"/>
      <c r="E8" s="557"/>
      <c r="F8" s="557"/>
      <c r="G8" s="558"/>
      <c r="H8" s="557"/>
    </row>
    <row r="9" spans="1:8" ht="15">
      <c r="A9" s="557"/>
      <c r="B9" s="557"/>
      <c r="C9" s="6508" t="s">
        <v>493</v>
      </c>
      <c r="D9" s="6230"/>
      <c r="E9" s="6230"/>
      <c r="F9" s="6230"/>
      <c r="G9" s="6519"/>
      <c r="H9" s="557"/>
    </row>
    <row r="10" spans="1:8" ht="15">
      <c r="A10" s="6582"/>
      <c r="B10" s="6582"/>
      <c r="C10" s="6582"/>
      <c r="D10" s="6582"/>
      <c r="E10" s="6582"/>
      <c r="F10" s="6582"/>
      <c r="G10" s="6582"/>
      <c r="H10" s="6582"/>
    </row>
    <row r="11" spans="1:8" ht="15">
      <c r="A11" s="6582" t="s">
        <v>2044</v>
      </c>
      <c r="B11" s="6582"/>
      <c r="C11" s="6582"/>
      <c r="D11" s="6582"/>
      <c r="E11" s="6582"/>
      <c r="F11" s="6582"/>
      <c r="G11" s="6582"/>
      <c r="H11" s="6582"/>
    </row>
    <row r="12" spans="1:8" ht="15" thickBot="1">
      <c r="A12" s="554"/>
      <c r="B12" s="554"/>
      <c r="C12" s="554"/>
      <c r="D12" s="559"/>
      <c r="E12" s="560"/>
      <c r="F12" s="560"/>
      <c r="G12" s="561"/>
      <c r="H12" s="561"/>
    </row>
    <row r="13" spans="1:8" ht="60.75" thickTop="1">
      <c r="A13" s="6620" t="s">
        <v>432</v>
      </c>
      <c r="B13" s="6621"/>
      <c r="C13" s="6622"/>
      <c r="D13" s="221" t="s">
        <v>10</v>
      </c>
      <c r="E13" s="562" t="str">
        <f>"Business Inside Trinidad &amp; Tobago "&amp;YEAR($G$7)</f>
        <v>Business Inside Trinidad &amp; Tobago 1900</v>
      </c>
      <c r="F13" s="563" t="str">
        <f>"Business Outside Trinidad &amp; Tobago "&amp;YEAR($G$7)</f>
        <v>Business Outside Trinidad &amp; Tobago 1900</v>
      </c>
      <c r="G13" s="564">
        <f>YEAR($G$7)</f>
        <v>1900</v>
      </c>
      <c r="H13" s="565">
        <f>G13-1</f>
        <v>1899</v>
      </c>
    </row>
    <row r="14" spans="1:8" ht="14.25">
      <c r="A14" s="2778" t="s">
        <v>2600</v>
      </c>
      <c r="B14" s="2767"/>
      <c r="C14" s="2779"/>
      <c r="D14" s="2781" t="s">
        <v>336</v>
      </c>
      <c r="E14" s="285">
        <f>'30.19'!C50</f>
        <v>0</v>
      </c>
      <c r="F14" s="285">
        <f>'30.20'!E72</f>
        <v>0</v>
      </c>
      <c r="G14" s="567">
        <f>SUM(E14:F14)</f>
        <v>0</v>
      </c>
      <c r="H14" s="643"/>
    </row>
    <row r="15" spans="1:8" ht="14.25">
      <c r="A15" s="2764" t="s">
        <v>1572</v>
      </c>
      <c r="B15" s="2764"/>
      <c r="C15" s="2777"/>
      <c r="D15" s="2780"/>
      <c r="E15" s="2600"/>
      <c r="F15" s="2600"/>
      <c r="G15" s="2716"/>
      <c r="H15" s="2601"/>
    </row>
    <row r="16" spans="1:8" ht="15">
      <c r="A16" s="2253" t="s">
        <v>434</v>
      </c>
      <c r="B16" s="1527"/>
      <c r="C16" s="2718"/>
      <c r="D16" s="2722"/>
      <c r="E16" s="2714"/>
      <c r="F16" s="2714"/>
      <c r="G16" s="1613"/>
      <c r="H16" s="2715"/>
    </row>
    <row r="17" spans="1:8" ht="15">
      <c r="A17" s="2406"/>
      <c r="B17" s="2719" t="s">
        <v>435</v>
      </c>
      <c r="C17" s="1520"/>
      <c r="D17" s="2723"/>
      <c r="E17" s="2714"/>
      <c r="F17" s="2714"/>
      <c r="G17" s="837"/>
      <c r="H17" s="2715"/>
    </row>
    <row r="18" spans="1:8" ht="14.25">
      <c r="A18" s="2410"/>
      <c r="B18" s="2720" t="s">
        <v>436</v>
      </c>
      <c r="C18" s="2721"/>
      <c r="D18" s="389"/>
      <c r="E18" s="2724"/>
      <c r="F18" s="2724"/>
      <c r="G18" s="1613"/>
      <c r="H18" s="2725"/>
    </row>
    <row r="19" spans="1:8" ht="14.25">
      <c r="A19" s="570"/>
      <c r="B19" s="570"/>
      <c r="C19" s="571" t="s">
        <v>437</v>
      </c>
      <c r="D19" s="390" t="s">
        <v>68</v>
      </c>
      <c r="E19" s="641"/>
      <c r="F19" s="641"/>
      <c r="G19" s="2106">
        <f>SUM(E19:F19)</f>
        <v>0</v>
      </c>
      <c r="H19" s="644"/>
    </row>
    <row r="20" spans="1:8" ht="14.25">
      <c r="A20" s="572"/>
      <c r="B20" s="573"/>
      <c r="C20" s="574" t="s">
        <v>438</v>
      </c>
      <c r="D20" s="391" t="s">
        <v>121</v>
      </c>
      <c r="E20" s="642"/>
      <c r="F20" s="642"/>
      <c r="G20" s="2106">
        <f>SUM(E20:F20)</f>
        <v>0</v>
      </c>
      <c r="H20" s="645"/>
    </row>
    <row r="21" spans="1:8" ht="14.25">
      <c r="A21" s="575"/>
      <c r="B21" s="575"/>
      <c r="C21" s="4529" t="s">
        <v>2367</v>
      </c>
      <c r="D21" s="392" t="s">
        <v>72</v>
      </c>
      <c r="E21" s="641"/>
      <c r="F21" s="641"/>
      <c r="G21" s="2106">
        <f>SUM(E21:F21)</f>
        <v>0</v>
      </c>
      <c r="H21" s="644"/>
    </row>
    <row r="22" spans="1:8" ht="14.25">
      <c r="A22" s="344"/>
      <c r="B22" s="2448" t="s">
        <v>1570</v>
      </c>
      <c r="C22" s="2458"/>
      <c r="D22" s="2449" t="s">
        <v>74</v>
      </c>
      <c r="E22" s="2394"/>
      <c r="F22" s="2394"/>
      <c r="G22" s="2106">
        <f>SUM(E22:F22)</f>
        <v>0</v>
      </c>
      <c r="H22" s="2395"/>
    </row>
    <row r="23" spans="1:8" ht="14.25">
      <c r="A23" s="1527"/>
      <c r="B23" s="5079" t="s">
        <v>1571</v>
      </c>
      <c r="C23" s="5080"/>
      <c r="D23" s="2454"/>
      <c r="E23" s="2735"/>
      <c r="F23" s="2735"/>
      <c r="G23" s="2734"/>
      <c r="H23" s="2736"/>
    </row>
    <row r="24" spans="1:8" ht="26.25" customHeight="1">
      <c r="A24" s="1527"/>
      <c r="B24" s="6624" t="s">
        <v>1501</v>
      </c>
      <c r="C24" s="6625"/>
      <c r="D24" s="2454"/>
      <c r="E24" s="2735"/>
      <c r="F24" s="2735"/>
      <c r="G24" s="2734"/>
      <c r="H24" s="2736"/>
    </row>
    <row r="25" spans="1:8" ht="14.25">
      <c r="A25" s="1527"/>
      <c r="B25" s="5081" t="s">
        <v>1502</v>
      </c>
      <c r="C25" s="5082"/>
      <c r="D25" s="2454" t="s">
        <v>76</v>
      </c>
      <c r="E25" s="2401"/>
      <c r="F25" s="2401"/>
      <c r="G25" s="2106">
        <f>SUM(E25:F25)</f>
        <v>0</v>
      </c>
      <c r="H25" s="2403"/>
    </row>
    <row r="26" spans="1:8" ht="14.25">
      <c r="A26" s="1530"/>
      <c r="B26" s="5083" t="s">
        <v>991</v>
      </c>
      <c r="C26" s="5084"/>
      <c r="D26" s="2461" t="s">
        <v>77</v>
      </c>
      <c r="E26" s="2394"/>
      <c r="F26" s="2394"/>
      <c r="G26" s="2106">
        <f t="shared" ref="G26:G34" si="0">SUM(E26:F26)</f>
        <v>0</v>
      </c>
      <c r="H26" s="2403"/>
    </row>
    <row r="27" spans="1:8" ht="15">
      <c r="A27" s="2463" t="s">
        <v>439</v>
      </c>
      <c r="B27" s="2410"/>
      <c r="C27" s="1527"/>
      <c r="D27" s="2464"/>
      <c r="E27" s="2465"/>
      <c r="F27" s="2465"/>
      <c r="G27" s="2106">
        <f t="shared" si="0"/>
        <v>0</v>
      </c>
      <c r="H27" s="2459"/>
    </row>
    <row r="28" spans="1:8" ht="14.25">
      <c r="A28" s="2409"/>
      <c r="B28" s="2466" t="s">
        <v>440</v>
      </c>
      <c r="C28" s="2467"/>
      <c r="D28" s="2464" t="s">
        <v>78</v>
      </c>
      <c r="E28" s="2465"/>
      <c r="F28" s="2465"/>
      <c r="G28" s="2106">
        <f t="shared" si="0"/>
        <v>0</v>
      </c>
      <c r="H28" s="644"/>
    </row>
    <row r="29" spans="1:8" ht="14.25">
      <c r="A29" s="2409"/>
      <c r="B29" s="2453" t="s">
        <v>991</v>
      </c>
      <c r="C29" s="2460"/>
      <c r="D29" s="2454" t="s">
        <v>80</v>
      </c>
      <c r="E29" s="2401"/>
      <c r="F29" s="2401"/>
      <c r="G29" s="2106">
        <f t="shared" si="0"/>
        <v>0</v>
      </c>
      <c r="H29" s="646"/>
    </row>
    <row r="30" spans="1:8" ht="15">
      <c r="A30" s="2463" t="s">
        <v>441</v>
      </c>
      <c r="B30" s="2410"/>
      <c r="C30" s="1527"/>
      <c r="D30" s="2464"/>
      <c r="E30" s="2465"/>
      <c r="F30" s="2465"/>
      <c r="G30" s="2106">
        <f t="shared" si="0"/>
        <v>0</v>
      </c>
      <c r="H30" s="644"/>
    </row>
    <row r="31" spans="1:8" ht="14.25">
      <c r="A31" s="2409"/>
      <c r="B31" s="2466" t="s">
        <v>440</v>
      </c>
      <c r="C31" s="2467"/>
      <c r="D31" s="2464" t="s">
        <v>82</v>
      </c>
      <c r="E31" s="2465"/>
      <c r="F31" s="2465"/>
      <c r="G31" s="2106">
        <f t="shared" si="0"/>
        <v>0</v>
      </c>
      <c r="H31" s="644"/>
    </row>
    <row r="32" spans="1:8" s="1015" customFormat="1" ht="15">
      <c r="A32" s="5101"/>
      <c r="B32" s="5103" t="s">
        <v>2567</v>
      </c>
      <c r="C32" s="5103"/>
      <c r="D32" s="2807"/>
      <c r="E32" s="2465"/>
      <c r="F32" s="2465"/>
      <c r="G32" s="2106"/>
      <c r="H32" s="644"/>
    </row>
    <row r="33" spans="1:8" ht="14.25">
      <c r="A33" s="2468"/>
      <c r="B33" s="2469" t="s">
        <v>442</v>
      </c>
      <c r="C33" s="2470"/>
      <c r="D33" s="2471" t="s">
        <v>84</v>
      </c>
      <c r="E33" s="2472"/>
      <c r="F33" s="2472"/>
      <c r="G33" s="2106">
        <f t="shared" si="0"/>
        <v>0</v>
      </c>
      <c r="H33" s="2473"/>
    </row>
    <row r="34" spans="1:8" ht="30" customHeight="1">
      <c r="A34" s="6559" t="s">
        <v>2369</v>
      </c>
      <c r="B34" s="6560"/>
      <c r="C34" s="6560"/>
      <c r="D34" s="2464" t="s">
        <v>86</v>
      </c>
      <c r="E34" s="2472"/>
      <c r="F34" s="2472"/>
      <c r="G34" s="2737">
        <f t="shared" si="0"/>
        <v>0</v>
      </c>
      <c r="H34" s="2473"/>
    </row>
    <row r="35" spans="1:8" s="3598" customFormat="1" ht="15.75" customHeight="1">
      <c r="A35" s="4540"/>
      <c r="B35" s="4541" t="s">
        <v>2370</v>
      </c>
      <c r="C35" s="4542"/>
      <c r="D35" s="4543"/>
      <c r="E35" s="2472"/>
      <c r="F35" s="2472"/>
      <c r="G35" s="2737"/>
      <c r="H35" s="2473"/>
    </row>
    <row r="36" spans="1:8" s="3598" customFormat="1" ht="15.75" customHeight="1">
      <c r="A36" s="4540"/>
      <c r="B36" s="4541" t="s">
        <v>2371</v>
      </c>
      <c r="C36" s="4542"/>
      <c r="D36" s="4543"/>
      <c r="E36" s="2472"/>
      <c r="F36" s="2472"/>
      <c r="G36" s="2737"/>
      <c r="H36" s="2473"/>
    </row>
    <row r="37" spans="1:8" ht="15">
      <c r="A37" s="2772" t="s">
        <v>877</v>
      </c>
      <c r="B37" s="2760"/>
      <c r="C37" s="2773"/>
      <c r="D37" s="2471" t="s">
        <v>89</v>
      </c>
      <c r="E37" s="2740">
        <f>SUM(E38:E41)</f>
        <v>0</v>
      </c>
      <c r="F37" s="2740">
        <f>SUM(F38:F41)</f>
        <v>0</v>
      </c>
      <c r="G37" s="2740">
        <f>SUM(G38:G41)</f>
        <v>0</v>
      </c>
      <c r="H37" s="2740">
        <f>SUM(H38:H41)</f>
        <v>0</v>
      </c>
    </row>
    <row r="38" spans="1:8" ht="15">
      <c r="A38" s="2776"/>
      <c r="B38" s="6629"/>
      <c r="C38" s="6630"/>
      <c r="D38" s="2769"/>
      <c r="E38" s="647"/>
      <c r="F38" s="647"/>
      <c r="G38" s="2738">
        <f>SUM(E38:F38)</f>
        <v>0</v>
      </c>
      <c r="H38" s="2739"/>
    </row>
    <row r="39" spans="1:8" ht="15">
      <c r="A39" s="2428"/>
      <c r="B39" s="6609"/>
      <c r="C39" s="6610"/>
      <c r="D39" s="2399"/>
      <c r="E39" s="2401"/>
      <c r="F39" s="2401"/>
      <c r="G39" s="2402">
        <f>SUM(E39:F39)</f>
        <v>0</v>
      </c>
      <c r="H39" s="2403"/>
    </row>
    <row r="40" spans="1:8" ht="15">
      <c r="A40" s="2428"/>
      <c r="B40" s="6609"/>
      <c r="C40" s="6631"/>
      <c r="D40" s="2399"/>
      <c r="E40" s="2401"/>
      <c r="F40" s="2401"/>
      <c r="G40" s="2402">
        <f>SUM(E40:F40)</f>
        <v>0</v>
      </c>
      <c r="H40" s="2403"/>
    </row>
    <row r="41" spans="1:8" ht="15">
      <c r="A41" s="2430"/>
      <c r="B41" s="6611"/>
      <c r="C41" s="6632"/>
      <c r="D41" s="2416"/>
      <c r="E41" s="2431"/>
      <c r="F41" s="2431"/>
      <c r="G41" s="2402">
        <f>SUM(E41:F41)</f>
        <v>0</v>
      </c>
      <c r="H41" s="2403"/>
    </row>
    <row r="42" spans="1:8" ht="15">
      <c r="A42" s="579" t="s">
        <v>443</v>
      </c>
      <c r="B42" s="580"/>
      <c r="C42" s="581"/>
      <c r="D42" s="395"/>
      <c r="E42" s="222">
        <f>SUM(E19,E20,E21,E22,E25,E26,E28,E29,E31,E33,E34,E37)</f>
        <v>0</v>
      </c>
      <c r="F42" s="222">
        <f>SUM(F19,F20,F21,F22,F25,F26,F28,F29,F31,F33,F34,F37)</f>
        <v>0</v>
      </c>
      <c r="G42" s="222">
        <f>SUM(G19,G20,G21,G22,G25,G26,G28,G29,G31,G33,G34,G37)</f>
        <v>0</v>
      </c>
      <c r="H42" s="222">
        <f>SUM(H19,H20,H21,H22,H25,H26,H28,H29,H31,H33,H34,H37)</f>
        <v>0</v>
      </c>
    </row>
    <row r="43" spans="1:8" ht="15">
      <c r="A43" s="569" t="s">
        <v>444</v>
      </c>
      <c r="B43" s="344"/>
      <c r="C43" s="582"/>
      <c r="D43" s="2393"/>
      <c r="E43" s="2726"/>
      <c r="F43" s="2727"/>
      <c r="G43" s="2728"/>
      <c r="H43" s="2729"/>
    </row>
    <row r="44" spans="1:8" ht="15">
      <c r="A44" s="2474" t="s">
        <v>445</v>
      </c>
      <c r="B44" s="1527"/>
      <c r="C44" s="2466"/>
      <c r="D44" s="2399"/>
      <c r="E44" s="2730"/>
      <c r="F44" s="2731"/>
      <c r="G44" s="2732"/>
      <c r="H44" s="2733"/>
    </row>
    <row r="45" spans="1:8" ht="15">
      <c r="A45" s="2474"/>
      <c r="B45" s="6623" t="s">
        <v>436</v>
      </c>
      <c r="C45" s="6623"/>
      <c r="D45" s="2399"/>
      <c r="E45" s="2730"/>
      <c r="F45" s="2731"/>
      <c r="G45" s="2734"/>
      <c r="H45" s="2733"/>
    </row>
    <row r="46" spans="1:8" ht="15">
      <c r="A46" s="2253"/>
      <c r="B46" s="2456"/>
      <c r="C46" s="2475" t="s">
        <v>2372</v>
      </c>
      <c r="D46" s="2399" t="s">
        <v>91</v>
      </c>
      <c r="E46" s="2400"/>
      <c r="F46" s="2401"/>
      <c r="G46" s="2402">
        <f t="shared" ref="G46:G55" si="1">SUM(E46:F46)</f>
        <v>0</v>
      </c>
      <c r="H46" s="2403"/>
    </row>
    <row r="47" spans="1:8" ht="15">
      <c r="A47" s="2463" t="s">
        <v>447</v>
      </c>
      <c r="B47" s="2456"/>
      <c r="C47" s="2475"/>
      <c r="D47" s="2399" t="s">
        <v>386</v>
      </c>
      <c r="E47" s="2400"/>
      <c r="F47" s="2401"/>
      <c r="G47" s="2402">
        <f t="shared" si="1"/>
        <v>0</v>
      </c>
      <c r="H47" s="2403"/>
    </row>
    <row r="48" spans="1:8" ht="31.5" customHeight="1">
      <c r="A48" s="6566" t="s">
        <v>2561</v>
      </c>
      <c r="B48" s="6567"/>
      <c r="C48" s="6567"/>
      <c r="D48" s="2399" t="s">
        <v>94</v>
      </c>
      <c r="E48" s="2400"/>
      <c r="F48" s="2401"/>
      <c r="G48" s="2402">
        <f t="shared" si="1"/>
        <v>0</v>
      </c>
      <c r="H48" s="2403"/>
    </row>
    <row r="49" spans="1:8" ht="15">
      <c r="A49" s="4562" t="s">
        <v>2571</v>
      </c>
      <c r="B49" s="2857"/>
      <c r="C49" s="1530"/>
      <c r="D49" s="2782" t="s">
        <v>96</v>
      </c>
      <c r="E49" s="2396"/>
      <c r="F49" s="2397"/>
      <c r="G49" s="2462">
        <f t="shared" si="1"/>
        <v>0</v>
      </c>
      <c r="H49" s="2398"/>
    </row>
    <row r="50" spans="1:8" ht="15">
      <c r="A50" s="6616" t="s">
        <v>1443</v>
      </c>
      <c r="B50" s="6225"/>
      <c r="C50" s="6225"/>
      <c r="D50" s="2783" t="s">
        <v>97</v>
      </c>
      <c r="E50" s="2435"/>
      <c r="F50" s="2435"/>
      <c r="G50" s="2107">
        <f>SUM(E50:F50)</f>
        <v>0</v>
      </c>
      <c r="H50" s="2435"/>
    </row>
    <row r="51" spans="1:8" ht="15">
      <c r="A51" s="2772" t="s">
        <v>877</v>
      </c>
      <c r="B51" s="2760"/>
      <c r="C51" s="2664"/>
      <c r="D51" s="2774" t="s">
        <v>497</v>
      </c>
      <c r="E51" s="2775">
        <f>SUM(E52:E55)</f>
        <v>0</v>
      </c>
      <c r="F51" s="2775">
        <f>SUM(F52:F55)</f>
        <v>0</v>
      </c>
      <c r="G51" s="2775">
        <f>SUM(G52:G55)</f>
        <v>0</v>
      </c>
      <c r="H51" s="2740">
        <f>SUM(H52:H55)</f>
        <v>0</v>
      </c>
    </row>
    <row r="52" spans="1:8" ht="14.25">
      <c r="A52" s="2746"/>
      <c r="B52" s="6629" t="s">
        <v>1630</v>
      </c>
      <c r="C52" s="6633"/>
      <c r="D52" s="2769"/>
      <c r="E52" s="2770"/>
      <c r="F52" s="2771"/>
      <c r="G52" s="2738">
        <f t="shared" si="1"/>
        <v>0</v>
      </c>
      <c r="H52" s="2739"/>
    </row>
    <row r="53" spans="1:8" ht="14.25">
      <c r="A53" s="2433"/>
      <c r="B53" s="6609" t="s">
        <v>1631</v>
      </c>
      <c r="C53" s="6610"/>
      <c r="D53" s="2399"/>
      <c r="E53" s="2400"/>
      <c r="F53" s="2401"/>
      <c r="G53" s="2402">
        <f t="shared" si="1"/>
        <v>0</v>
      </c>
      <c r="H53" s="2403"/>
    </row>
    <row r="54" spans="1:8" ht="14.25">
      <c r="A54" s="2433"/>
      <c r="B54" s="6609"/>
      <c r="C54" s="6610"/>
      <c r="D54" s="2399"/>
      <c r="E54" s="2400"/>
      <c r="F54" s="2401"/>
      <c r="G54" s="2402">
        <f>SUM(E54:F54)</f>
        <v>0</v>
      </c>
      <c r="H54" s="2403"/>
    </row>
    <row r="55" spans="1:8" ht="14.25">
      <c r="A55" s="2434"/>
      <c r="B55" s="6611"/>
      <c r="C55" s="6612"/>
      <c r="D55" s="2416"/>
      <c r="E55" s="2435"/>
      <c r="F55" s="2435"/>
      <c r="G55" s="2107">
        <f t="shared" si="1"/>
        <v>0</v>
      </c>
      <c r="H55" s="2432"/>
    </row>
    <row r="56" spans="1:8" ht="15">
      <c r="A56" s="579" t="s">
        <v>448</v>
      </c>
      <c r="B56" s="580"/>
      <c r="C56" s="581"/>
      <c r="D56" s="395"/>
      <c r="E56" s="223">
        <f>SUM(E46:E51)</f>
        <v>0</v>
      </c>
      <c r="F56" s="223">
        <f>SUM(F46:F51)</f>
        <v>0</v>
      </c>
      <c r="G56" s="223">
        <f>SUM(G46:G51)</f>
        <v>0</v>
      </c>
      <c r="H56" s="223">
        <f>SUM(H46:H51)</f>
        <v>0</v>
      </c>
    </row>
    <row r="57" spans="1:8" ht="14.25">
      <c r="A57" s="2717"/>
      <c r="B57" s="2742" t="s">
        <v>1577</v>
      </c>
      <c r="C57" s="2743"/>
      <c r="D57" s="2741"/>
      <c r="E57" s="2744">
        <f>E42+E56</f>
        <v>0</v>
      </c>
      <c r="F57" s="2744">
        <f>F42+F56</f>
        <v>0</v>
      </c>
      <c r="G57" s="2744">
        <f>G42+G56</f>
        <v>0</v>
      </c>
      <c r="H57" s="2744">
        <f>H42+H56</f>
        <v>0</v>
      </c>
    </row>
    <row r="58" spans="1:8" ht="14.25">
      <c r="A58" s="584"/>
      <c r="B58" s="584"/>
      <c r="C58" s="584"/>
      <c r="D58" s="1216"/>
      <c r="E58" s="585"/>
      <c r="F58" s="585"/>
      <c r="G58" s="585"/>
      <c r="H58" s="586"/>
    </row>
    <row r="59" spans="1:8" ht="15" thickBot="1">
      <c r="A59" s="5096" t="s">
        <v>1578</v>
      </c>
      <c r="B59" s="5097"/>
      <c r="C59" s="5097"/>
      <c r="D59" s="395"/>
      <c r="E59" s="532">
        <f>+E14+E57</f>
        <v>0</v>
      </c>
      <c r="F59" s="532">
        <f>+F14+F57</f>
        <v>0</v>
      </c>
      <c r="G59" s="532">
        <f>+G14+G57</f>
        <v>0</v>
      </c>
      <c r="H59" s="532">
        <f>+H14+H57</f>
        <v>0</v>
      </c>
    </row>
    <row r="60" spans="1:8" ht="15" thickTop="1">
      <c r="A60" s="6613" t="s">
        <v>1574</v>
      </c>
      <c r="B60" s="6614"/>
      <c r="C60" s="6615"/>
      <c r="D60" s="2741"/>
      <c r="E60" s="591"/>
      <c r="F60" s="2716"/>
      <c r="G60" s="2163"/>
      <c r="H60" s="2747"/>
    </row>
    <row r="61" spans="1:8" ht="14.25">
      <c r="A61" s="6626" t="s">
        <v>1575</v>
      </c>
      <c r="B61" s="6627"/>
      <c r="C61" s="6628"/>
      <c r="D61" s="1216"/>
      <c r="E61" s="2748"/>
      <c r="F61" s="2749"/>
      <c r="G61" s="2106">
        <f>SUM(E61:F61)</f>
        <v>0</v>
      </c>
      <c r="H61" s="2750"/>
    </row>
    <row r="62" spans="1:8" s="3598" customFormat="1" ht="15">
      <c r="A62" s="4585"/>
      <c r="B62" s="4586" t="s">
        <v>2364</v>
      </c>
      <c r="C62" s="4554"/>
      <c r="D62" s="2769"/>
      <c r="E62" s="2770"/>
      <c r="F62" s="2771"/>
      <c r="G62" s="2738"/>
      <c r="H62" s="2739"/>
    </row>
    <row r="63" spans="1:8" s="3598" customFormat="1" ht="15">
      <c r="A63" s="4585"/>
      <c r="B63" s="4586" t="s">
        <v>2558</v>
      </c>
      <c r="C63" s="4554"/>
      <c r="D63" s="2769"/>
      <c r="E63" s="2770"/>
      <c r="F63" s="2771"/>
      <c r="G63" s="2738"/>
      <c r="H63" s="2739"/>
    </row>
    <row r="64" spans="1:8" s="3598" customFormat="1" ht="15">
      <c r="A64" s="4585"/>
      <c r="B64" s="4586" t="s">
        <v>2365</v>
      </c>
      <c r="C64" s="4554"/>
      <c r="D64" s="2769"/>
      <c r="E64" s="2770"/>
      <c r="F64" s="2771"/>
      <c r="G64" s="2738"/>
      <c r="H64" s="2739"/>
    </row>
    <row r="65" spans="1:8" s="3598" customFormat="1" ht="14.25">
      <c r="A65" s="4587"/>
      <c r="B65" s="4586" t="s">
        <v>464</v>
      </c>
      <c r="C65" s="4554"/>
      <c r="D65" s="2769"/>
      <c r="E65" s="2770"/>
      <c r="F65" s="2771"/>
      <c r="G65" s="2738"/>
      <c r="H65" s="2739"/>
    </row>
    <row r="66" spans="1:8" s="3598" customFormat="1" ht="14.25">
      <c r="A66" s="4587"/>
      <c r="B66" s="4586" t="s">
        <v>2366</v>
      </c>
      <c r="C66" s="4554"/>
      <c r="D66" s="2769"/>
      <c r="E66" s="2770"/>
      <c r="F66" s="2771"/>
      <c r="G66" s="2738"/>
      <c r="H66" s="2739"/>
    </row>
    <row r="67" spans="1:8" ht="15.75" thickBot="1">
      <c r="A67" s="5098" t="s">
        <v>1576</v>
      </c>
      <c r="B67" s="587"/>
      <c r="C67" s="587"/>
      <c r="D67" s="396"/>
      <c r="E67" s="588">
        <f>E59-E61</f>
        <v>0</v>
      </c>
      <c r="F67" s="2254">
        <f>F59-F61</f>
        <v>0</v>
      </c>
      <c r="G67" s="588">
        <f>G59-G61</f>
        <v>0</v>
      </c>
      <c r="H67" s="2254">
        <f>H59-H61</f>
        <v>0</v>
      </c>
    </row>
    <row r="68" spans="1:8" ht="15" thickTop="1">
      <c r="A68" s="589"/>
      <c r="B68" s="582"/>
      <c r="C68" s="582"/>
      <c r="D68" s="590"/>
      <c r="E68" s="590"/>
      <c r="F68" s="590"/>
      <c r="G68" s="591"/>
      <c r="H68" s="591"/>
    </row>
    <row r="69" spans="1:8" ht="15" thickBot="1">
      <c r="A69" s="592"/>
      <c r="B69" s="593"/>
      <c r="C69" s="593"/>
      <c r="D69" s="594"/>
      <c r="E69" s="594"/>
      <c r="F69" s="594"/>
      <c r="G69" s="595"/>
      <c r="H69" s="595"/>
    </row>
    <row r="70" spans="1:8" ht="60.75" thickTop="1">
      <c r="A70" s="6617"/>
      <c r="B70" s="6617"/>
      <c r="C70" s="6617"/>
      <c r="D70" s="221" t="s">
        <v>10</v>
      </c>
      <c r="E70" s="562" t="s">
        <v>503</v>
      </c>
      <c r="F70" s="562" t="s">
        <v>494</v>
      </c>
      <c r="G70" s="564">
        <f>YEAR($G$7)</f>
        <v>1900</v>
      </c>
      <c r="H70" s="596">
        <f>G70-1</f>
        <v>1899</v>
      </c>
    </row>
    <row r="71" spans="1:8" ht="14.25">
      <c r="A71" s="592"/>
      <c r="B71" s="593"/>
      <c r="C71" s="593"/>
      <c r="D71" s="597"/>
      <c r="E71" s="598"/>
      <c r="F71" s="599"/>
      <c r="G71" s="598"/>
      <c r="H71" s="598"/>
    </row>
    <row r="72" spans="1:8" ht="14.25">
      <c r="A72" s="600" t="s">
        <v>449</v>
      </c>
      <c r="B72" s="600"/>
      <c r="C72" s="600"/>
      <c r="D72" s="601"/>
      <c r="E72" s="602"/>
      <c r="F72" s="601"/>
      <c r="G72" s="602"/>
      <c r="H72" s="602"/>
    </row>
    <row r="73" spans="1:8" ht="15">
      <c r="A73" s="603"/>
      <c r="B73" s="604" t="s">
        <v>434</v>
      </c>
      <c r="C73" s="603"/>
      <c r="D73" s="605"/>
      <c r="E73" s="606"/>
      <c r="F73" s="605"/>
      <c r="G73" s="606"/>
      <c r="H73" s="606"/>
    </row>
    <row r="74" spans="1:8" ht="15">
      <c r="A74" s="566"/>
      <c r="B74" s="607"/>
      <c r="C74" s="608" t="s">
        <v>435</v>
      </c>
      <c r="D74" s="609"/>
      <c r="E74" s="602"/>
      <c r="F74" s="602"/>
      <c r="G74" s="602"/>
      <c r="H74" s="602"/>
    </row>
    <row r="75" spans="1:8" ht="14.25">
      <c r="A75" s="610"/>
      <c r="B75" s="610"/>
      <c r="C75" s="4607" t="s">
        <v>450</v>
      </c>
      <c r="D75" s="2476">
        <v>19</v>
      </c>
      <c r="E75" s="533"/>
      <c r="F75" s="533"/>
      <c r="G75" s="612">
        <f>SUM(E75:F75)</f>
        <v>0</v>
      </c>
      <c r="H75" s="533"/>
    </row>
    <row r="76" spans="1:8" ht="14.25">
      <c r="A76" s="610"/>
      <c r="B76" s="610"/>
      <c r="C76" s="4607" t="s">
        <v>451</v>
      </c>
      <c r="D76" s="2476">
        <v>20</v>
      </c>
      <c r="E76" s="533"/>
      <c r="F76" s="533"/>
      <c r="G76" s="612">
        <f t="shared" ref="G76:G88" si="2">SUM(E76:F76)</f>
        <v>0</v>
      </c>
      <c r="H76" s="533"/>
    </row>
    <row r="77" spans="1:8" ht="14.25">
      <c r="A77" s="610"/>
      <c r="B77" s="610"/>
      <c r="C77" s="4607" t="s">
        <v>2374</v>
      </c>
      <c r="D77" s="2476">
        <v>21</v>
      </c>
      <c r="E77" s="533"/>
      <c r="F77" s="533"/>
      <c r="G77" s="612">
        <f>SUM(E77:F77)</f>
        <v>0</v>
      </c>
      <c r="H77" s="533"/>
    </row>
    <row r="78" spans="1:8" ht="15">
      <c r="A78" s="610"/>
      <c r="B78" s="5085" t="s">
        <v>1500</v>
      </c>
      <c r="C78" s="611"/>
      <c r="D78" s="2476">
        <v>22</v>
      </c>
      <c r="E78" s="1600"/>
      <c r="F78" s="1600"/>
      <c r="G78" s="612">
        <f>SUM(E78:F78)</f>
        <v>0</v>
      </c>
      <c r="H78" s="1600"/>
    </row>
    <row r="79" spans="1:8" ht="15">
      <c r="A79" s="610"/>
      <c r="B79" s="610"/>
      <c r="C79" s="613" t="s">
        <v>452</v>
      </c>
      <c r="D79" s="2477" t="s">
        <v>842</v>
      </c>
      <c r="E79" s="533"/>
      <c r="F79" s="533"/>
      <c r="G79" s="612">
        <f t="shared" si="2"/>
        <v>0</v>
      </c>
      <c r="H79" s="533"/>
    </row>
    <row r="80" spans="1:8" ht="15">
      <c r="A80" s="610"/>
      <c r="B80" s="610"/>
      <c r="C80" s="613" t="s">
        <v>453</v>
      </c>
      <c r="D80" s="2477" t="s">
        <v>100</v>
      </c>
      <c r="E80" s="650"/>
      <c r="F80" s="650"/>
      <c r="G80" s="614">
        <f t="shared" si="2"/>
        <v>0</v>
      </c>
      <c r="H80" s="650"/>
    </row>
    <row r="81" spans="1:8" ht="28.5" customHeight="1">
      <c r="A81" s="632"/>
      <c r="B81" s="592"/>
      <c r="C81" s="2754" t="s">
        <v>2562</v>
      </c>
      <c r="D81" s="2483" t="s">
        <v>101</v>
      </c>
      <c r="E81" s="2105"/>
      <c r="F81" s="2105"/>
      <c r="G81" s="614">
        <f t="shared" si="2"/>
        <v>0</v>
      </c>
      <c r="H81" s="2105"/>
    </row>
    <row r="82" spans="1:8" s="3598" customFormat="1" ht="15.75" customHeight="1">
      <c r="A82" s="4540"/>
      <c r="B82" s="592"/>
      <c r="C82" s="4541" t="s">
        <v>2370</v>
      </c>
      <c r="D82" s="4543"/>
      <c r="E82" s="2472"/>
      <c r="F82" s="2472"/>
      <c r="G82" s="2737"/>
      <c r="H82" s="2473"/>
    </row>
    <row r="83" spans="1:8" s="3598" customFormat="1" ht="15.75" customHeight="1">
      <c r="A83" s="4540"/>
      <c r="B83" s="592"/>
      <c r="C83" s="4541" t="s">
        <v>2371</v>
      </c>
      <c r="D83" s="4543"/>
      <c r="E83" s="2472"/>
      <c r="F83" s="2472"/>
      <c r="G83" s="2737"/>
      <c r="H83" s="2473"/>
    </row>
    <row r="84" spans="1:8" ht="15">
      <c r="A84" s="2759"/>
      <c r="B84" s="2760"/>
      <c r="C84" s="2761" t="s">
        <v>877</v>
      </c>
      <c r="D84" s="2762" t="s">
        <v>102</v>
      </c>
      <c r="E84" s="2740">
        <f>SUM(E85:E88)</f>
        <v>0</v>
      </c>
      <c r="F84" s="2740">
        <f>SUM(F85:F88)</f>
        <v>0</v>
      </c>
      <c r="G84" s="2740">
        <f>SUM(G85:G88)</f>
        <v>0</v>
      </c>
      <c r="H84" s="2740">
        <f>SUM(H85:H88)</f>
        <v>0</v>
      </c>
    </row>
    <row r="85" spans="1:8" ht="15">
      <c r="A85" s="2755"/>
      <c r="B85" s="2756"/>
      <c r="C85" s="2757"/>
      <c r="D85" s="2758"/>
      <c r="E85" s="2751"/>
      <c r="F85" s="2752"/>
      <c r="G85" s="2753">
        <f t="shared" si="2"/>
        <v>0</v>
      </c>
      <c r="H85" s="2752"/>
    </row>
    <row r="86" spans="1:8" ht="15">
      <c r="A86" s="2409"/>
      <c r="B86" s="2410"/>
      <c r="C86" s="2411"/>
      <c r="D86" s="2454"/>
      <c r="E86" s="2412"/>
      <c r="F86" s="1600"/>
      <c r="G86" s="2106">
        <f t="shared" si="2"/>
        <v>0</v>
      </c>
      <c r="H86" s="1600"/>
    </row>
    <row r="87" spans="1:8" ht="15">
      <c r="A87" s="2409"/>
      <c r="B87" s="2410"/>
      <c r="C87" s="2411"/>
      <c r="D87" s="2454"/>
      <c r="E87" s="2412"/>
      <c r="F87" s="1600"/>
      <c r="G87" s="2106">
        <f t="shared" si="2"/>
        <v>0</v>
      </c>
      <c r="H87" s="1600"/>
    </row>
    <row r="88" spans="1:8" ht="15">
      <c r="A88" s="2413"/>
      <c r="B88" s="2414"/>
      <c r="C88" s="2415"/>
      <c r="D88" s="2478"/>
      <c r="E88" s="2417"/>
      <c r="F88" s="2417"/>
      <c r="G88" s="2107">
        <f t="shared" si="2"/>
        <v>0</v>
      </c>
      <c r="H88" s="2417"/>
    </row>
    <row r="89" spans="1:8" ht="15">
      <c r="A89" s="618"/>
      <c r="B89" s="579" t="s">
        <v>443</v>
      </c>
      <c r="C89" s="619"/>
      <c r="D89" s="2479"/>
      <c r="E89" s="224">
        <f>SUM(E75:E84)</f>
        <v>0</v>
      </c>
      <c r="F89" s="224">
        <f>SUM(F75:F84)</f>
        <v>0</v>
      </c>
      <c r="G89" s="224">
        <f>SUM(G75:G84)</f>
        <v>0</v>
      </c>
      <c r="H89" s="224">
        <f>SUM(H75:H84)</f>
        <v>0</v>
      </c>
    </row>
    <row r="90" spans="1:8" ht="15">
      <c r="A90" s="620"/>
      <c r="B90" s="621" t="s">
        <v>444</v>
      </c>
      <c r="C90" s="622"/>
      <c r="D90" s="2480"/>
      <c r="E90" s="623"/>
      <c r="F90" s="623"/>
      <c r="G90" s="624"/>
      <c r="H90" s="625"/>
    </row>
    <row r="91" spans="1:8" ht="15">
      <c r="A91" s="617"/>
      <c r="B91" s="604"/>
      <c r="C91" s="626" t="s">
        <v>445</v>
      </c>
      <c r="D91" s="2480"/>
      <c r="E91" s="627"/>
      <c r="F91" s="628"/>
      <c r="G91" s="629"/>
      <c r="H91" s="630"/>
    </row>
    <row r="92" spans="1:8" ht="15">
      <c r="A92" s="617"/>
      <c r="B92" s="604"/>
      <c r="C92" s="5104" t="s">
        <v>446</v>
      </c>
      <c r="D92" s="2481">
        <v>27</v>
      </c>
      <c r="E92" s="651"/>
      <c r="F92" s="651"/>
      <c r="G92" s="616">
        <f t="shared" ref="G92:G100" si="3">SUM(E92:F92)</f>
        <v>0</v>
      </c>
      <c r="H92" s="647"/>
    </row>
    <row r="93" spans="1:8" ht="15">
      <c r="A93" s="2409"/>
      <c r="B93" s="2253"/>
      <c r="C93" s="2404" t="s">
        <v>447</v>
      </c>
      <c r="D93" s="2481">
        <v>28</v>
      </c>
      <c r="E93" s="651"/>
      <c r="F93" s="651"/>
      <c r="G93" s="616">
        <f>SUM(E93:F93)</f>
        <v>0</v>
      </c>
      <c r="H93" s="647"/>
    </row>
    <row r="94" spans="1:8" ht="41.25" customHeight="1">
      <c r="A94" s="631"/>
      <c r="B94" s="2406"/>
      <c r="C94" s="2407" t="s">
        <v>2563</v>
      </c>
      <c r="D94" s="2482">
        <v>29</v>
      </c>
      <c r="E94" s="2408"/>
      <c r="F94" s="2408"/>
      <c r="G94" s="616">
        <f t="shared" si="3"/>
        <v>0</v>
      </c>
      <c r="H94" s="1599"/>
    </row>
    <row r="95" spans="1:8" ht="15">
      <c r="A95" s="589"/>
      <c r="B95" s="615"/>
      <c r="C95" s="2745" t="s">
        <v>2572</v>
      </c>
      <c r="D95" s="2763" t="s">
        <v>104</v>
      </c>
      <c r="E95" s="652"/>
      <c r="F95" s="652"/>
      <c r="G95" s="2405">
        <f t="shared" si="3"/>
        <v>0</v>
      </c>
      <c r="H95" s="2397"/>
    </row>
    <row r="96" spans="1:8" ht="15">
      <c r="A96" s="2766"/>
      <c r="B96" s="2767"/>
      <c r="C96" s="2761" t="s">
        <v>877</v>
      </c>
      <c r="D96" s="2768" t="s">
        <v>107</v>
      </c>
      <c r="E96" s="2418">
        <f>SUM(E97:E100)</f>
        <v>0</v>
      </c>
      <c r="F96" s="2418">
        <f>SUM(F97:F100)</f>
        <v>0</v>
      </c>
      <c r="G96" s="2418">
        <f>SUM(G97:G100)</f>
        <v>0</v>
      </c>
      <c r="H96" s="2418">
        <f>SUM(H97:H100)</f>
        <v>0</v>
      </c>
    </row>
    <row r="97" spans="1:8" ht="15">
      <c r="A97" s="2764"/>
      <c r="B97" s="2764"/>
      <c r="C97" s="790"/>
      <c r="D97" s="2765"/>
      <c r="E97" s="2421"/>
      <c r="F97" s="2421"/>
      <c r="G97" s="2106">
        <f t="shared" si="3"/>
        <v>0</v>
      </c>
      <c r="H97" s="2422"/>
    </row>
    <row r="98" spans="1:8" ht="15">
      <c r="A98" s="2406"/>
      <c r="B98" s="2406"/>
      <c r="C98" s="2419"/>
      <c r="D98" s="2420"/>
      <c r="E98" s="2421"/>
      <c r="F98" s="2421"/>
      <c r="G98" s="2106">
        <f t="shared" si="3"/>
        <v>0</v>
      </c>
      <c r="H98" s="2422"/>
    </row>
    <row r="99" spans="1:8" ht="15">
      <c r="A99" s="2406"/>
      <c r="B99" s="2406"/>
      <c r="C99" s="2419"/>
      <c r="D99" s="2420"/>
      <c r="E99" s="2421"/>
      <c r="F99" s="2421"/>
      <c r="G99" s="2106">
        <f t="shared" si="3"/>
        <v>0</v>
      </c>
      <c r="H99" s="2422"/>
    </row>
    <row r="100" spans="1:8" ht="15">
      <c r="A100" s="2423"/>
      <c r="B100" s="2423"/>
      <c r="C100" s="2424"/>
      <c r="D100" s="2425"/>
      <c r="E100" s="2426"/>
      <c r="F100" s="2426"/>
      <c r="G100" s="2106">
        <f t="shared" si="3"/>
        <v>0</v>
      </c>
      <c r="H100" s="2427"/>
    </row>
    <row r="101" spans="1:8" ht="15">
      <c r="A101" s="618"/>
      <c r="B101" s="579" t="s">
        <v>448</v>
      </c>
      <c r="C101" s="581"/>
      <c r="D101" s="395"/>
      <c r="E101" s="225">
        <f>SUM(E92:E96)</f>
        <v>0</v>
      </c>
      <c r="F101" s="225">
        <f>SUM(F92:F96)</f>
        <v>0</v>
      </c>
      <c r="G101" s="225">
        <f>SUM(G92:G96)</f>
        <v>0</v>
      </c>
      <c r="H101" s="225">
        <f>SUM(H92:H96)</f>
        <v>0</v>
      </c>
    </row>
    <row r="102" spans="1:8" ht="15">
      <c r="A102" s="589"/>
      <c r="B102" s="633"/>
      <c r="C102" s="582"/>
      <c r="D102" s="394"/>
      <c r="E102" s="623"/>
      <c r="F102" s="623"/>
      <c r="G102" s="634"/>
      <c r="H102" s="635"/>
    </row>
    <row r="103" spans="1:8" ht="15.75" thickBot="1">
      <c r="A103" s="636" t="s">
        <v>1573</v>
      </c>
      <c r="B103" s="637"/>
      <c r="C103" s="637"/>
      <c r="D103" s="1217"/>
      <c r="E103" s="532">
        <f>E89+E101</f>
        <v>0</v>
      </c>
      <c r="F103" s="532">
        <f>F89+F101</f>
        <v>0</v>
      </c>
      <c r="G103" s="532">
        <f>G89+G101</f>
        <v>0</v>
      </c>
      <c r="H103" s="532">
        <f>H89+H101</f>
        <v>0</v>
      </c>
    </row>
    <row r="104" spans="1:8" s="3598" customFormat="1" ht="15.75" thickTop="1">
      <c r="A104" s="4644"/>
      <c r="B104" s="5105" t="s">
        <v>1574</v>
      </c>
      <c r="C104" s="4647"/>
      <c r="D104" s="4631"/>
      <c r="E104" s="2408"/>
      <c r="F104" s="2408"/>
      <c r="G104" s="616"/>
      <c r="H104" s="1599"/>
    </row>
    <row r="105" spans="1:8" s="3598" customFormat="1" ht="15">
      <c r="A105" s="4646"/>
      <c r="B105" s="4647"/>
      <c r="C105" s="4647" t="s">
        <v>2364</v>
      </c>
      <c r="D105" s="4631"/>
      <c r="E105" s="2408"/>
      <c r="F105" s="2408"/>
      <c r="G105" s="616"/>
      <c r="H105" s="1599"/>
    </row>
    <row r="106" spans="1:8" s="3598" customFormat="1" ht="15">
      <c r="A106" s="4646"/>
      <c r="B106" s="4647"/>
      <c r="C106" s="4647" t="s">
        <v>2558</v>
      </c>
      <c r="D106" s="4631"/>
      <c r="E106" s="2408"/>
      <c r="F106" s="2408"/>
      <c r="G106" s="616"/>
      <c r="H106" s="1599"/>
    </row>
    <row r="107" spans="1:8" s="3598" customFormat="1" ht="15">
      <c r="A107" s="4646"/>
      <c r="B107" s="4647"/>
      <c r="C107" s="4647" t="s">
        <v>2365</v>
      </c>
      <c r="D107" s="4631"/>
      <c r="E107" s="2408"/>
      <c r="F107" s="2408"/>
      <c r="G107" s="616"/>
      <c r="H107" s="1599"/>
    </row>
    <row r="108" spans="1:8" s="3598" customFormat="1" ht="15">
      <c r="A108" s="4646"/>
      <c r="B108" s="4647"/>
      <c r="C108" s="4647" t="s">
        <v>464</v>
      </c>
      <c r="D108" s="4631"/>
      <c r="E108" s="2408"/>
      <c r="F108" s="2408"/>
      <c r="G108" s="616"/>
      <c r="H108" s="1599"/>
    </row>
    <row r="109" spans="1:8" s="3598" customFormat="1" ht="15">
      <c r="A109" s="4646"/>
      <c r="B109" s="4647"/>
      <c r="C109" s="4647" t="s">
        <v>2366</v>
      </c>
      <c r="D109" s="4631"/>
      <c r="E109" s="2408"/>
      <c r="F109" s="2408"/>
      <c r="G109" s="616"/>
      <c r="H109" s="1599"/>
    </row>
    <row r="110" spans="1:8" ht="14.25">
      <c r="A110" s="568"/>
      <c r="B110" s="638"/>
      <c r="C110" s="638"/>
      <c r="D110" s="639"/>
      <c r="E110" s="639"/>
      <c r="F110" s="639"/>
      <c r="G110" s="561"/>
      <c r="H110" s="561"/>
    </row>
    <row r="111" spans="1:8" ht="14.25">
      <c r="A111" s="568"/>
      <c r="B111" s="638"/>
      <c r="C111" s="638"/>
      <c r="D111" s="639"/>
      <c r="E111" s="639"/>
      <c r="F111" s="639"/>
      <c r="G111" s="639"/>
      <c r="H111" s="89" t="str">
        <f>+ToC!E117</f>
        <v xml:space="preserve">GENERAL Annual Return </v>
      </c>
    </row>
    <row r="112" spans="1:8" ht="14.25">
      <c r="A112" s="568"/>
      <c r="B112" s="638"/>
      <c r="C112" s="638"/>
      <c r="D112" s="639"/>
      <c r="E112" s="639"/>
      <c r="F112" s="639"/>
      <c r="G112" s="640"/>
      <c r="H112" s="353" t="s">
        <v>1747</v>
      </c>
    </row>
    <row r="113" hidden="1"/>
    <row r="114" hidden="1"/>
    <row r="115" hidden="1"/>
    <row r="116" hidden="1"/>
    <row r="117" hidden="1"/>
    <row r="118" hidden="1"/>
    <row r="119" hidden="1"/>
    <row r="120" hidden="1"/>
    <row r="121" hidden="1"/>
    <row r="122"/>
    <row r="123"/>
  </sheetData>
  <sheetProtection algorithmName="SHA-512" hashValue="RiZUSJqI3sT5xqo0+zKuqFfNyVVEqbj/0WNwARA/+KFLjdlkG0gr8irkCLIxbbs8Ix/UnOrCLAt+6cxkkop+SQ==" saltValue="PMpIjtoDsnP25XX5TKpL6g==" spinCount="100000" sheet="1" objects="1" scenarios="1"/>
  <customSheetViews>
    <customSheetView guid="{54084986-DBD9-467D-BB87-84DFF604BE53}">
      <selection activeCell="G19" sqref="G19"/>
      <pageMargins left="0.7" right="0.7" top="0.75" bottom="0.75" header="0.3" footer="0.3"/>
      <pageSetup paperSize="5" scale="60" orientation="portrait" r:id="rId1"/>
    </customSheetView>
  </customSheetViews>
  <mergeCells count="22">
    <mergeCell ref="A11:H11"/>
    <mergeCell ref="A70:C70"/>
    <mergeCell ref="A1:H1"/>
    <mergeCell ref="A10:H10"/>
    <mergeCell ref="A4:C4"/>
    <mergeCell ref="C9:G9"/>
    <mergeCell ref="A13:C13"/>
    <mergeCell ref="B45:C45"/>
    <mergeCell ref="B24:C24"/>
    <mergeCell ref="A61:C61"/>
    <mergeCell ref="B38:C38"/>
    <mergeCell ref="B40:C40"/>
    <mergeCell ref="B41:C41"/>
    <mergeCell ref="B39:C39"/>
    <mergeCell ref="B52:C52"/>
    <mergeCell ref="B53:C53"/>
    <mergeCell ref="B54:C54"/>
    <mergeCell ref="B55:C55"/>
    <mergeCell ref="A34:C34"/>
    <mergeCell ref="A60:C60"/>
    <mergeCell ref="A50:C50"/>
    <mergeCell ref="A48:C48"/>
  </mergeCells>
  <dataValidations count="2">
    <dataValidation type="decimal" operator="lessThanOrEqual" allowBlank="1" showInputMessage="1" showErrorMessage="1" errorTitle="Numbers only" error="you can only enter whole numbers" sqref="E56:H57 E42:XFD42 E101:H101 E89:H89">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E67:H67 G68:H68 E59:H60 E62:F66 E103:H103 E104:F109">
      <formula1>50000000000</formula1>
    </dataValidation>
  </dataValidations>
  <hyperlinks>
    <hyperlink ref="A1:H1" location="ToC!A1" display="30.21"/>
  </hyperlinks>
  <pageMargins left="0.70866141732283472" right="0.70866141732283472" top="0.74803149606299213" bottom="0.74803149606299213" header="0.31496062992125984" footer="0.31496062992125984"/>
  <pageSetup scale="40" orientation="portrait" r:id="rId2"/>
  <headerFooter>
    <oddHeader>&amp;L&amp;A&amp;C&amp;"Times New Roman,Bold" DRAFT 
INTERNAL USE ONLY&amp;RPage &amp;P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7030A0"/>
    <pageSetUpPr fitToPage="1"/>
  </sheetPr>
  <dimension ref="A1:X68"/>
  <sheetViews>
    <sheetView topLeftCell="A39" zoomScale="80" zoomScaleNormal="80" workbookViewId="0">
      <selection activeCell="B61" sqref="B61"/>
    </sheetView>
  </sheetViews>
  <sheetFormatPr defaultColWidth="0" defaultRowHeight="12.75" zeroHeight="1"/>
  <cols>
    <col min="1" max="1" width="7.6640625" style="3270" customWidth="1"/>
    <col min="2" max="2" width="63.5" style="3270" customWidth="1"/>
    <col min="3" max="3" width="8.1640625" style="3270" bestFit="1" customWidth="1"/>
    <col min="4" max="20" width="20.83203125" style="3270" customWidth="1"/>
    <col min="21" max="16384" width="9.33203125" style="3270" hidden="1"/>
  </cols>
  <sheetData>
    <row r="1" spans="1:21">
      <c r="A1" s="6636" t="s">
        <v>38</v>
      </c>
      <c r="B1" s="6637"/>
      <c r="C1" s="6637"/>
      <c r="D1" s="6637"/>
      <c r="E1" s="6637"/>
      <c r="F1" s="6637"/>
      <c r="G1" s="6637"/>
      <c r="H1" s="6637"/>
      <c r="I1" s="6637"/>
      <c r="J1" s="6637"/>
      <c r="K1" s="6637"/>
      <c r="L1" s="6637"/>
      <c r="M1" s="6637"/>
      <c r="N1" s="6637"/>
      <c r="O1" s="6637"/>
      <c r="P1" s="6637"/>
      <c r="Q1" s="6637"/>
      <c r="R1" s="6637"/>
      <c r="S1" s="6637"/>
      <c r="T1" s="6637"/>
      <c r="U1" s="60"/>
    </row>
    <row r="2" spans="1:21" ht="15.75">
      <c r="A2" s="653"/>
      <c r="B2" s="653"/>
      <c r="C2" s="340"/>
      <c r="D2" s="340"/>
      <c r="E2" s="340"/>
      <c r="F2" s="426"/>
      <c r="G2" s="340"/>
      <c r="H2" s="344"/>
      <c r="I2" s="344"/>
      <c r="J2" s="344"/>
      <c r="K2" s="344"/>
      <c r="L2" s="344"/>
      <c r="M2" s="344"/>
      <c r="N2" s="344"/>
      <c r="O2" s="344"/>
      <c r="P2" s="344"/>
      <c r="Q2" s="344"/>
      <c r="R2" s="344"/>
      <c r="S2" s="553" t="s">
        <v>2280</v>
      </c>
      <c r="T2" s="60"/>
      <c r="U2" s="60"/>
    </row>
    <row r="3" spans="1:21" ht="15.75">
      <c r="A3" s="1469" t="str">
        <f>+Cover!A14</f>
        <v>Select Name of Insurer/ Financial Holding Company</v>
      </c>
      <c r="B3" s="1473"/>
      <c r="C3" s="568"/>
      <c r="D3" s="568"/>
      <c r="E3" s="568"/>
      <c r="F3" s="342"/>
      <c r="G3" s="342"/>
      <c r="H3" s="344"/>
      <c r="I3" s="344"/>
      <c r="J3" s="344"/>
      <c r="K3" s="344"/>
      <c r="L3" s="344"/>
      <c r="M3" s="344"/>
      <c r="N3" s="344"/>
      <c r="O3" s="344"/>
      <c r="P3" s="344"/>
      <c r="Q3" s="344"/>
      <c r="R3" s="344"/>
      <c r="S3" s="344"/>
      <c r="T3" s="60"/>
      <c r="U3" s="60"/>
    </row>
    <row r="4" spans="1:21" ht="15">
      <c r="A4" s="6641" t="s">
        <v>5</v>
      </c>
      <c r="B4" s="6641"/>
      <c r="C4" s="342"/>
      <c r="D4" s="342"/>
      <c r="E4" s="342"/>
      <c r="F4" s="342"/>
      <c r="G4" s="342"/>
      <c r="H4" s="344"/>
      <c r="I4" s="344"/>
      <c r="J4" s="344"/>
      <c r="K4" s="344"/>
      <c r="L4" s="344"/>
      <c r="M4" s="344"/>
      <c r="N4" s="344"/>
      <c r="O4" s="344"/>
      <c r="P4" s="344"/>
      <c r="Q4" s="344"/>
      <c r="R4" s="344"/>
      <c r="S4" s="344"/>
      <c r="T4" s="60"/>
      <c r="U4" s="60"/>
    </row>
    <row r="5" spans="1:21" ht="15">
      <c r="A5" s="4482"/>
      <c r="B5" s="4482"/>
      <c r="C5" s="342"/>
      <c r="D5" s="342"/>
      <c r="E5" s="342"/>
      <c r="F5" s="342"/>
      <c r="G5" s="342"/>
      <c r="H5" s="344"/>
      <c r="I5" s="344"/>
      <c r="J5" s="344"/>
      <c r="K5" s="344"/>
      <c r="L5" s="344"/>
      <c r="M5" s="344"/>
      <c r="N5" s="344"/>
      <c r="O5" s="344"/>
      <c r="P5" s="344"/>
      <c r="Q5" s="344"/>
      <c r="R5" s="344"/>
      <c r="S5" s="344"/>
      <c r="T5" s="60"/>
      <c r="U5" s="60"/>
    </row>
    <row r="6" spans="1:21" ht="15">
      <c r="A6" s="433" t="str">
        <f>+ToC!A5</f>
        <v>General Insurers Annual Return</v>
      </c>
      <c r="B6" s="4474"/>
      <c r="C6" s="4474"/>
      <c r="D6" s="4474"/>
      <c r="E6" s="4474"/>
      <c r="F6" s="4474"/>
      <c r="G6" s="342"/>
      <c r="H6" s="344"/>
      <c r="I6" s="344"/>
      <c r="J6" s="344"/>
      <c r="K6" s="344"/>
      <c r="L6" s="344"/>
      <c r="M6" s="344"/>
      <c r="N6" s="344"/>
      <c r="O6" s="344"/>
      <c r="P6" s="344"/>
      <c r="Q6" s="344"/>
      <c r="R6" s="528">
        <f>+Cover!A22</f>
        <v>0</v>
      </c>
      <c r="S6" s="344"/>
      <c r="T6" s="60"/>
      <c r="U6" s="60"/>
    </row>
    <row r="7" spans="1:21" ht="15">
      <c r="A7" s="433" t="str">
        <f>+ToC!A6</f>
        <v>For Year Ended:</v>
      </c>
      <c r="B7" s="4482"/>
      <c r="C7" s="342"/>
      <c r="D7" s="342"/>
      <c r="E7" s="342"/>
      <c r="F7" s="342"/>
      <c r="G7" s="60"/>
      <c r="H7" s="344"/>
      <c r="I7" s="344"/>
      <c r="J7" s="344"/>
      <c r="K7" s="344"/>
      <c r="L7" s="344"/>
      <c r="M7" s="344"/>
      <c r="N7" s="344"/>
      <c r="O7" s="344"/>
      <c r="P7" s="344"/>
      <c r="Q7" s="344"/>
      <c r="R7" s="344"/>
      <c r="S7" s="344"/>
      <c r="T7" s="60"/>
      <c r="U7" s="60"/>
    </row>
    <row r="8" spans="1:21" ht="14.25">
      <c r="A8" s="6508" t="s">
        <v>493</v>
      </c>
      <c r="B8" s="6359"/>
      <c r="C8" s="6359"/>
      <c r="D8" s="6359"/>
      <c r="E8" s="6359"/>
      <c r="F8" s="6359"/>
      <c r="G8" s="6359"/>
      <c r="H8" s="6359"/>
      <c r="I8" s="6359"/>
      <c r="J8" s="6359"/>
      <c r="K8" s="6359"/>
      <c r="L8" s="6359"/>
      <c r="M8" s="6359"/>
      <c r="N8" s="6359"/>
      <c r="O8" s="6359"/>
      <c r="P8" s="6359"/>
      <c r="Q8" s="6359"/>
      <c r="R8" s="6359"/>
      <c r="S8" s="6359"/>
      <c r="T8" s="6359"/>
      <c r="U8" s="60"/>
    </row>
    <row r="9" spans="1:21" ht="14.25">
      <c r="A9" s="497"/>
      <c r="B9" s="497"/>
      <c r="C9" s="344"/>
      <c r="D9" s="1175"/>
      <c r="E9" s="342"/>
      <c r="F9" s="342"/>
      <c r="G9" s="342"/>
      <c r="H9" s="342"/>
      <c r="I9" s="342"/>
      <c r="J9" s="342"/>
      <c r="K9" s="342"/>
      <c r="L9" s="342"/>
      <c r="M9" s="342"/>
      <c r="N9" s="342"/>
      <c r="O9" s="342"/>
      <c r="P9" s="342"/>
      <c r="Q9" s="342"/>
      <c r="R9" s="342"/>
      <c r="S9" s="342"/>
      <c r="T9" s="60"/>
      <c r="U9" s="60"/>
    </row>
    <row r="10" spans="1:21" ht="15">
      <c r="A10" s="6582" t="s">
        <v>461</v>
      </c>
      <c r="B10" s="6359"/>
      <c r="C10" s="6359"/>
      <c r="D10" s="6359"/>
      <c r="E10" s="6359"/>
      <c r="F10" s="6359"/>
      <c r="G10" s="6359"/>
      <c r="H10" s="6359"/>
      <c r="I10" s="6359"/>
      <c r="J10" s="6359"/>
      <c r="K10" s="6359"/>
      <c r="L10" s="6359"/>
      <c r="M10" s="6359"/>
      <c r="N10" s="6359"/>
      <c r="O10" s="6359"/>
      <c r="P10" s="6359"/>
      <c r="Q10" s="6359"/>
      <c r="R10" s="6359"/>
      <c r="S10" s="6359"/>
      <c r="T10" s="6359"/>
      <c r="U10" s="60"/>
    </row>
    <row r="11" spans="1:21" ht="15" thickBot="1">
      <c r="A11" s="1176"/>
      <c r="B11" s="1176"/>
      <c r="C11" s="1176"/>
      <c r="D11" s="1176"/>
      <c r="E11" s="1176"/>
      <c r="F11" s="1176"/>
      <c r="G11" s="2951"/>
      <c r="H11" s="1176"/>
      <c r="I11" s="1176"/>
      <c r="J11" s="1176"/>
      <c r="K11" s="1176"/>
      <c r="L11" s="1176"/>
      <c r="M11" s="1176"/>
      <c r="N11" s="1176"/>
      <c r="O11" s="1176"/>
      <c r="P11" s="1176"/>
      <c r="Q11" s="1176"/>
      <c r="R11" s="1176"/>
      <c r="S11" s="1176"/>
      <c r="T11" s="60"/>
      <c r="U11" s="60"/>
    </row>
    <row r="12" spans="1:21" ht="15" thickTop="1">
      <c r="A12" s="1177"/>
      <c r="B12" s="1178"/>
      <c r="C12" s="1178"/>
      <c r="D12" s="1178"/>
      <c r="E12" s="1178"/>
      <c r="F12" s="1178"/>
      <c r="G12" s="60"/>
      <c r="H12" s="1178"/>
      <c r="I12" s="1178"/>
      <c r="J12" s="1178"/>
      <c r="K12" s="6638" t="s">
        <v>928</v>
      </c>
      <c r="L12" s="6639"/>
      <c r="M12" s="6639"/>
      <c r="N12" s="6639"/>
      <c r="O12" s="6639"/>
      <c r="P12" s="6639"/>
      <c r="Q12" s="6640"/>
      <c r="R12" s="1178"/>
      <c r="S12" s="1178"/>
      <c r="T12" s="1179"/>
      <c r="U12" s="60"/>
    </row>
    <row r="13" spans="1:21" ht="75">
      <c r="A13" s="1135"/>
      <c r="B13" s="1137"/>
      <c r="C13" s="1180" t="s">
        <v>10</v>
      </c>
      <c r="D13" s="4591" t="s">
        <v>462</v>
      </c>
      <c r="E13" s="4591" t="s">
        <v>832</v>
      </c>
      <c r="F13" s="4648" t="s">
        <v>463</v>
      </c>
      <c r="G13" s="4591" t="s">
        <v>1493</v>
      </c>
      <c r="H13" s="1180" t="s">
        <v>457</v>
      </c>
      <c r="I13" s="1180" t="s">
        <v>1044</v>
      </c>
      <c r="J13" s="1180" t="s">
        <v>458</v>
      </c>
      <c r="K13" s="1180" t="s">
        <v>925</v>
      </c>
      <c r="L13" s="1180" t="s">
        <v>447</v>
      </c>
      <c r="M13" s="1180" t="s">
        <v>927</v>
      </c>
      <c r="N13" s="4649" t="s">
        <v>2377</v>
      </c>
      <c r="O13" s="4649" t="s">
        <v>2378</v>
      </c>
      <c r="P13" s="4649" t="s">
        <v>2379</v>
      </c>
      <c r="Q13" s="1180" t="s">
        <v>926</v>
      </c>
      <c r="R13" s="1180" t="s">
        <v>413</v>
      </c>
      <c r="S13" s="1180" t="s">
        <v>464</v>
      </c>
      <c r="T13" s="1181" t="s">
        <v>1719</v>
      </c>
      <c r="U13" s="60"/>
    </row>
    <row r="14" spans="1:21" ht="15">
      <c r="A14" s="4738"/>
      <c r="B14" s="4739"/>
      <c r="C14" s="4740"/>
      <c r="D14" s="4652"/>
      <c r="E14" s="4653"/>
      <c r="F14" s="4653"/>
      <c r="G14" s="60"/>
      <c r="H14" s="4654"/>
      <c r="I14" s="4654"/>
      <c r="J14" s="4652"/>
      <c r="K14" s="4652"/>
      <c r="L14" s="4652"/>
      <c r="M14" s="4652"/>
      <c r="N14" s="4652"/>
      <c r="O14" s="4652"/>
      <c r="P14" s="4652"/>
      <c r="Q14" s="4652"/>
      <c r="R14" s="4652"/>
      <c r="S14" s="4652"/>
      <c r="T14" s="4655"/>
      <c r="U14" s="60"/>
    </row>
    <row r="15" spans="1:21" ht="15">
      <c r="A15" s="5882" t="s">
        <v>1609</v>
      </c>
      <c r="B15" s="5883"/>
      <c r="C15" s="5884"/>
      <c r="D15" s="5885">
        <f>D47</f>
        <v>0</v>
      </c>
      <c r="E15" s="5885">
        <f t="shared" ref="E15:Q15" si="0">E47</f>
        <v>0</v>
      </c>
      <c r="F15" s="5885">
        <f t="shared" si="0"/>
        <v>0</v>
      </c>
      <c r="G15" s="5886">
        <f t="shared" si="0"/>
        <v>0</v>
      </c>
      <c r="H15" s="5885">
        <f t="shared" si="0"/>
        <v>0</v>
      </c>
      <c r="I15" s="5885">
        <f t="shared" si="0"/>
        <v>0</v>
      </c>
      <c r="J15" s="5885">
        <f t="shared" si="0"/>
        <v>0</v>
      </c>
      <c r="K15" s="5885">
        <f t="shared" si="0"/>
        <v>0</v>
      </c>
      <c r="L15" s="5885">
        <f t="shared" si="0"/>
        <v>0</v>
      </c>
      <c r="M15" s="5885">
        <f t="shared" si="0"/>
        <v>0</v>
      </c>
      <c r="N15" s="5885">
        <f t="shared" si="0"/>
        <v>0</v>
      </c>
      <c r="O15" s="5885">
        <f t="shared" si="0"/>
        <v>0</v>
      </c>
      <c r="P15" s="5885">
        <f t="shared" si="0"/>
        <v>0</v>
      </c>
      <c r="Q15" s="5885">
        <f t="shared" si="0"/>
        <v>0</v>
      </c>
      <c r="R15" s="5887">
        <f t="shared" ref="R15:R23" si="1">SUM(D15:Q15)</f>
        <v>0</v>
      </c>
      <c r="S15" s="5888">
        <f>+S47</f>
        <v>0</v>
      </c>
      <c r="T15" s="5889">
        <f>SUM(R15:S15)</f>
        <v>0</v>
      </c>
      <c r="U15" s="60"/>
    </row>
    <row r="16" spans="1:21" ht="15">
      <c r="A16" s="5890"/>
      <c r="B16" s="5891" t="s">
        <v>1445</v>
      </c>
      <c r="C16" s="5892"/>
      <c r="D16" s="5893"/>
      <c r="E16" s="5893"/>
      <c r="F16" s="5894"/>
      <c r="G16" s="5895"/>
      <c r="H16" s="5893"/>
      <c r="I16" s="5893"/>
      <c r="J16" s="5894"/>
      <c r="K16" s="5893"/>
      <c r="L16" s="5893"/>
      <c r="M16" s="5893"/>
      <c r="N16" s="5893"/>
      <c r="O16" s="5893"/>
      <c r="P16" s="5893"/>
      <c r="Q16" s="5893"/>
      <c r="R16" s="5896">
        <f t="shared" si="1"/>
        <v>0</v>
      </c>
      <c r="S16" s="5897"/>
      <c r="T16" s="5898">
        <f>SUM(R16:S16)</f>
        <v>0</v>
      </c>
      <c r="U16" s="60"/>
    </row>
    <row r="17" spans="1:21" ht="14.25">
      <c r="A17" s="5899"/>
      <c r="B17" s="5891" t="s">
        <v>466</v>
      </c>
      <c r="C17" s="5892"/>
      <c r="D17" s="5893"/>
      <c r="E17" s="5893"/>
      <c r="F17" s="5893"/>
      <c r="G17" s="5900"/>
      <c r="H17" s="5893"/>
      <c r="I17" s="5893"/>
      <c r="J17" s="5893"/>
      <c r="K17" s="5893"/>
      <c r="L17" s="5893"/>
      <c r="M17" s="5893"/>
      <c r="N17" s="5893"/>
      <c r="O17" s="5893"/>
      <c r="P17" s="5893"/>
      <c r="Q17" s="5893"/>
      <c r="R17" s="5896">
        <f t="shared" si="1"/>
        <v>0</v>
      </c>
      <c r="S17" s="5897"/>
      <c r="T17" s="5898">
        <f t="shared" ref="T17:T26" si="2">SUM(R17:S17)</f>
        <v>0</v>
      </c>
      <c r="U17" s="60"/>
    </row>
    <row r="18" spans="1:21" ht="14.25">
      <c r="A18" s="5899"/>
      <c r="B18" s="5891" t="s">
        <v>467</v>
      </c>
      <c r="C18" s="5892"/>
      <c r="D18" s="5893"/>
      <c r="E18" s="5893"/>
      <c r="F18" s="5893"/>
      <c r="G18" s="5901">
        <f>'30.30'!C62</f>
        <v>0</v>
      </c>
      <c r="H18" s="5893"/>
      <c r="I18" s="5893"/>
      <c r="J18" s="5893"/>
      <c r="K18" s="5893"/>
      <c r="L18" s="5893"/>
      <c r="M18" s="5893"/>
      <c r="N18" s="5893"/>
      <c r="O18" s="5893"/>
      <c r="P18" s="5893"/>
      <c r="Q18" s="5893"/>
      <c r="R18" s="5896">
        <f t="shared" si="1"/>
        <v>0</v>
      </c>
      <c r="S18" s="5897"/>
      <c r="T18" s="5898">
        <f>SUM(R18:S18)</f>
        <v>0</v>
      </c>
      <c r="U18" s="60"/>
    </row>
    <row r="19" spans="1:21" ht="14.25">
      <c r="A19" s="5899"/>
      <c r="B19" s="5891" t="s">
        <v>1448</v>
      </c>
      <c r="C19" s="5892"/>
      <c r="D19" s="5893"/>
      <c r="E19" s="5893"/>
      <c r="F19" s="5893"/>
      <c r="G19" s="5900"/>
      <c r="H19" s="5893"/>
      <c r="I19" s="5893"/>
      <c r="J19" s="5893"/>
      <c r="K19" s="5893"/>
      <c r="L19" s="5893"/>
      <c r="M19" s="5893"/>
      <c r="N19" s="5893"/>
      <c r="O19" s="5893"/>
      <c r="P19" s="5893"/>
      <c r="Q19" s="5893"/>
      <c r="R19" s="5896">
        <f t="shared" si="1"/>
        <v>0</v>
      </c>
      <c r="S19" s="5897"/>
      <c r="T19" s="5898">
        <f t="shared" si="2"/>
        <v>0</v>
      </c>
      <c r="U19" s="60"/>
    </row>
    <row r="20" spans="1:21" ht="15">
      <c r="A20" s="5899"/>
      <c r="B20" s="5891" t="s">
        <v>2107</v>
      </c>
      <c r="C20" s="5892"/>
      <c r="D20" s="5893"/>
      <c r="E20" s="5893"/>
      <c r="F20" s="5901">
        <f>-'30.30'!C62</f>
        <v>0</v>
      </c>
      <c r="G20" s="5901">
        <f>'30.30'!C49</f>
        <v>0</v>
      </c>
      <c r="H20" s="5893"/>
      <c r="I20" s="5893"/>
      <c r="J20" s="5893"/>
      <c r="K20" s="5893"/>
      <c r="L20" s="5893"/>
      <c r="M20" s="5893"/>
      <c r="N20" s="5893"/>
      <c r="O20" s="5893"/>
      <c r="P20" s="5893"/>
      <c r="Q20" s="5893"/>
      <c r="R20" s="5896">
        <f t="shared" si="1"/>
        <v>0</v>
      </c>
      <c r="S20" s="5897"/>
      <c r="T20" s="5898">
        <f t="shared" si="2"/>
        <v>0</v>
      </c>
      <c r="U20" s="60"/>
    </row>
    <row r="21" spans="1:21" ht="14.25">
      <c r="A21" s="5899"/>
      <c r="B21" s="5891" t="s">
        <v>469</v>
      </c>
      <c r="C21" s="5892"/>
      <c r="D21" s="5893"/>
      <c r="E21" s="5893"/>
      <c r="F21" s="5893"/>
      <c r="G21" s="5900"/>
      <c r="H21" s="5893"/>
      <c r="I21" s="5893"/>
      <c r="J21" s="5893"/>
      <c r="K21" s="5893"/>
      <c r="L21" s="5893"/>
      <c r="M21" s="5893"/>
      <c r="N21" s="5893"/>
      <c r="O21" s="5893"/>
      <c r="P21" s="5893"/>
      <c r="Q21" s="5893"/>
      <c r="R21" s="5896">
        <f t="shared" si="1"/>
        <v>0</v>
      </c>
      <c r="S21" s="5897"/>
      <c r="T21" s="5898">
        <f t="shared" si="2"/>
        <v>0</v>
      </c>
      <c r="U21" s="60"/>
    </row>
    <row r="22" spans="1:21" ht="14.25">
      <c r="A22" s="5899"/>
      <c r="B22" s="5902" t="s">
        <v>470</v>
      </c>
      <c r="C22" s="5903"/>
      <c r="D22" s="5893"/>
      <c r="E22" s="5893"/>
      <c r="F22" s="5893"/>
      <c r="G22" s="5900"/>
      <c r="H22" s="5893"/>
      <c r="I22" s="5893"/>
      <c r="J22" s="5893"/>
      <c r="K22" s="5893"/>
      <c r="L22" s="5893"/>
      <c r="M22" s="5893"/>
      <c r="N22" s="5893"/>
      <c r="O22" s="5893"/>
      <c r="P22" s="5893"/>
      <c r="Q22" s="5893"/>
      <c r="R22" s="5896">
        <f t="shared" si="1"/>
        <v>0</v>
      </c>
      <c r="S22" s="5897"/>
      <c r="T22" s="5898">
        <f>SUM(R22:S22)</f>
        <v>0</v>
      </c>
      <c r="U22" s="60"/>
    </row>
    <row r="23" spans="1:21" ht="14.25">
      <c r="A23" s="5899"/>
      <c r="B23" s="5902" t="s">
        <v>471</v>
      </c>
      <c r="C23" s="5903"/>
      <c r="D23" s="5893"/>
      <c r="E23" s="5893"/>
      <c r="F23" s="5893"/>
      <c r="G23" s="5900"/>
      <c r="H23" s="5893"/>
      <c r="I23" s="5893"/>
      <c r="J23" s="5893"/>
      <c r="K23" s="5893"/>
      <c r="L23" s="5893"/>
      <c r="M23" s="5893"/>
      <c r="N23" s="5893"/>
      <c r="O23" s="5893"/>
      <c r="P23" s="5893"/>
      <c r="Q23" s="5893"/>
      <c r="R23" s="5896">
        <f t="shared" si="1"/>
        <v>0</v>
      </c>
      <c r="S23" s="5897"/>
      <c r="T23" s="5898">
        <f t="shared" si="2"/>
        <v>0</v>
      </c>
      <c r="U23" s="60"/>
    </row>
    <row r="24" spans="1:21" ht="14.25">
      <c r="A24" s="5904"/>
      <c r="B24" s="5905" t="s">
        <v>877</v>
      </c>
      <c r="C24" s="5906"/>
      <c r="D24" s="5901">
        <f>(SUM(D25:D29))</f>
        <v>0</v>
      </c>
      <c r="E24" s="5901">
        <f>(SUM(E25:E29))</f>
        <v>0</v>
      </c>
      <c r="F24" s="5901">
        <f>(SUM(F25:F29))</f>
        <v>0</v>
      </c>
      <c r="G24" s="5900"/>
      <c r="H24" s="5901">
        <f t="shared" ref="H24:T24" si="3">(SUM(H25:H29))</f>
        <v>0</v>
      </c>
      <c r="I24" s="5901">
        <f t="shared" si="3"/>
        <v>0</v>
      </c>
      <c r="J24" s="5901">
        <f t="shared" si="3"/>
        <v>0</v>
      </c>
      <c r="K24" s="5901">
        <f t="shared" si="3"/>
        <v>0</v>
      </c>
      <c r="L24" s="5901">
        <f t="shared" si="3"/>
        <v>0</v>
      </c>
      <c r="M24" s="5901">
        <f t="shared" si="3"/>
        <v>0</v>
      </c>
      <c r="N24" s="5901">
        <f t="shared" si="3"/>
        <v>0</v>
      </c>
      <c r="O24" s="5901">
        <f t="shared" si="3"/>
        <v>0</v>
      </c>
      <c r="P24" s="5901">
        <f t="shared" si="3"/>
        <v>0</v>
      </c>
      <c r="Q24" s="5901">
        <f t="shared" si="3"/>
        <v>0</v>
      </c>
      <c r="R24" s="5901">
        <f t="shared" si="3"/>
        <v>0</v>
      </c>
      <c r="S24" s="5901">
        <f t="shared" si="3"/>
        <v>0</v>
      </c>
      <c r="T24" s="5907">
        <f t="shared" si="3"/>
        <v>0</v>
      </c>
      <c r="U24" s="60"/>
    </row>
    <row r="25" spans="1:21" ht="14.25">
      <c r="A25" s="5908"/>
      <c r="B25" s="5909"/>
      <c r="C25" s="5910"/>
      <c r="D25" s="5894"/>
      <c r="E25" s="5894"/>
      <c r="F25" s="5894"/>
      <c r="G25" s="5911"/>
      <c r="H25" s="5894"/>
      <c r="I25" s="5894"/>
      <c r="J25" s="5894"/>
      <c r="K25" s="5894"/>
      <c r="L25" s="5894"/>
      <c r="M25" s="5894"/>
      <c r="N25" s="5894"/>
      <c r="O25" s="5894"/>
      <c r="P25" s="5894"/>
      <c r="Q25" s="5894"/>
      <c r="R25" s="5896">
        <f>SUM(D25:Q25)</f>
        <v>0</v>
      </c>
      <c r="S25" s="5893"/>
      <c r="T25" s="5898">
        <f>SUM(R25:S25)</f>
        <v>0</v>
      </c>
      <c r="U25" s="60"/>
    </row>
    <row r="26" spans="1:21" ht="14.25">
      <c r="A26" s="5908"/>
      <c r="B26" s="5912"/>
      <c r="C26" s="788"/>
      <c r="D26" s="5894"/>
      <c r="E26" s="5894"/>
      <c r="F26" s="5894"/>
      <c r="G26" s="5911"/>
      <c r="H26" s="5894"/>
      <c r="I26" s="5894"/>
      <c r="J26" s="5894"/>
      <c r="K26" s="5894"/>
      <c r="L26" s="5894"/>
      <c r="M26" s="5894"/>
      <c r="N26" s="5894"/>
      <c r="O26" s="5894"/>
      <c r="P26" s="5894"/>
      <c r="Q26" s="5894"/>
      <c r="R26" s="5896">
        <f>SUM(D26:Q26)</f>
        <v>0</v>
      </c>
      <c r="S26" s="5913"/>
      <c r="T26" s="5898">
        <f t="shared" si="2"/>
        <v>0</v>
      </c>
      <c r="U26" s="60"/>
    </row>
    <row r="27" spans="1:21" ht="14.25">
      <c r="A27" s="5914"/>
      <c r="B27" s="5915"/>
      <c r="C27" s="788"/>
      <c r="D27" s="5894"/>
      <c r="E27" s="5894"/>
      <c r="F27" s="5894"/>
      <c r="G27" s="5911"/>
      <c r="H27" s="5894"/>
      <c r="I27" s="5894"/>
      <c r="J27" s="5894"/>
      <c r="K27" s="5894"/>
      <c r="L27" s="5894"/>
      <c r="M27" s="5894"/>
      <c r="N27" s="5894"/>
      <c r="O27" s="5894"/>
      <c r="P27" s="5894"/>
      <c r="Q27" s="5894"/>
      <c r="R27" s="5896">
        <f>SUM(D27:Q27)</f>
        <v>0</v>
      </c>
      <c r="S27" s="5913"/>
      <c r="T27" s="5916">
        <f>SUM(R27:S27)</f>
        <v>0</v>
      </c>
      <c r="U27" s="60"/>
    </row>
    <row r="28" spans="1:21" ht="14.25">
      <c r="A28" s="5914"/>
      <c r="B28" s="5915"/>
      <c r="C28" s="788"/>
      <c r="D28" s="5894"/>
      <c r="E28" s="5894"/>
      <c r="F28" s="5894"/>
      <c r="G28" s="5911"/>
      <c r="H28" s="5894"/>
      <c r="I28" s="5894"/>
      <c r="J28" s="5894"/>
      <c r="K28" s="5894"/>
      <c r="L28" s="5894"/>
      <c r="M28" s="5894"/>
      <c r="N28" s="5894"/>
      <c r="O28" s="5894"/>
      <c r="P28" s="5894"/>
      <c r="Q28" s="5894"/>
      <c r="R28" s="5896">
        <f>SUM(D28:Q28)</f>
        <v>0</v>
      </c>
      <c r="S28" s="5913"/>
      <c r="T28" s="5917">
        <f>SUM(R28:S28)</f>
        <v>0</v>
      </c>
      <c r="U28" s="60"/>
    </row>
    <row r="29" spans="1:21" ht="14.25">
      <c r="A29" s="5918"/>
      <c r="B29" s="5919"/>
      <c r="C29" s="5920"/>
      <c r="D29" s="5894"/>
      <c r="E29" s="5894"/>
      <c r="F29" s="5894"/>
      <c r="G29" s="5911"/>
      <c r="H29" s="5894"/>
      <c r="I29" s="5894"/>
      <c r="J29" s="5894"/>
      <c r="K29" s="5894"/>
      <c r="L29" s="5894"/>
      <c r="M29" s="5894"/>
      <c r="N29" s="5894"/>
      <c r="O29" s="5894"/>
      <c r="P29" s="5894"/>
      <c r="Q29" s="5894"/>
      <c r="R29" s="5896">
        <f>SUM(D29:Q29)</f>
        <v>0</v>
      </c>
      <c r="S29" s="5913"/>
      <c r="T29" s="5921">
        <f>SUM(R29:S29)</f>
        <v>0</v>
      </c>
      <c r="U29" s="60"/>
    </row>
    <row r="30" spans="1:21" ht="18.75" thickBot="1">
      <c r="A30" s="6634" t="s">
        <v>1521</v>
      </c>
      <c r="B30" s="6635"/>
      <c r="C30" s="5922"/>
      <c r="D30" s="5923">
        <f>SUM(D15:D24)</f>
        <v>0</v>
      </c>
      <c r="E30" s="5923">
        <f t="shared" ref="E30:T30" si="4">SUM(E15:E24)</f>
        <v>0</v>
      </c>
      <c r="F30" s="5923">
        <f>SUM(F15:F24)</f>
        <v>0</v>
      </c>
      <c r="G30" s="5923">
        <f t="shared" si="4"/>
        <v>0</v>
      </c>
      <c r="H30" s="5923">
        <f t="shared" si="4"/>
        <v>0</v>
      </c>
      <c r="I30" s="5923">
        <f t="shared" si="4"/>
        <v>0</v>
      </c>
      <c r="J30" s="5923">
        <f t="shared" si="4"/>
        <v>0</v>
      </c>
      <c r="K30" s="5923">
        <f t="shared" si="4"/>
        <v>0</v>
      </c>
      <c r="L30" s="5923">
        <f t="shared" si="4"/>
        <v>0</v>
      </c>
      <c r="M30" s="5923">
        <f t="shared" si="4"/>
        <v>0</v>
      </c>
      <c r="N30" s="5923">
        <f t="shared" si="4"/>
        <v>0</v>
      </c>
      <c r="O30" s="5923">
        <f t="shared" si="4"/>
        <v>0</v>
      </c>
      <c r="P30" s="5923">
        <f t="shared" si="4"/>
        <v>0</v>
      </c>
      <c r="Q30" s="5923">
        <f t="shared" si="4"/>
        <v>0</v>
      </c>
      <c r="R30" s="5923">
        <f t="shared" si="4"/>
        <v>0</v>
      </c>
      <c r="S30" s="5923">
        <f t="shared" si="4"/>
        <v>0</v>
      </c>
      <c r="T30" s="5924">
        <f t="shared" si="4"/>
        <v>0</v>
      </c>
      <c r="U30" s="60"/>
    </row>
    <row r="31" spans="1:21" ht="15.75" thickTop="1">
      <c r="A31" s="5925"/>
      <c r="B31" s="5926"/>
      <c r="C31" s="5927"/>
      <c r="D31" s="5927"/>
      <c r="E31" s="5927"/>
      <c r="F31" s="5927"/>
      <c r="G31" s="5928"/>
      <c r="H31" s="5927"/>
      <c r="I31" s="5927"/>
      <c r="J31" s="5927"/>
      <c r="K31" s="5927"/>
      <c r="L31" s="5927"/>
      <c r="M31" s="5927"/>
      <c r="N31" s="5927"/>
      <c r="O31" s="5927"/>
      <c r="P31" s="5927"/>
      <c r="Q31" s="5927"/>
      <c r="R31" s="5927"/>
      <c r="S31" s="5927"/>
      <c r="T31" s="5929"/>
      <c r="U31" s="60"/>
    </row>
    <row r="32" spans="1:21" ht="15">
      <c r="A32" s="5930" t="s">
        <v>465</v>
      </c>
      <c r="B32" s="5931"/>
      <c r="C32" s="5932"/>
      <c r="D32" s="5933"/>
      <c r="E32" s="5934"/>
      <c r="F32" s="5934"/>
      <c r="G32" s="5935">
        <f>'30.30'!D43</f>
        <v>0</v>
      </c>
      <c r="H32" s="5933"/>
      <c r="I32" s="5933"/>
      <c r="J32" s="5936"/>
      <c r="K32" s="5933"/>
      <c r="L32" s="5933"/>
      <c r="M32" s="5937"/>
      <c r="N32" s="5937"/>
      <c r="O32" s="5937"/>
      <c r="P32" s="5937"/>
      <c r="Q32" s="5937"/>
      <c r="R32" s="5938">
        <f t="shared" ref="R32:R40" si="5">SUM(D32:Q32)</f>
        <v>0</v>
      </c>
      <c r="S32" s="5937"/>
      <c r="T32" s="5939">
        <f>SUM(R32:S32)</f>
        <v>0</v>
      </c>
      <c r="U32" s="60"/>
    </row>
    <row r="33" spans="1:21" ht="14.25">
      <c r="A33" s="5940"/>
      <c r="B33" s="5883" t="s">
        <v>1445</v>
      </c>
      <c r="C33" s="5884"/>
      <c r="D33" s="5893"/>
      <c r="E33" s="5893"/>
      <c r="F33" s="5893"/>
      <c r="G33" s="5900"/>
      <c r="H33" s="5893"/>
      <c r="I33" s="5893"/>
      <c r="J33" s="5893"/>
      <c r="K33" s="5893"/>
      <c r="L33" s="5893"/>
      <c r="M33" s="5893"/>
      <c r="N33" s="5893"/>
      <c r="O33" s="5893"/>
      <c r="P33" s="5893"/>
      <c r="Q33" s="5893"/>
      <c r="R33" s="5938">
        <f t="shared" si="5"/>
        <v>0</v>
      </c>
      <c r="S33" s="5893"/>
      <c r="T33" s="5939">
        <f t="shared" ref="T33:T40" si="6">SUM(R33:S33)</f>
        <v>0</v>
      </c>
      <c r="U33" s="2597"/>
    </row>
    <row r="34" spans="1:21" ht="14.25">
      <c r="A34" s="5940"/>
      <c r="B34" s="5883" t="s">
        <v>466</v>
      </c>
      <c r="C34" s="5884"/>
      <c r="D34" s="5941"/>
      <c r="E34" s="5941"/>
      <c r="F34" s="5941"/>
      <c r="G34" s="5942"/>
      <c r="H34" s="5941"/>
      <c r="I34" s="5941"/>
      <c r="J34" s="5941"/>
      <c r="K34" s="5941"/>
      <c r="L34" s="5941"/>
      <c r="M34" s="5941"/>
      <c r="N34" s="5941"/>
      <c r="O34" s="5941"/>
      <c r="P34" s="5941"/>
      <c r="Q34" s="5941"/>
      <c r="R34" s="5943">
        <f t="shared" si="5"/>
        <v>0</v>
      </c>
      <c r="S34" s="5941"/>
      <c r="T34" s="5939">
        <f t="shared" si="6"/>
        <v>0</v>
      </c>
      <c r="U34" s="60"/>
    </row>
    <row r="35" spans="1:21" ht="14.25">
      <c r="A35" s="5899"/>
      <c r="B35" s="5891" t="s">
        <v>467</v>
      </c>
      <c r="C35" s="5892"/>
      <c r="D35" s="5893"/>
      <c r="E35" s="5893"/>
      <c r="F35" s="5893"/>
      <c r="G35" s="5901">
        <f>'30.30'!D62</f>
        <v>0</v>
      </c>
      <c r="H35" s="5893"/>
      <c r="I35" s="5893"/>
      <c r="J35" s="5893"/>
      <c r="K35" s="5893"/>
      <c r="L35" s="5893"/>
      <c r="M35" s="5893"/>
      <c r="N35" s="5893"/>
      <c r="O35" s="5893"/>
      <c r="P35" s="5893"/>
      <c r="Q35" s="5893"/>
      <c r="R35" s="5943">
        <f t="shared" si="5"/>
        <v>0</v>
      </c>
      <c r="S35" s="5893"/>
      <c r="T35" s="5939">
        <f t="shared" si="6"/>
        <v>0</v>
      </c>
      <c r="U35" s="60"/>
    </row>
    <row r="36" spans="1:21" ht="14.25">
      <c r="A36" s="5899"/>
      <c r="B36" s="5891" t="s">
        <v>1448</v>
      </c>
      <c r="C36" s="5892"/>
      <c r="D36" s="5893"/>
      <c r="E36" s="5893"/>
      <c r="F36" s="5893"/>
      <c r="G36" s="5900"/>
      <c r="H36" s="5893"/>
      <c r="I36" s="5893"/>
      <c r="J36" s="5893"/>
      <c r="K36" s="5893"/>
      <c r="L36" s="5893"/>
      <c r="M36" s="5893"/>
      <c r="N36" s="5893"/>
      <c r="O36" s="5893"/>
      <c r="P36" s="5893"/>
      <c r="Q36" s="5893"/>
      <c r="R36" s="5943">
        <f t="shared" si="5"/>
        <v>0</v>
      </c>
      <c r="S36" s="5893"/>
      <c r="T36" s="5898">
        <f t="shared" si="6"/>
        <v>0</v>
      </c>
      <c r="U36" s="60"/>
    </row>
    <row r="37" spans="1:21" ht="15">
      <c r="A37" s="5899"/>
      <c r="B37" s="5891" t="s">
        <v>2107</v>
      </c>
      <c r="C37" s="5892"/>
      <c r="D37" s="5893"/>
      <c r="E37" s="5893"/>
      <c r="F37" s="5901">
        <f>-'30.30'!D62</f>
        <v>0</v>
      </c>
      <c r="G37" s="5901">
        <f>'30.30'!D49</f>
        <v>0</v>
      </c>
      <c r="H37" s="5893"/>
      <c r="I37" s="5893"/>
      <c r="J37" s="5893"/>
      <c r="K37" s="5893"/>
      <c r="L37" s="5893"/>
      <c r="M37" s="5893"/>
      <c r="N37" s="5893"/>
      <c r="O37" s="5893"/>
      <c r="P37" s="5893"/>
      <c r="Q37" s="5893"/>
      <c r="R37" s="5943">
        <f t="shared" si="5"/>
        <v>0</v>
      </c>
      <c r="S37" s="5893"/>
      <c r="T37" s="5898">
        <f t="shared" si="6"/>
        <v>0</v>
      </c>
      <c r="U37" s="60"/>
    </row>
    <row r="38" spans="1:21" ht="14.25">
      <c r="A38" s="5899"/>
      <c r="B38" s="5891" t="s">
        <v>469</v>
      </c>
      <c r="C38" s="5892"/>
      <c r="D38" s="5893"/>
      <c r="E38" s="5893"/>
      <c r="F38" s="5893"/>
      <c r="G38" s="5900"/>
      <c r="H38" s="5893"/>
      <c r="I38" s="5893"/>
      <c r="J38" s="5893"/>
      <c r="K38" s="5893"/>
      <c r="L38" s="5893"/>
      <c r="M38" s="5893"/>
      <c r="N38" s="5893"/>
      <c r="O38" s="5893"/>
      <c r="P38" s="5893"/>
      <c r="Q38" s="5893"/>
      <c r="R38" s="5943">
        <f t="shared" si="5"/>
        <v>0</v>
      </c>
      <c r="S38" s="5893"/>
      <c r="T38" s="5898">
        <f t="shared" si="6"/>
        <v>0</v>
      </c>
      <c r="U38" s="60"/>
    </row>
    <row r="39" spans="1:21" ht="14.25">
      <c r="A39" s="5899"/>
      <c r="B39" s="5902" t="s">
        <v>470</v>
      </c>
      <c r="C39" s="5903"/>
      <c r="D39" s="5893"/>
      <c r="E39" s="5893"/>
      <c r="F39" s="5893"/>
      <c r="G39" s="5900"/>
      <c r="H39" s="5893"/>
      <c r="I39" s="5893"/>
      <c r="J39" s="5893"/>
      <c r="K39" s="5893"/>
      <c r="L39" s="5893"/>
      <c r="M39" s="5893"/>
      <c r="N39" s="5893"/>
      <c r="O39" s="5893"/>
      <c r="P39" s="5893"/>
      <c r="Q39" s="5893"/>
      <c r="R39" s="5943">
        <f t="shared" si="5"/>
        <v>0</v>
      </c>
      <c r="S39" s="5893"/>
      <c r="T39" s="5898">
        <f t="shared" si="6"/>
        <v>0</v>
      </c>
      <c r="U39" s="60"/>
    </row>
    <row r="40" spans="1:21" ht="14.25">
      <c r="A40" s="5899"/>
      <c r="B40" s="5902" t="s">
        <v>471</v>
      </c>
      <c r="C40" s="5903"/>
      <c r="D40" s="5893"/>
      <c r="E40" s="5893"/>
      <c r="F40" s="5893"/>
      <c r="G40" s="5900"/>
      <c r="H40" s="5893"/>
      <c r="I40" s="5893"/>
      <c r="J40" s="5893"/>
      <c r="K40" s="5893"/>
      <c r="L40" s="5893"/>
      <c r="M40" s="5893"/>
      <c r="N40" s="5893"/>
      <c r="O40" s="5893"/>
      <c r="P40" s="5893"/>
      <c r="Q40" s="5893"/>
      <c r="R40" s="5943">
        <f t="shared" si="5"/>
        <v>0</v>
      </c>
      <c r="S40" s="5893"/>
      <c r="T40" s="5898">
        <f t="shared" si="6"/>
        <v>0</v>
      </c>
      <c r="U40" s="60"/>
    </row>
    <row r="41" spans="1:21" ht="14.25">
      <c r="A41" s="5899"/>
      <c r="B41" s="5944" t="s">
        <v>877</v>
      </c>
      <c r="C41" s="5903"/>
      <c r="D41" s="5901">
        <f>SUM(D42:D46)</f>
        <v>0</v>
      </c>
      <c r="E41" s="5901">
        <f>SUM(E42:E46)</f>
        <v>0</v>
      </c>
      <c r="F41" s="5901">
        <f>SUM(F42:F46)</f>
        <v>0</v>
      </c>
      <c r="G41" s="5900"/>
      <c r="H41" s="5901">
        <f t="shared" ref="H41:T41" si="7">SUM(H42:H46)</f>
        <v>0</v>
      </c>
      <c r="I41" s="5901">
        <f t="shared" si="7"/>
        <v>0</v>
      </c>
      <c r="J41" s="5901">
        <f t="shared" si="7"/>
        <v>0</v>
      </c>
      <c r="K41" s="5901">
        <f t="shared" si="7"/>
        <v>0</v>
      </c>
      <c r="L41" s="5901">
        <f t="shared" si="7"/>
        <v>0</v>
      </c>
      <c r="M41" s="5901">
        <f t="shared" si="7"/>
        <v>0</v>
      </c>
      <c r="N41" s="5901">
        <f t="shared" ref="N41:P41" si="8">SUM(N42:N46)</f>
        <v>0</v>
      </c>
      <c r="O41" s="5901">
        <f t="shared" si="8"/>
        <v>0</v>
      </c>
      <c r="P41" s="5901">
        <f t="shared" si="8"/>
        <v>0</v>
      </c>
      <c r="Q41" s="5901">
        <f t="shared" si="7"/>
        <v>0</v>
      </c>
      <c r="R41" s="5901">
        <f t="shared" si="7"/>
        <v>0</v>
      </c>
      <c r="S41" s="5901">
        <f t="shared" si="7"/>
        <v>0</v>
      </c>
      <c r="T41" s="5907">
        <f t="shared" si="7"/>
        <v>0</v>
      </c>
      <c r="U41" s="60"/>
    </row>
    <row r="42" spans="1:21" ht="14.25">
      <c r="A42" s="5899"/>
      <c r="B42" s="5909"/>
      <c r="C42" s="5903"/>
      <c r="D42" s="5893"/>
      <c r="E42" s="5893"/>
      <c r="F42" s="5893"/>
      <c r="G42" s="5900"/>
      <c r="H42" s="5893"/>
      <c r="I42" s="5893"/>
      <c r="J42" s="5893"/>
      <c r="K42" s="5893"/>
      <c r="L42" s="5893"/>
      <c r="M42" s="5893"/>
      <c r="N42" s="5893"/>
      <c r="O42" s="5893"/>
      <c r="P42" s="5893"/>
      <c r="Q42" s="5893"/>
      <c r="R42" s="5943">
        <f>SUM(D42:Q42)</f>
        <v>0</v>
      </c>
      <c r="S42" s="5893"/>
      <c r="T42" s="5898">
        <f>SUM(R42:S42)</f>
        <v>0</v>
      </c>
      <c r="U42" s="60"/>
    </row>
    <row r="43" spans="1:21" ht="14.25">
      <c r="A43" s="5899"/>
      <c r="B43" s="5945"/>
      <c r="C43" s="5941"/>
      <c r="D43" s="5893"/>
      <c r="E43" s="5893"/>
      <c r="F43" s="5893"/>
      <c r="G43" s="5900"/>
      <c r="H43" s="5893"/>
      <c r="I43" s="5893"/>
      <c r="J43" s="5893"/>
      <c r="K43" s="5893"/>
      <c r="L43" s="5893"/>
      <c r="M43" s="5893"/>
      <c r="N43" s="5893"/>
      <c r="O43" s="5893"/>
      <c r="P43" s="5893"/>
      <c r="Q43" s="5893"/>
      <c r="R43" s="5943">
        <f>SUM(D43:Q43)</f>
        <v>0</v>
      </c>
      <c r="S43" s="5893"/>
      <c r="T43" s="5898">
        <f>SUM(R43:S43)</f>
        <v>0</v>
      </c>
      <c r="U43" s="60"/>
    </row>
    <row r="44" spans="1:21" ht="14.25">
      <c r="A44" s="5899"/>
      <c r="B44" s="5909"/>
      <c r="C44" s="5903"/>
      <c r="D44" s="5893"/>
      <c r="E44" s="5893"/>
      <c r="F44" s="5893"/>
      <c r="G44" s="5900"/>
      <c r="H44" s="5893"/>
      <c r="I44" s="5893"/>
      <c r="J44" s="5893"/>
      <c r="K44" s="5893"/>
      <c r="L44" s="5893"/>
      <c r="M44" s="5893"/>
      <c r="N44" s="5893"/>
      <c r="O44" s="5893"/>
      <c r="P44" s="5893"/>
      <c r="Q44" s="5893"/>
      <c r="R44" s="5943">
        <f>SUM(D44:Q44)</f>
        <v>0</v>
      </c>
      <c r="S44" s="5893"/>
      <c r="T44" s="5916">
        <f>SUM(R44:S44)</f>
        <v>0</v>
      </c>
      <c r="U44" s="60"/>
    </row>
    <row r="45" spans="1:21" ht="14.25">
      <c r="A45" s="5899"/>
      <c r="B45" s="5909"/>
      <c r="C45" s="5892"/>
      <c r="D45" s="5893"/>
      <c r="E45" s="5893"/>
      <c r="F45" s="5893"/>
      <c r="G45" s="5900"/>
      <c r="H45" s="5893"/>
      <c r="I45" s="5893"/>
      <c r="J45" s="5893"/>
      <c r="K45" s="5893"/>
      <c r="L45" s="5893"/>
      <c r="M45" s="5893"/>
      <c r="N45" s="5893"/>
      <c r="O45" s="5893"/>
      <c r="P45" s="5893"/>
      <c r="Q45" s="5893"/>
      <c r="R45" s="5943">
        <f>SUM(D45:Q45)</f>
        <v>0</v>
      </c>
      <c r="S45" s="5893"/>
      <c r="T45" s="5917">
        <f>SUM(R45:S45)</f>
        <v>0</v>
      </c>
      <c r="U45" s="60"/>
    </row>
    <row r="46" spans="1:21" ht="14.25">
      <c r="A46" s="5918"/>
      <c r="B46" s="5946"/>
      <c r="C46" s="5910"/>
      <c r="D46" s="5894"/>
      <c r="E46" s="5894"/>
      <c r="F46" s="5894"/>
      <c r="G46" s="5911"/>
      <c r="H46" s="5894"/>
      <c r="I46" s="5894"/>
      <c r="J46" s="5894"/>
      <c r="K46" s="5894"/>
      <c r="L46" s="5894"/>
      <c r="M46" s="5894"/>
      <c r="N46" s="5894"/>
      <c r="O46" s="5894"/>
      <c r="P46" s="5894"/>
      <c r="Q46" s="5894"/>
      <c r="R46" s="5896">
        <f>SUM(D46:Q46)</f>
        <v>0</v>
      </c>
      <c r="S46" s="5913"/>
      <c r="T46" s="5921">
        <f>SUM(R46:S46)</f>
        <v>0</v>
      </c>
      <c r="U46" s="60"/>
    </row>
    <row r="47" spans="1:21" ht="18.75" thickBot="1">
      <c r="A47" s="6634" t="s">
        <v>1520</v>
      </c>
      <c r="B47" s="6635"/>
      <c r="C47" s="5922"/>
      <c r="D47" s="5923">
        <f>SUM(D32:D41)</f>
        <v>0</v>
      </c>
      <c r="E47" s="5923">
        <f t="shared" ref="E47:T47" si="9">SUM(E32:E41)</f>
        <v>0</v>
      </c>
      <c r="F47" s="5923">
        <f t="shared" si="9"/>
        <v>0</v>
      </c>
      <c r="G47" s="5923">
        <f t="shared" si="9"/>
        <v>0</v>
      </c>
      <c r="H47" s="5923">
        <f t="shared" si="9"/>
        <v>0</v>
      </c>
      <c r="I47" s="5923">
        <f t="shared" si="9"/>
        <v>0</v>
      </c>
      <c r="J47" s="5923">
        <f t="shared" si="9"/>
        <v>0</v>
      </c>
      <c r="K47" s="5923">
        <f t="shared" si="9"/>
        <v>0</v>
      </c>
      <c r="L47" s="5923">
        <f t="shared" si="9"/>
        <v>0</v>
      </c>
      <c r="M47" s="5923">
        <f t="shared" si="9"/>
        <v>0</v>
      </c>
      <c r="N47" s="5923">
        <f t="shared" ref="N47:P47" si="10">SUM(N32:N41)</f>
        <v>0</v>
      </c>
      <c r="O47" s="5923">
        <f t="shared" si="10"/>
        <v>0</v>
      </c>
      <c r="P47" s="5923">
        <f t="shared" si="10"/>
        <v>0</v>
      </c>
      <c r="Q47" s="5923">
        <f t="shared" si="9"/>
        <v>0</v>
      </c>
      <c r="R47" s="5923">
        <f t="shared" si="9"/>
        <v>0</v>
      </c>
      <c r="S47" s="5923">
        <f t="shared" si="9"/>
        <v>0</v>
      </c>
      <c r="T47" s="5924">
        <f t="shared" si="9"/>
        <v>0</v>
      </c>
      <c r="U47" s="2952"/>
    </row>
    <row r="48" spans="1:21" ht="15.75" thickTop="1">
      <c r="A48" s="1193"/>
      <c r="B48" s="1193"/>
      <c r="C48" s="1193"/>
      <c r="D48" s="1193"/>
      <c r="E48" s="1193"/>
      <c r="F48" s="1193"/>
      <c r="G48" s="1193"/>
      <c r="H48" s="1193"/>
      <c r="I48" s="1193"/>
      <c r="J48" s="1193"/>
      <c r="K48" s="1193"/>
      <c r="L48" s="1193"/>
      <c r="M48" s="1193"/>
      <c r="N48" s="1193"/>
      <c r="O48" s="1193"/>
      <c r="P48" s="1193"/>
      <c r="Q48" s="1193"/>
      <c r="R48" s="1193"/>
      <c r="S48" s="1193"/>
      <c r="T48" s="60"/>
      <c r="U48" s="60"/>
    </row>
    <row r="49" spans="1:24" ht="15">
      <c r="A49" s="4677" t="s">
        <v>2380</v>
      </c>
      <c r="B49" s="4677"/>
      <c r="C49" s="1193"/>
      <c r="D49" s="1193"/>
      <c r="E49" s="1193"/>
      <c r="F49" s="1193"/>
      <c r="G49" s="1193"/>
      <c r="H49" s="1193"/>
      <c r="I49" s="1193"/>
      <c r="J49" s="1193"/>
      <c r="K49" s="1193"/>
      <c r="L49" s="1193"/>
      <c r="M49" s="1193"/>
      <c r="N49" s="1193"/>
      <c r="O49" s="1193"/>
      <c r="P49" s="1193"/>
      <c r="Q49" s="1193"/>
      <c r="R49" s="1193"/>
      <c r="S49" s="1193"/>
      <c r="T49" s="1193"/>
      <c r="U49" s="1193"/>
      <c r="V49" s="4743"/>
      <c r="W49" s="4743"/>
      <c r="X49" s="4743"/>
    </row>
    <row r="50" spans="1:24" ht="15.75">
      <c r="A50" s="4678" t="s">
        <v>2381</v>
      </c>
      <c r="B50" s="4679"/>
      <c r="C50" s="4680"/>
      <c r="D50" s="5947"/>
      <c r="E50" s="5947"/>
      <c r="F50" s="5947"/>
      <c r="G50" s="5947"/>
      <c r="H50" s="5947"/>
      <c r="I50" s="5947"/>
      <c r="J50" s="5947"/>
      <c r="K50" s="5947"/>
      <c r="L50" s="5947"/>
      <c r="M50" s="5947"/>
      <c r="N50" s="5947"/>
      <c r="O50" s="5947"/>
      <c r="P50" s="5947"/>
      <c r="Q50" s="5947"/>
      <c r="R50" s="5947"/>
      <c r="S50" s="5947"/>
      <c r="T50" s="5947"/>
      <c r="U50" s="4744"/>
      <c r="V50" s="4743"/>
      <c r="W50" s="4743"/>
      <c r="X50" s="4743"/>
    </row>
    <row r="51" spans="1:24" ht="15.75">
      <c r="A51" s="4681" t="s">
        <v>2382</v>
      </c>
      <c r="B51" s="4682"/>
      <c r="C51" s="4683"/>
      <c r="D51" s="5947"/>
      <c r="E51" s="5947"/>
      <c r="F51" s="5947"/>
      <c r="G51" s="5947"/>
      <c r="H51" s="5947"/>
      <c r="I51" s="5947"/>
      <c r="J51" s="5947"/>
      <c r="K51" s="5947"/>
      <c r="L51" s="5947"/>
      <c r="M51" s="5947"/>
      <c r="N51" s="5947"/>
      <c r="O51" s="5947"/>
      <c r="P51" s="5947"/>
      <c r="Q51" s="5947"/>
      <c r="R51" s="5947"/>
      <c r="S51" s="5947"/>
      <c r="T51" s="5947"/>
      <c r="U51" s="4744"/>
      <c r="V51" s="4743"/>
      <c r="W51" s="4743"/>
      <c r="X51" s="4743"/>
    </row>
    <row r="52" spans="1:24" ht="15">
      <c r="A52" s="1193"/>
      <c r="B52" s="1193"/>
      <c r="C52" s="1193"/>
      <c r="D52" s="1193"/>
      <c r="E52" s="1193"/>
      <c r="F52" s="1193"/>
      <c r="G52" s="1193"/>
      <c r="H52" s="1193"/>
      <c r="I52" s="1193"/>
      <c r="J52" s="1193"/>
      <c r="K52" s="1193"/>
      <c r="L52" s="1193"/>
      <c r="M52" s="1193"/>
      <c r="N52" s="1193"/>
      <c r="O52" s="1193"/>
      <c r="P52" s="1193"/>
      <c r="Q52" s="1193"/>
      <c r="R52" s="1193"/>
      <c r="S52" s="1193"/>
      <c r="T52" s="60"/>
      <c r="U52" s="57"/>
    </row>
    <row r="53" spans="1:24" ht="16.5" thickBot="1">
      <c r="A53" s="6230" t="s">
        <v>455</v>
      </c>
      <c r="B53" s="6350"/>
      <c r="C53" s="6350"/>
      <c r="D53" s="6350"/>
      <c r="E53" s="6350"/>
      <c r="F53" s="1193"/>
      <c r="G53" s="1193"/>
      <c r="H53" s="1193"/>
      <c r="I53" s="1193"/>
      <c r="J53" s="1193"/>
      <c r="K53" s="1193"/>
      <c r="L53" s="1193"/>
      <c r="M53" s="1193"/>
      <c r="N53" s="1193"/>
      <c r="O53" s="1193"/>
      <c r="P53" s="1193"/>
      <c r="Q53" s="1193"/>
      <c r="R53" s="1193"/>
      <c r="S53" s="1193"/>
      <c r="T53" s="60"/>
      <c r="U53" s="60"/>
    </row>
    <row r="54" spans="1:24" ht="60.75" thickTop="1">
      <c r="A54" s="2255"/>
      <c r="B54" s="2256"/>
      <c r="C54" s="2256"/>
      <c r="D54" s="2257" t="str">
        <f>"Business Inside Trinidad &amp; Tobago "&amp;YEAR($R$6)</f>
        <v>Business Inside Trinidad &amp; Tobago 1900</v>
      </c>
      <c r="E54" s="2257" t="str">
        <f>"Business Outside Trinidad &amp; Tobago "&amp;YEAR($R$6)</f>
        <v>Business Outside Trinidad &amp; Tobago 1900</v>
      </c>
      <c r="F54" s="6642" t="s">
        <v>225</v>
      </c>
      <c r="G54" s="6643"/>
      <c r="H54" s="1193"/>
      <c r="I54" s="1193"/>
      <c r="J54" s="1193"/>
      <c r="K54" s="1193"/>
      <c r="L54" s="1193"/>
      <c r="M54" s="1193"/>
      <c r="N54" s="1193"/>
      <c r="O54" s="1193"/>
      <c r="P54" s="1193"/>
      <c r="Q54" s="1193"/>
      <c r="R54" s="1193"/>
      <c r="S54" s="1193"/>
      <c r="T54" s="60"/>
      <c r="U54" s="60"/>
    </row>
    <row r="55" spans="1:24" ht="18">
      <c r="A55" s="1135"/>
      <c r="B55" s="1136"/>
      <c r="C55" s="4687" t="s">
        <v>10</v>
      </c>
      <c r="D55" s="4684"/>
      <c r="E55" s="4684"/>
      <c r="F55" s="4591">
        <f>YEAR($R$6)</f>
        <v>1900</v>
      </c>
      <c r="G55" s="4512">
        <f>F55-1</f>
        <v>1899</v>
      </c>
      <c r="H55" s="1193"/>
      <c r="I55" s="1193"/>
      <c r="J55" s="1193"/>
      <c r="K55" s="1193"/>
      <c r="L55" s="1193"/>
      <c r="M55" s="1193"/>
      <c r="N55" s="1193"/>
      <c r="O55" s="1193"/>
      <c r="P55" s="1193"/>
      <c r="Q55" s="1193"/>
      <c r="R55" s="1193"/>
      <c r="S55" s="1193"/>
      <c r="T55" s="60"/>
      <c r="U55" s="60"/>
    </row>
    <row r="56" spans="1:24" ht="15">
      <c r="A56" s="1195" t="s">
        <v>456</v>
      </c>
      <c r="B56" s="496"/>
      <c r="C56" s="4692"/>
      <c r="D56" s="4742">
        <f>I30</f>
        <v>0</v>
      </c>
      <c r="E56" s="4745"/>
      <c r="F56" s="4746">
        <f>SUM(D56:E56)</f>
        <v>0</v>
      </c>
      <c r="G56" s="4747">
        <f>+I47</f>
        <v>0</v>
      </c>
      <c r="H56" s="1193"/>
      <c r="I56" s="1193"/>
      <c r="J56" s="1193"/>
      <c r="K56" s="1193"/>
      <c r="L56" s="1193"/>
      <c r="M56" s="1193"/>
      <c r="N56" s="1193"/>
      <c r="O56" s="1193"/>
      <c r="P56" s="1193"/>
      <c r="Q56" s="1193"/>
      <c r="R56" s="1193"/>
      <c r="S56" s="1193"/>
      <c r="T56" s="60"/>
      <c r="U56" s="60"/>
    </row>
    <row r="57" spans="1:24" ht="15">
      <c r="A57" s="1195" t="s">
        <v>457</v>
      </c>
      <c r="B57" s="496"/>
      <c r="C57" s="4692"/>
      <c r="D57" s="4742">
        <f>H30</f>
        <v>0</v>
      </c>
      <c r="E57" s="4748"/>
      <c r="F57" s="3815">
        <f>SUM(D57:E57)</f>
        <v>0</v>
      </c>
      <c r="G57" s="4749">
        <f>+H47</f>
        <v>0</v>
      </c>
      <c r="H57" s="1193"/>
      <c r="I57" s="1193"/>
      <c r="J57" s="1193"/>
      <c r="K57" s="1193"/>
      <c r="L57" s="1193"/>
      <c r="M57" s="1193"/>
      <c r="N57" s="1193"/>
      <c r="O57" s="1193"/>
      <c r="P57" s="1193"/>
      <c r="Q57" s="1193"/>
      <c r="R57" s="1193"/>
      <c r="S57" s="1193"/>
      <c r="T57" s="60"/>
      <c r="U57" s="60"/>
    </row>
    <row r="58" spans="1:24" ht="15">
      <c r="A58" s="6574" t="s">
        <v>39</v>
      </c>
      <c r="B58" s="6575"/>
      <c r="C58" s="409"/>
      <c r="D58" s="3676">
        <f>G30</f>
        <v>0</v>
      </c>
      <c r="E58" s="2598"/>
      <c r="F58" s="3815">
        <f>SUM(D58:E58)</f>
        <v>0</v>
      </c>
      <c r="G58" s="4749">
        <f>+G47</f>
        <v>0</v>
      </c>
      <c r="H58" s="1193"/>
      <c r="I58" s="1193"/>
      <c r="J58" s="1193"/>
      <c r="K58" s="1193"/>
      <c r="L58" s="1193"/>
      <c r="M58" s="1193"/>
      <c r="N58" s="1193"/>
      <c r="O58" s="1193"/>
      <c r="P58" s="1193"/>
      <c r="Q58" s="1193"/>
      <c r="R58" s="1193"/>
      <c r="S58" s="1193"/>
      <c r="T58" s="60"/>
      <c r="U58" s="60"/>
    </row>
    <row r="59" spans="1:24" ht="15">
      <c r="A59" s="1198" t="s">
        <v>458</v>
      </c>
      <c r="B59" s="1199"/>
      <c r="C59" s="409"/>
      <c r="D59" s="4742">
        <f>J30</f>
        <v>0</v>
      </c>
      <c r="E59" s="4748"/>
      <c r="F59" s="3815">
        <f>SUM(D59:E59)</f>
        <v>0</v>
      </c>
      <c r="G59" s="4749">
        <f>+J47</f>
        <v>0</v>
      </c>
      <c r="H59" s="1193"/>
      <c r="I59" s="1193"/>
      <c r="J59" s="1193"/>
      <c r="K59" s="1193"/>
      <c r="L59" s="1193"/>
      <c r="M59" s="1193"/>
      <c r="N59" s="1193"/>
      <c r="O59" s="1193"/>
      <c r="P59" s="1193"/>
      <c r="Q59" s="1193"/>
      <c r="R59" s="1193"/>
      <c r="S59" s="1193"/>
      <c r="T59" s="60"/>
      <c r="U59" s="60"/>
    </row>
    <row r="60" spans="1:24" ht="15">
      <c r="A60" s="1201" t="s">
        <v>459</v>
      </c>
      <c r="B60" s="864"/>
      <c r="C60" s="795"/>
      <c r="D60" s="3746"/>
      <c r="E60" s="2599"/>
      <c r="F60" s="3815">
        <f>SUM(D60:E60)</f>
        <v>0</v>
      </c>
      <c r="G60" s="4750"/>
      <c r="H60" s="1193"/>
      <c r="I60" s="1193"/>
      <c r="J60" s="1193"/>
      <c r="K60" s="1193"/>
      <c r="L60" s="1193"/>
      <c r="M60" s="1193"/>
      <c r="N60" s="1193"/>
      <c r="O60" s="1193"/>
      <c r="P60" s="1193"/>
      <c r="Q60" s="1193"/>
      <c r="R60" s="1193"/>
      <c r="S60" s="353">
        <f>+ToC!E116</f>
        <v>0</v>
      </c>
      <c r="T60" s="60"/>
      <c r="U60" s="60"/>
    </row>
    <row r="61" spans="1:24" ht="15.75" thickBot="1">
      <c r="A61" s="2259" t="s">
        <v>460</v>
      </c>
      <c r="B61" s="2260"/>
      <c r="C61" s="4701"/>
      <c r="D61" s="4751">
        <f>SUM(D56:D60)</f>
        <v>0</v>
      </c>
      <c r="E61" s="4751">
        <f>SUM(E56:E60)</f>
        <v>0</v>
      </c>
      <c r="F61" s="4737">
        <f>SUM(F56:F60)</f>
        <v>0</v>
      </c>
      <c r="G61" s="3461">
        <f>SUM(G56:G60)</f>
        <v>0</v>
      </c>
      <c r="H61" s="342"/>
      <c r="I61" s="342"/>
      <c r="J61" s="342"/>
      <c r="K61" s="342"/>
      <c r="L61" s="342"/>
      <c r="M61" s="342"/>
      <c r="N61" s="342"/>
      <c r="O61" s="342"/>
      <c r="P61" s="342"/>
      <c r="Q61" s="342"/>
      <c r="R61" s="342"/>
      <c r="S61" s="353" t="s">
        <v>1748</v>
      </c>
      <c r="T61" s="60"/>
      <c r="U61" s="60"/>
    </row>
    <row r="62" spans="1:24" ht="13.5" hidden="1" thickTop="1">
      <c r="A62" s="14"/>
      <c r="B62" s="14"/>
      <c r="C62" s="14"/>
      <c r="D62" s="14"/>
      <c r="E62" s="14"/>
      <c r="F62" s="14"/>
      <c r="G62" s="14"/>
      <c r="H62" s="14"/>
      <c r="I62" s="14"/>
      <c r="J62" s="14"/>
      <c r="K62" s="14"/>
      <c r="L62" s="14"/>
      <c r="M62" s="14"/>
      <c r="N62" s="14"/>
      <c r="O62" s="14"/>
      <c r="P62" s="14"/>
      <c r="Q62" s="14"/>
      <c r="R62" s="14"/>
      <c r="S62" s="14"/>
      <c r="T62" s="60"/>
      <c r="U62" s="60"/>
    </row>
    <row r="63" spans="1:24" ht="13.5" hidden="1" thickTop="1">
      <c r="A63" s="14"/>
      <c r="B63" s="14"/>
      <c r="C63" s="14"/>
      <c r="D63" s="14"/>
      <c r="E63" s="14"/>
      <c r="F63" s="14"/>
      <c r="G63" s="14"/>
      <c r="H63" s="14"/>
      <c r="I63" s="14"/>
      <c r="J63" s="14"/>
      <c r="K63" s="14"/>
      <c r="L63" s="14"/>
      <c r="M63" s="14"/>
      <c r="N63" s="14"/>
      <c r="O63" s="14"/>
      <c r="P63" s="14"/>
      <c r="Q63" s="14"/>
      <c r="R63" s="14"/>
      <c r="S63" s="14"/>
      <c r="T63" s="60"/>
      <c r="U63" s="60"/>
    </row>
    <row r="64" spans="1:24" ht="13.5" hidden="1" thickTop="1">
      <c r="A64" s="14"/>
      <c r="B64" s="14"/>
      <c r="C64" s="14"/>
      <c r="D64" s="14"/>
      <c r="E64" s="14"/>
      <c r="F64" s="14"/>
      <c r="G64" s="14"/>
      <c r="H64" s="14"/>
      <c r="I64" s="14"/>
      <c r="J64" s="14"/>
      <c r="K64" s="14"/>
      <c r="L64" s="14"/>
      <c r="M64" s="14"/>
      <c r="N64" s="14"/>
      <c r="O64" s="14"/>
      <c r="P64" s="14"/>
      <c r="Q64" s="14"/>
      <c r="R64" s="14"/>
      <c r="S64" s="14"/>
      <c r="T64" s="60"/>
      <c r="U64" s="60"/>
    </row>
    <row r="65" spans="1:21" ht="13.5" hidden="1" thickTop="1">
      <c r="A65" s="14"/>
      <c r="B65" s="14"/>
      <c r="C65" s="14"/>
      <c r="D65" s="14"/>
      <c r="E65" s="14"/>
      <c r="F65" s="14"/>
      <c r="G65" s="14"/>
      <c r="H65" s="14"/>
      <c r="I65" s="14"/>
      <c r="J65" s="14"/>
      <c r="K65" s="14"/>
      <c r="L65" s="14"/>
      <c r="M65" s="14"/>
      <c r="N65" s="14"/>
      <c r="O65" s="14"/>
      <c r="P65" s="14"/>
      <c r="Q65" s="14"/>
      <c r="R65" s="14"/>
      <c r="S65" s="14"/>
      <c r="T65" s="60"/>
      <c r="U65" s="60"/>
    </row>
    <row r="66" spans="1:21" ht="13.5" hidden="1" thickTop="1">
      <c r="A66" s="14"/>
      <c r="B66" s="14"/>
      <c r="C66" s="14"/>
      <c r="D66" s="14"/>
      <c r="E66" s="14"/>
      <c r="F66" s="14"/>
      <c r="G66" s="14"/>
      <c r="H66" s="14"/>
      <c r="I66" s="14"/>
      <c r="J66" s="14"/>
      <c r="K66" s="14"/>
      <c r="L66" s="14"/>
      <c r="M66" s="14"/>
      <c r="N66" s="14"/>
      <c r="O66" s="14"/>
      <c r="P66" s="14"/>
      <c r="Q66" s="14"/>
      <c r="R66" s="14"/>
      <c r="S66" s="14"/>
      <c r="T66" s="60"/>
      <c r="U66" s="60"/>
    </row>
    <row r="67" spans="1:21" ht="13.5" hidden="1" thickTop="1">
      <c r="A67" s="63"/>
      <c r="B67" s="60"/>
      <c r="C67" s="60"/>
      <c r="D67" s="60"/>
      <c r="E67" s="60"/>
      <c r="F67" s="60"/>
      <c r="G67" s="60"/>
      <c r="H67" s="60"/>
      <c r="I67" s="60"/>
      <c r="J67" s="60"/>
      <c r="K67" s="60"/>
      <c r="L67" s="60"/>
      <c r="M67" s="60"/>
      <c r="N67" s="60"/>
      <c r="O67" s="60"/>
      <c r="P67" s="60"/>
      <c r="Q67" s="60"/>
      <c r="R67" s="60"/>
      <c r="S67" s="60"/>
      <c r="T67" s="60"/>
      <c r="U67" s="60"/>
    </row>
    <row r="68" spans="1:21" ht="13.5" hidden="1" thickTop="1">
      <c r="A68" s="60"/>
      <c r="B68" s="60"/>
      <c r="C68" s="60"/>
      <c r="D68" s="60"/>
      <c r="E68" s="60"/>
      <c r="F68" s="60"/>
      <c r="G68" s="60"/>
      <c r="H68" s="60"/>
      <c r="I68" s="60"/>
      <c r="J68" s="60"/>
      <c r="K68" s="60"/>
      <c r="L68" s="60"/>
      <c r="M68" s="60"/>
      <c r="N68" s="60"/>
      <c r="O68" s="60"/>
      <c r="P68" s="60"/>
      <c r="Q68" s="60"/>
      <c r="R68" s="60"/>
      <c r="S68" s="60"/>
      <c r="T68" s="60"/>
      <c r="U68" s="60"/>
    </row>
  </sheetData>
  <sheetProtection algorithmName="SHA-512" hashValue="cp7m8NC5IBaln0fxjmuWO0kCp7ma0JQ/tDLVjP7I1lxEpOVMKfP8P/doAI59mjw896Efw3BSBhKWmIgFLPHV3w==" saltValue="ML8HNkoIiRMrRytZ6AC3xA==" spinCount="100000" sheet="1" objects="1" scenarios="1"/>
  <mergeCells count="10">
    <mergeCell ref="A58:B58"/>
    <mergeCell ref="A47:B47"/>
    <mergeCell ref="A1:T1"/>
    <mergeCell ref="A8:T8"/>
    <mergeCell ref="A10:T10"/>
    <mergeCell ref="K12:Q12"/>
    <mergeCell ref="A4:B4"/>
    <mergeCell ref="A30:B30"/>
    <mergeCell ref="A53:E53"/>
    <mergeCell ref="F54:G54"/>
  </mergeCells>
  <dataValidations count="2">
    <dataValidation type="decimal" operator="lessThanOrEqual" allowBlank="1" showInputMessage="1" showErrorMessage="1" errorTitle="Numbers only" error="you can only enter whole numbers" sqref="T27:T29 T44:T46 D32:F32 R32:R33 R15:R23 R25:R29 R46 I32:L32 D15:Q15">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F61:G61 D30:T30 D47:XFD47">
      <formula1>50000000000</formula1>
    </dataValidation>
  </dataValidations>
  <hyperlinks>
    <hyperlink ref="A1:F1" location="ToC!A1" display="30.22"/>
  </hyperlinks>
  <pageMargins left="0.70866141732283472" right="0.70866141732283472" top="0.74803149606299213" bottom="0.74803149606299213" header="0.31496062992125984" footer="0.31496062992125984"/>
  <pageSetup scale="27" orientation="portrait" r:id="rId1"/>
  <headerFooter>
    <oddHeader>&amp;L&amp;A&amp;C&amp;"Times New Roman,Bold" DRAFT 
INTERNAL USE ONLY&amp;RPage &amp;P</oddHeader>
  </headerFooter>
  <colBreaks count="1" manualBreakCount="1">
    <brk id="17"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I75"/>
  <sheetViews>
    <sheetView zoomScale="90" zoomScaleNormal="90" zoomScaleSheetLayoutView="80" workbookViewId="0">
      <selection activeCell="B85" sqref="B85"/>
    </sheetView>
  </sheetViews>
  <sheetFormatPr defaultColWidth="0" defaultRowHeight="15" zeroHeight="1"/>
  <cols>
    <col min="1" max="1" width="81.5" style="4327" customWidth="1"/>
    <col min="2" max="2" width="6.33203125" style="4327" customWidth="1"/>
    <col min="3" max="4" width="24.1640625" style="4327" customWidth="1"/>
    <col min="5" max="5" width="2.1640625" style="4327" customWidth="1"/>
    <col min="6" max="6" width="28" style="4327" hidden="1" customWidth="1"/>
    <col min="7" max="9" width="0" style="4327" hidden="1" customWidth="1"/>
    <col min="10" max="16384" width="9.33203125" style="4327" hidden="1"/>
  </cols>
  <sheetData>
    <row r="1" spans="1:5">
      <c r="A1" s="6509" t="s">
        <v>40</v>
      </c>
      <c r="B1" s="6644"/>
      <c r="C1" s="6644"/>
      <c r="D1" s="6644"/>
      <c r="E1" s="4377"/>
    </row>
    <row r="2" spans="1:5">
      <c r="A2" s="4328"/>
      <c r="B2" s="4328"/>
      <c r="C2" s="4328"/>
      <c r="D2" s="4329" t="s">
        <v>2281</v>
      </c>
      <c r="E2" s="4377"/>
    </row>
    <row r="3" spans="1:5">
      <c r="A3" s="1511" t="str">
        <f>+Cover!A14</f>
        <v>Select Name of Insurer/ Financial Holding Company</v>
      </c>
      <c r="B3" s="568"/>
      <c r="C3" s="4321"/>
      <c r="D3" s="342"/>
      <c r="E3" s="4377"/>
    </row>
    <row r="4" spans="1:5">
      <c r="A4" s="4323" t="str">
        <f>+ToC!A3</f>
        <v>Insurer/Financial Holding Company</v>
      </c>
      <c r="B4" s="348"/>
      <c r="C4" s="342"/>
      <c r="D4" s="342"/>
      <c r="E4" s="4377"/>
    </row>
    <row r="5" spans="1:5">
      <c r="A5" s="4323"/>
      <c r="B5" s="348"/>
      <c r="C5" s="342"/>
      <c r="D5" s="342"/>
      <c r="E5" s="4377"/>
    </row>
    <row r="6" spans="1:5">
      <c r="A6" s="433" t="str">
        <f>+ToC!A5</f>
        <v>General Insurers Annual Return</v>
      </c>
      <c r="B6" s="4322"/>
      <c r="C6" s="4322"/>
      <c r="D6" s="342"/>
      <c r="E6" s="4377"/>
    </row>
    <row r="7" spans="1:5">
      <c r="A7" s="4323" t="str">
        <f>+ToC!A6</f>
        <v>For Year Ended:</v>
      </c>
      <c r="B7" s="348"/>
      <c r="C7" s="348"/>
      <c r="D7" s="434">
        <f>+Cover!A22</f>
        <v>0</v>
      </c>
      <c r="E7" s="4377"/>
    </row>
    <row r="8" spans="1:5">
      <c r="A8" s="4330"/>
      <c r="B8" s="4331"/>
      <c r="C8" s="4331"/>
      <c r="D8" s="431"/>
      <c r="E8" s="4377"/>
    </row>
    <row r="9" spans="1:5">
      <c r="A9" s="6645" t="s">
        <v>505</v>
      </c>
      <c r="B9" s="6646"/>
      <c r="C9" s="6646"/>
      <c r="D9" s="6646"/>
      <c r="E9" s="4377"/>
    </row>
    <row r="10" spans="1:5">
      <c r="A10" s="4332"/>
      <c r="B10" s="4331"/>
      <c r="C10" s="4331"/>
      <c r="D10" s="4331"/>
      <c r="E10" s="4377"/>
    </row>
    <row r="11" spans="1:5">
      <c r="A11" s="6647" t="s">
        <v>1454</v>
      </c>
      <c r="B11" s="6648"/>
      <c r="C11" s="6648"/>
      <c r="D11" s="6648"/>
      <c r="E11" s="4377"/>
    </row>
    <row r="12" spans="1:5" ht="15.75" thickBot="1">
      <c r="A12" s="4333"/>
      <c r="B12" s="4333"/>
      <c r="C12" s="4333"/>
      <c r="D12" s="4333"/>
      <c r="E12" s="4377"/>
    </row>
    <row r="13" spans="1:5" ht="9.75" customHeight="1" thickTop="1">
      <c r="A13" s="4165"/>
      <c r="B13" s="4166"/>
      <c r="C13" s="4167"/>
      <c r="D13" s="4168"/>
      <c r="E13" s="4377"/>
    </row>
    <row r="14" spans="1:5" ht="9" customHeight="1">
      <c r="A14" s="4169"/>
      <c r="B14" s="4170"/>
      <c r="C14" s="4171"/>
      <c r="D14" s="4172"/>
      <c r="E14" s="4377"/>
    </row>
    <row r="15" spans="1:5">
      <c r="A15" s="4173"/>
      <c r="B15" s="4334" t="s">
        <v>10</v>
      </c>
      <c r="C15" s="4174">
        <f>YEAR($D$7)</f>
        <v>1900</v>
      </c>
      <c r="D15" s="4175">
        <f>C15-1</f>
        <v>1899</v>
      </c>
      <c r="E15" s="4377"/>
    </row>
    <row r="16" spans="1:5">
      <c r="A16" s="4176" t="s">
        <v>1836</v>
      </c>
      <c r="B16" s="4177"/>
      <c r="C16" s="4178" t="s">
        <v>881</v>
      </c>
      <c r="D16" s="4175" t="s">
        <v>881</v>
      </c>
      <c r="E16" s="4377"/>
    </row>
    <row r="17" spans="1:9">
      <c r="A17" s="4169"/>
      <c r="B17" s="4335"/>
      <c r="C17" s="4336"/>
      <c r="D17" s="4179"/>
      <c r="E17" s="4377"/>
    </row>
    <row r="18" spans="1:9" ht="15.75">
      <c r="A18" s="4180" t="s">
        <v>1902</v>
      </c>
      <c r="B18" s="4181"/>
      <c r="C18" s="4182"/>
      <c r="D18" s="4183"/>
      <c r="E18" s="4377"/>
    </row>
    <row r="19" spans="1:9">
      <c r="A19" s="4184" t="s">
        <v>2592</v>
      </c>
      <c r="B19" s="4181"/>
      <c r="C19" s="4337"/>
      <c r="D19" s="4338"/>
      <c r="E19" s="4377"/>
    </row>
    <row r="20" spans="1:9">
      <c r="A20" s="4185" t="s">
        <v>2593</v>
      </c>
      <c r="B20" s="4181"/>
      <c r="C20" s="4378">
        <f>+'50.10'!H17</f>
        <v>0</v>
      </c>
      <c r="D20" s="4339"/>
      <c r="E20" s="4377"/>
    </row>
    <row r="21" spans="1:9">
      <c r="A21" s="4186" t="s">
        <v>2594</v>
      </c>
      <c r="B21" s="4340"/>
      <c r="C21" s="4311">
        <f>'50.11'!H17</f>
        <v>0</v>
      </c>
      <c r="D21" s="5224"/>
      <c r="E21" s="4377"/>
    </row>
    <row r="22" spans="1:9">
      <c r="A22" s="4187" t="s">
        <v>2595</v>
      </c>
      <c r="B22" s="4341"/>
      <c r="C22" s="4342">
        <f>SUM(C20:C21)</f>
        <v>0</v>
      </c>
      <c r="D22" s="4188">
        <f>D20+D21</f>
        <v>0</v>
      </c>
      <c r="E22" s="4377"/>
    </row>
    <row r="23" spans="1:9">
      <c r="A23" s="4186" t="s">
        <v>2596</v>
      </c>
      <c r="B23" s="4189"/>
      <c r="C23" s="4190">
        <f>+'50.10'!H18+'50.11'!H18</f>
        <v>0</v>
      </c>
      <c r="D23" s="4191"/>
      <c r="E23" s="4377"/>
    </row>
    <row r="24" spans="1:9">
      <c r="A24" s="4187" t="s">
        <v>2597</v>
      </c>
      <c r="B24" s="4341"/>
      <c r="C24" s="4343">
        <f>SUM(C22:C23)</f>
        <v>0</v>
      </c>
      <c r="D24" s="4192">
        <f>D22+D23</f>
        <v>0</v>
      </c>
      <c r="E24" s="4377"/>
      <c r="F24" s="4344"/>
    </row>
    <row r="25" spans="1:9">
      <c r="A25" s="4187"/>
      <c r="B25" s="4341"/>
      <c r="C25" s="4345"/>
      <c r="D25" s="4193"/>
      <c r="E25" s="4377"/>
      <c r="F25" s="4344"/>
      <c r="I25" s="4346"/>
    </row>
    <row r="26" spans="1:9" ht="15" customHeight="1">
      <c r="A26" s="4194" t="s">
        <v>2102</v>
      </c>
      <c r="B26" s="4341"/>
      <c r="C26" s="4347">
        <f>C24*1.2</f>
        <v>0</v>
      </c>
      <c r="D26" s="4195">
        <f>D24*1.2</f>
        <v>0</v>
      </c>
      <c r="E26" s="4382"/>
      <c r="F26" s="4344"/>
      <c r="I26" s="4346"/>
    </row>
    <row r="27" spans="1:9">
      <c r="A27" s="4187"/>
      <c r="B27" s="4341"/>
      <c r="C27" s="4196"/>
      <c r="D27" s="4197"/>
      <c r="E27" s="4382"/>
      <c r="F27" s="4348"/>
      <c r="I27" s="4346"/>
    </row>
    <row r="28" spans="1:9">
      <c r="A28" s="4198" t="s">
        <v>1897</v>
      </c>
      <c r="B28" s="4341"/>
      <c r="C28" s="4345">
        <f>'40.10'!D35</f>
        <v>0</v>
      </c>
      <c r="D28" s="4199"/>
      <c r="E28" s="4382"/>
      <c r="G28" s="4327" t="s">
        <v>863</v>
      </c>
    </row>
    <row r="29" spans="1:9">
      <c r="A29" s="4198"/>
      <c r="B29" s="4349"/>
      <c r="C29" s="4345"/>
      <c r="D29" s="4193"/>
      <c r="E29" s="4382"/>
      <c r="G29" s="4327" t="s">
        <v>864</v>
      </c>
    </row>
    <row r="30" spans="1:9">
      <c r="A30" s="4200" t="s">
        <v>2103</v>
      </c>
      <c r="B30" s="4349"/>
      <c r="C30" s="4350">
        <f>C28*0.075</f>
        <v>0</v>
      </c>
      <c r="D30" s="4351">
        <f>D28*0.075</f>
        <v>0</v>
      </c>
      <c r="E30" s="4382"/>
    </row>
    <row r="31" spans="1:9" ht="15.75">
      <c r="A31" s="4201"/>
      <c r="B31" s="4349"/>
      <c r="C31" s="4196"/>
      <c r="D31" s="4197"/>
      <c r="E31" s="4382"/>
      <c r="F31" s="4352"/>
    </row>
    <row r="32" spans="1:9">
      <c r="A32" s="4198" t="s">
        <v>2104</v>
      </c>
      <c r="B32" s="4341"/>
      <c r="C32" s="4353"/>
      <c r="D32" s="4199"/>
      <c r="E32" s="4382"/>
      <c r="F32" s="4352"/>
    </row>
    <row r="33" spans="1:6">
      <c r="A33" s="4198"/>
      <c r="B33" s="4349"/>
      <c r="C33" s="4345"/>
      <c r="D33" s="4193"/>
      <c r="E33" s="4382"/>
      <c r="F33" s="4352"/>
    </row>
    <row r="34" spans="1:6">
      <c r="A34" s="4200" t="s">
        <v>2105</v>
      </c>
      <c r="B34" s="4349"/>
      <c r="C34" s="4354" t="str">
        <f>IF(C32&gt;2000000,"Yes","No")</f>
        <v>No</v>
      </c>
      <c r="D34" s="4355" t="str">
        <f>IF(D32&gt;2000000,"Yes","No")</f>
        <v>No</v>
      </c>
      <c r="E34" s="4382"/>
      <c r="F34" s="4352"/>
    </row>
    <row r="35" spans="1:6">
      <c r="A35" s="4198"/>
      <c r="B35" s="4349"/>
      <c r="C35" s="4345"/>
      <c r="D35" s="4193"/>
      <c r="E35" s="4382"/>
    </row>
    <row r="36" spans="1:6">
      <c r="A36" s="4198" t="s">
        <v>1898</v>
      </c>
      <c r="B36" s="4341"/>
      <c r="C36" s="4353"/>
      <c r="D36" s="4199"/>
      <c r="E36" s="4382"/>
      <c r="F36" s="4352"/>
    </row>
    <row r="37" spans="1:6">
      <c r="A37" s="4198"/>
      <c r="B37" s="4349"/>
      <c r="C37" s="4345"/>
      <c r="D37" s="4193"/>
      <c r="E37" s="4382"/>
      <c r="F37" s="4352"/>
    </row>
    <row r="38" spans="1:6" ht="26.25">
      <c r="A38" s="4200" t="s">
        <v>2106</v>
      </c>
      <c r="B38" s="4349"/>
      <c r="C38" s="4354" t="str">
        <f>IF(C36&gt;C30,"Yes","No")</f>
        <v>No</v>
      </c>
      <c r="D38" s="4355" t="str">
        <f>IF(D36&gt;D30,"Yes","No")</f>
        <v>No</v>
      </c>
      <c r="E38" s="4382"/>
      <c r="F38" s="4352"/>
    </row>
    <row r="39" spans="1:6">
      <c r="A39" s="4198"/>
      <c r="B39" s="4349"/>
      <c r="C39" s="4345"/>
      <c r="D39" s="4193"/>
      <c r="E39" s="4382"/>
    </row>
    <row r="40" spans="1:6" ht="61.5" customHeight="1">
      <c r="A40" s="4202" t="s">
        <v>1905</v>
      </c>
      <c r="B40" s="4341"/>
      <c r="C40" s="4356" t="s">
        <v>864</v>
      </c>
      <c r="D40" s="4193"/>
      <c r="E40" s="4382"/>
    </row>
    <row r="41" spans="1:6" ht="10.5" customHeight="1">
      <c r="A41" s="4357"/>
      <c r="B41" s="4358"/>
      <c r="C41" s="4359"/>
      <c r="D41" s="4203"/>
      <c r="E41" s="4382"/>
    </row>
    <row r="42" spans="1:6" ht="3.75" customHeight="1">
      <c r="A42" s="4204"/>
      <c r="B42" s="4205"/>
      <c r="C42" s="4206"/>
      <c r="D42" s="4207"/>
      <c r="E42" s="4382"/>
    </row>
    <row r="43" spans="1:6" ht="32.25" thickBot="1">
      <c r="A43" s="4208" t="s">
        <v>1893</v>
      </c>
      <c r="B43" s="4209"/>
      <c r="C43" s="4210">
        <f>D64</f>
        <v>0</v>
      </c>
      <c r="D43" s="4211"/>
      <c r="E43" s="4382"/>
    </row>
    <row r="44" spans="1:6" ht="15.75" thickTop="1">
      <c r="A44" s="4212"/>
      <c r="B44" s="4213"/>
      <c r="C44" s="4214"/>
      <c r="D44" s="4215"/>
      <c r="E44" s="4382"/>
    </row>
    <row r="45" spans="1:6" ht="31.5">
      <c r="A45" s="4216" t="s">
        <v>1894</v>
      </c>
      <c r="B45" s="4217"/>
      <c r="C45" s="4218"/>
      <c r="D45" s="4219"/>
      <c r="E45" s="4382"/>
    </row>
    <row r="46" spans="1:6" ht="33" customHeight="1">
      <c r="A46" s="4360" t="s">
        <v>2177</v>
      </c>
      <c r="B46" s="4361"/>
      <c r="C46" s="4362"/>
      <c r="D46" s="4220"/>
      <c r="E46" s="4382"/>
      <c r="F46" s="4352"/>
    </row>
    <row r="47" spans="1:6" ht="35.25" customHeight="1">
      <c r="A47" s="4398" t="s">
        <v>2178</v>
      </c>
      <c r="B47" s="4363"/>
      <c r="C47" s="4364"/>
      <c r="D47" s="4221"/>
      <c r="E47" s="4382"/>
    </row>
    <row r="48" spans="1:6" ht="51" customHeight="1">
      <c r="A48" s="4398" t="s">
        <v>2179</v>
      </c>
      <c r="B48" s="4363"/>
      <c r="C48" s="4364"/>
      <c r="D48" s="4222"/>
      <c r="E48" s="4382"/>
      <c r="F48" s="4344"/>
    </row>
    <row r="49" spans="1:6" ht="16.5" thickBot="1">
      <c r="A49" s="4223" t="s">
        <v>1895</v>
      </c>
      <c r="B49" s="4365"/>
      <c r="C49" s="4366">
        <f>SUM(C46:C48)</f>
        <v>0</v>
      </c>
      <c r="D49" s="4224">
        <f>SUM(D46:D48)</f>
        <v>0</v>
      </c>
      <c r="E49" s="4382"/>
    </row>
    <row r="50" spans="1:6" ht="15.75" thickTop="1">
      <c r="A50" s="4225"/>
      <c r="B50" s="4226"/>
      <c r="C50" s="4227"/>
      <c r="D50" s="4228"/>
      <c r="E50" s="4382"/>
    </row>
    <row r="51" spans="1:6" ht="16.5" thickBot="1">
      <c r="A51" s="4229" t="s">
        <v>1896</v>
      </c>
      <c r="B51" s="4230"/>
      <c r="C51" s="4231">
        <f>C43+C49</f>
        <v>0</v>
      </c>
      <c r="D51" s="4232">
        <f>D43+D49</f>
        <v>0</v>
      </c>
      <c r="E51" s="4382"/>
    </row>
    <row r="52" spans="1:6" ht="15.75" thickTop="1">
      <c r="A52" s="4233"/>
      <c r="B52" s="4234"/>
      <c r="C52" s="4235"/>
      <c r="D52" s="4236"/>
      <c r="E52" s="4382"/>
    </row>
    <row r="53" spans="1:6">
      <c r="A53" s="4237"/>
      <c r="B53" s="4189"/>
      <c r="C53" s="4238"/>
      <c r="D53" s="4239"/>
      <c r="E53" s="4382"/>
    </row>
    <row r="54" spans="1:6" ht="15.75">
      <c r="A54" s="3791" t="s">
        <v>1899</v>
      </c>
      <c r="B54" s="4240"/>
      <c r="C54" s="4367"/>
      <c r="D54" s="4368"/>
      <c r="E54" s="4382"/>
    </row>
    <row r="55" spans="1:6" ht="56.25" customHeight="1">
      <c r="A55" s="3797" t="s">
        <v>2181</v>
      </c>
      <c r="B55" s="4363"/>
      <c r="C55" s="4369">
        <f>IF(OR(C40="Yes",C51&gt;=C24,C24&lt;0),0,IF(C51&gt;=0.8*C24,C24-C51,C24*0.2))</f>
        <v>0</v>
      </c>
      <c r="D55" s="3786">
        <f>IF(OR(D40="Yes",D51&gt;=D24,D24&lt;0),0,IF(D51&gt;=0.8*D24,D24-D51,D24*0.2))</f>
        <v>0</v>
      </c>
      <c r="E55" s="4377"/>
      <c r="F55" s="4370"/>
    </row>
    <row r="56" spans="1:6">
      <c r="A56" s="4241"/>
      <c r="B56" s="4217"/>
      <c r="C56" s="3793"/>
      <c r="D56" s="3785"/>
      <c r="E56" s="4382"/>
    </row>
    <row r="57" spans="1:6" ht="8.25" customHeight="1" thickBot="1">
      <c r="A57" s="3790"/>
      <c r="B57" s="4242"/>
      <c r="C57" s="4371"/>
      <c r="D57" s="4372"/>
      <c r="E57" s="4382"/>
    </row>
    <row r="58" spans="1:6" ht="16.5" thickBot="1">
      <c r="A58" s="6649" t="str">
        <f>IF(C55=0,"No Appropriation Required in Current Yr.","Appropriation Required in Current Yr. ")</f>
        <v>No Appropriation Required in Current Yr.</v>
      </c>
      <c r="B58" s="6650"/>
      <c r="C58" s="6650"/>
      <c r="D58" s="6651"/>
      <c r="E58" s="4382"/>
    </row>
    <row r="59" spans="1:6" ht="8.25" customHeight="1">
      <c r="A59" s="3789"/>
      <c r="B59" s="3792"/>
      <c r="C59" s="3794"/>
      <c r="D59" s="3784"/>
      <c r="E59" s="4382"/>
    </row>
    <row r="60" spans="1:6">
      <c r="A60" s="3788"/>
      <c r="B60" s="3792"/>
      <c r="C60" s="3793"/>
      <c r="D60" s="3785"/>
      <c r="E60" s="4382"/>
    </row>
    <row r="61" spans="1:6" ht="15.75">
      <c r="A61" s="3787" t="s">
        <v>1900</v>
      </c>
      <c r="B61" s="3795"/>
      <c r="C61" s="3793"/>
      <c r="D61" s="3785"/>
      <c r="E61" s="4382"/>
    </row>
    <row r="62" spans="1:6" ht="56.25" customHeight="1">
      <c r="A62" s="4397" t="s">
        <v>2180</v>
      </c>
      <c r="B62" s="3792"/>
      <c r="C62" s="4373">
        <v>0</v>
      </c>
      <c r="D62" s="4243">
        <v>0</v>
      </c>
      <c r="E62" s="4382"/>
    </row>
    <row r="63" spans="1:6">
      <c r="A63" s="4374"/>
      <c r="B63" s="3801"/>
      <c r="C63" s="4375"/>
      <c r="D63" s="4376"/>
      <c r="E63" s="4382"/>
    </row>
    <row r="64" spans="1:6" ht="16.5" thickBot="1">
      <c r="A64" s="3798" t="s">
        <v>1901</v>
      </c>
      <c r="B64" s="3799"/>
      <c r="C64" s="3800">
        <f>C51+C62</f>
        <v>0</v>
      </c>
      <c r="D64" s="4244">
        <f>D51+D62</f>
        <v>0</v>
      </c>
      <c r="E64" s="4382"/>
    </row>
    <row r="65" spans="1:5" ht="15.75" thickTop="1">
      <c r="A65" s="4377"/>
      <c r="B65" s="4377"/>
      <c r="C65" s="4377"/>
      <c r="D65" s="4377"/>
      <c r="E65" s="4377"/>
    </row>
    <row r="66" spans="1:5" s="4377" customFormat="1">
      <c r="D66" s="353" t="str">
        <f>+ToC!E117</f>
        <v xml:space="preserve">GENERAL Annual Return </v>
      </c>
    </row>
    <row r="67" spans="1:5" s="4377" customFormat="1">
      <c r="D67" s="353" t="s">
        <v>1749</v>
      </c>
    </row>
    <row r="68" spans="1:5" hidden="1"/>
    <row r="69" spans="1:5" hidden="1"/>
    <row r="70" spans="1:5" hidden="1"/>
    <row r="71" spans="1:5" hidden="1"/>
    <row r="72" spans="1:5" hidden="1"/>
    <row r="73" spans="1:5" hidden="1"/>
    <row r="74" spans="1:5" hidden="1"/>
    <row r="75" spans="1:5" hidden="1"/>
  </sheetData>
  <sheetProtection algorithmName="SHA-512" hashValue="ym6rjkW0XxVlZtWeJNabLcc09b5ObS/Y47m4FoTlg7TBGpSs/SontBkP57yRpYUSPhAkKhxcjzA2n/ZQLEJWDQ==" saltValue="Is4reggnKfhg0g3cZfCl5Q==" spinCount="100000" sheet="1" objects="1" scenarios="1"/>
  <mergeCells count="4">
    <mergeCell ref="A1:D1"/>
    <mergeCell ref="A9:D9"/>
    <mergeCell ref="A11:D11"/>
    <mergeCell ref="A58:D58"/>
  </mergeCells>
  <dataValidations count="8">
    <dataValidation type="custom" operator="greaterThanOrEqual" allowBlank="1" showInputMessage="1" showErrorMessage="1" errorTitle="Invalid Amount" error="Appropiation does not meet requirement in the current year." sqref="D62">
      <formula1>OR(AND(D62=0,D51&gt;=D24),AND(D62=0,D24&lt;0),AND(D62&gt;=D55,D62+D51&lt;=D24))</formula1>
    </dataValidation>
    <dataValidation type="list" allowBlank="1" showInputMessage="1" showErrorMessage="1" sqref="C40">
      <formula1>$G$28:$G$29</formula1>
    </dataValidation>
    <dataValidation type="custom" showInputMessage="1" showErrorMessage="1" error="Criteria in S44(5)(c) mot met." sqref="D48">
      <formula1>OR(D48=0,AND((D43+D46)&gt;=D26,D48&gt;=-(D24*0.2),D48&lt;=0))</formula1>
    </dataValidation>
    <dataValidation type="custom" showInputMessage="1" showErrorMessage="1" errorTitle="Cannot reduce Fund" error="Criteria in S44(5)(a) not met. Ensure values are entered in memorandum items above." sqref="D46">
      <formula1>OR(D46=0,AND(D34="Yes",D38="Yes",D46&lt;=0,D46&gt;-D43))</formula1>
    </dataValidation>
    <dataValidation type="custom" allowBlank="1" showInputMessage="1" showErrorMessage="1" errorTitle="Invalid Amount" error="Invalid amount for appropriation." sqref="C62">
      <formula1>OR(AND(C62=0,C40="Yes"),AND(C62=0,C51&gt;=C24,C40&lt;&gt;"Yes"),AND(C62=0,C24&lt;0,C40&lt;&gt;"Yes"),AND(C62&gt;=C55,C62+C51&lt;=C24,C40&lt;&gt;"Yes"))</formula1>
    </dataValidation>
    <dataValidation type="custom" showInputMessage="1" showErrorMessage="1" sqref="C48">
      <formula1>OR(C48=0,AND((C43+C46+C47)&gt;=C26,C48&gt;=-(C24*0.2),C48&lt;=0))</formula1>
    </dataValidation>
    <dataValidation type="custom" showInputMessage="1" showErrorMessage="1" errorTitle="Cannot reduce Fund" error="You can only do a full withdrawal providing the criteria in s44(5)(b)  are met." sqref="C47">
      <formula1>OR(C47=0,AND(C40="Yes",C47=-(C43+C46)))</formula1>
    </dataValidation>
    <dataValidation type="custom" showInputMessage="1" showErrorMessage="1" errorTitle="Cannot reduce Fund." error="Criteria in S44(5)(a) not met. Ensure values are entered in memorandum items above." sqref="C46">
      <formula1>OR(C46=0,AND(C34="Yes",C38="Yes",C46&lt;=0,C46&gt;-C43))</formula1>
    </dataValidation>
  </dataValidations>
  <hyperlinks>
    <hyperlink ref="A1:D1" location="ToC!A1" display="30.30"/>
  </hyperlinks>
  <pageMargins left="0.70866141732283472" right="0.70866141732283472" top="0.74803149606299213" bottom="0.74803149606299213" header="0.31496062992125984" footer="0.31496062992125984"/>
  <pageSetup scale="58" orientation="portrait" r:id="rId1"/>
  <headerFooter>
    <oddHeader>&amp;L&amp;A&amp;C&amp;"Times New Roman,Bold" DRAFT 
INTERNAL USE ONLY&amp;RPage &amp;P</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D131"/>
  <sheetViews>
    <sheetView topLeftCell="A9" zoomScale="90" zoomScaleNormal="90" workbookViewId="0">
      <selection activeCell="A21" sqref="A21"/>
    </sheetView>
  </sheetViews>
  <sheetFormatPr defaultColWidth="0" defaultRowHeight="12.75" zeroHeight="1"/>
  <cols>
    <col min="1" max="1" width="81.6640625" style="341" customWidth="1"/>
    <col min="2" max="2" width="7" style="341" bestFit="1" customWidth="1"/>
    <col min="3" max="4" width="20.83203125" style="341" customWidth="1"/>
    <col min="5" max="16384" width="9.33203125" style="3270" hidden="1"/>
  </cols>
  <sheetData>
    <row r="1" spans="1:4">
      <c r="A1" s="6653">
        <v>30.31</v>
      </c>
      <c r="B1" s="6654"/>
      <c r="C1" s="6654"/>
      <c r="D1" s="6654"/>
    </row>
    <row r="2" spans="1:4" ht="15">
      <c r="A2" s="437"/>
      <c r="B2" s="437"/>
      <c r="C2" s="437"/>
      <c r="D2" s="4130" t="s">
        <v>2282</v>
      </c>
    </row>
    <row r="3" spans="1:4" ht="15">
      <c r="A3" s="1445" t="str">
        <f>+Cover!A14</f>
        <v>Select Name of Insurer/ Financial Holding Company</v>
      </c>
      <c r="B3" s="348"/>
      <c r="C3" s="348"/>
      <c r="D3" s="342"/>
    </row>
    <row r="4" spans="1:4" ht="15">
      <c r="A4" s="427" t="str">
        <f>+ToC!A3</f>
        <v>Insurer/Financial Holding Company</v>
      </c>
      <c r="B4" s="348"/>
      <c r="C4" s="342"/>
      <c r="D4" s="342"/>
    </row>
    <row r="5" spans="1:4" ht="15">
      <c r="A5" s="427"/>
      <c r="B5" s="348"/>
      <c r="C5" s="342"/>
      <c r="D5" s="498"/>
    </row>
    <row r="6" spans="1:4" ht="15">
      <c r="A6" s="433" t="str">
        <f>+ToC!A5</f>
        <v>General Insurers Annual Return</v>
      </c>
      <c r="B6" s="430"/>
      <c r="C6" s="430"/>
      <c r="D6" s="342"/>
    </row>
    <row r="7" spans="1:4" ht="15">
      <c r="A7" s="427" t="str">
        <f>+ToC!A6</f>
        <v>For Year Ended:</v>
      </c>
      <c r="B7" s="348"/>
      <c r="C7" s="348"/>
      <c r="D7" s="434">
        <f>+Cover!A22</f>
        <v>0</v>
      </c>
    </row>
    <row r="8" spans="1:4" ht="15">
      <c r="A8" s="427"/>
      <c r="B8" s="348"/>
      <c r="C8" s="348"/>
      <c r="D8" s="431"/>
    </row>
    <row r="9" spans="1:4" ht="14.25">
      <c r="A9" s="6508" t="s">
        <v>505</v>
      </c>
      <c r="B9" s="6600"/>
      <c r="C9" s="6600"/>
      <c r="D9" s="6600"/>
    </row>
    <row r="10" spans="1:4" ht="14.25">
      <c r="A10" s="351"/>
      <c r="B10" s="348"/>
      <c r="C10" s="348"/>
      <c r="D10" s="348"/>
    </row>
    <row r="11" spans="1:4" ht="15">
      <c r="A11" s="6652" t="s">
        <v>2046</v>
      </c>
      <c r="B11" s="6350"/>
      <c r="C11" s="6350"/>
      <c r="D11" s="6350"/>
    </row>
    <row r="12" spans="1:4" ht="13.5" thickBot="1">
      <c r="A12" s="662"/>
      <c r="B12" s="662"/>
      <c r="C12" s="662"/>
      <c r="D12" s="662"/>
    </row>
    <row r="13" spans="1:4" ht="13.5" thickTop="1">
      <c r="A13" s="2614" t="s">
        <v>1523</v>
      </c>
      <c r="B13" s="663"/>
      <c r="C13" s="667"/>
      <c r="D13" s="667"/>
    </row>
    <row r="14" spans="1:4">
      <c r="A14" s="2615"/>
      <c r="B14" s="668"/>
      <c r="C14" s="667"/>
      <c r="D14" s="667"/>
    </row>
    <row r="15" spans="1:4">
      <c r="A15" s="2616" t="s">
        <v>1525</v>
      </c>
      <c r="B15" s="664" t="s">
        <v>10</v>
      </c>
      <c r="C15" s="665">
        <f>YEAR($D$7)</f>
        <v>1900</v>
      </c>
      <c r="D15" s="47">
        <f>C15-1</f>
        <v>1899</v>
      </c>
    </row>
    <row r="16" spans="1:4">
      <c r="A16" s="4391" t="s">
        <v>507</v>
      </c>
      <c r="B16" s="669"/>
      <c r="C16" s="45" t="s">
        <v>881</v>
      </c>
      <c r="D16" s="45" t="s">
        <v>881</v>
      </c>
    </row>
    <row r="17" spans="1:4">
      <c r="A17" s="4394" t="s">
        <v>1902</v>
      </c>
      <c r="B17" s="4254"/>
      <c r="C17" s="4255"/>
      <c r="D17" s="4256"/>
    </row>
    <row r="18" spans="1:4" ht="25.5">
      <c r="A18" s="671" t="s">
        <v>2564</v>
      </c>
      <c r="B18" s="4257"/>
      <c r="C18" s="4258"/>
      <c r="D18" s="3701"/>
    </row>
    <row r="19" spans="1:4">
      <c r="A19" s="5099" t="s">
        <v>2112</v>
      </c>
      <c r="B19" s="4257"/>
      <c r="C19" s="3676">
        <f>+'30.10'!E36</f>
        <v>0</v>
      </c>
      <c r="D19" s="3208"/>
    </row>
    <row r="20" spans="1:4">
      <c r="A20" s="5099" t="s">
        <v>2113</v>
      </c>
      <c r="B20" s="4257"/>
      <c r="C20" s="3803">
        <f>+'30.10'!E40</f>
        <v>0</v>
      </c>
      <c r="D20" s="3750"/>
    </row>
    <row r="21" spans="1:4">
      <c r="A21" s="5099" t="s">
        <v>2114</v>
      </c>
      <c r="B21" s="4257"/>
      <c r="C21" s="3803">
        <f>+'30.10'!E41</f>
        <v>0</v>
      </c>
      <c r="D21" s="3750"/>
    </row>
    <row r="22" spans="1:4">
      <c r="A22" s="5099" t="s">
        <v>2115</v>
      </c>
      <c r="B22" s="4257"/>
      <c r="C22" s="3803">
        <f>+'30.10'!E42</f>
        <v>0</v>
      </c>
      <c r="D22" s="3750"/>
    </row>
    <row r="23" spans="1:4" ht="20.100000000000001" customHeight="1">
      <c r="A23" s="5100" t="s">
        <v>2153</v>
      </c>
      <c r="B23" s="4259"/>
      <c r="C23" s="4260">
        <f>SUM(C19:C22)</f>
        <v>0</v>
      </c>
      <c r="D23" s="4260">
        <f>SUM(D19:D22)</f>
        <v>0</v>
      </c>
    </row>
    <row r="24" spans="1:4">
      <c r="A24" s="4392" t="s">
        <v>1593</v>
      </c>
      <c r="B24" s="2818"/>
      <c r="C24" s="2816"/>
      <c r="D24" s="672"/>
    </row>
    <row r="25" spans="1:4" ht="25.5">
      <c r="A25" s="2817" t="s">
        <v>2565</v>
      </c>
      <c r="B25" s="2818"/>
      <c r="C25" s="2816"/>
      <c r="D25" s="672"/>
    </row>
    <row r="26" spans="1:4">
      <c r="A26" s="5099" t="s">
        <v>2156</v>
      </c>
      <c r="B26" s="2818"/>
      <c r="C26" s="2837"/>
      <c r="D26" s="2838"/>
    </row>
    <row r="27" spans="1:4">
      <c r="A27" s="5099" t="s">
        <v>2157</v>
      </c>
      <c r="B27" s="2818"/>
      <c r="C27" s="2837"/>
      <c r="D27" s="2838"/>
    </row>
    <row r="28" spans="1:4">
      <c r="A28" s="5099" t="s">
        <v>2158</v>
      </c>
      <c r="B28" s="2818"/>
      <c r="C28" s="2837"/>
      <c r="D28" s="2838"/>
    </row>
    <row r="29" spans="1:4">
      <c r="A29" s="5099" t="s">
        <v>2159</v>
      </c>
      <c r="B29" s="2818"/>
      <c r="C29" s="2837"/>
      <c r="D29" s="2838"/>
    </row>
    <row r="30" spans="1:4" ht="20.100000000000001" customHeight="1">
      <c r="A30" s="5100" t="s">
        <v>1524</v>
      </c>
      <c r="B30" s="4261"/>
      <c r="C30" s="4262">
        <f>SUM(C26:C29)</f>
        <v>0</v>
      </c>
      <c r="D30" s="4262">
        <f>SUM(D26:D29)</f>
        <v>0</v>
      </c>
    </row>
    <row r="31" spans="1:4" ht="15">
      <c r="A31" s="2815"/>
      <c r="B31" s="2818"/>
      <c r="C31" s="2816"/>
      <c r="D31" s="672"/>
    </row>
    <row r="32" spans="1:4" ht="20.100000000000001" customHeight="1" thickBot="1">
      <c r="A32" s="4263" t="s">
        <v>2152</v>
      </c>
      <c r="B32" s="4264"/>
      <c r="C32" s="4265">
        <f>C23-C30</f>
        <v>0</v>
      </c>
      <c r="D32" s="4265">
        <f>D23-D30</f>
        <v>0</v>
      </c>
    </row>
    <row r="33" spans="1:4" ht="15.75" thickTop="1">
      <c r="A33" s="2815"/>
      <c r="B33" s="2818"/>
      <c r="C33" s="2816"/>
      <c r="D33" s="672"/>
    </row>
    <row r="34" spans="1:4">
      <c r="A34" s="673" t="s">
        <v>2162</v>
      </c>
      <c r="B34" s="2818"/>
      <c r="C34" s="2816"/>
      <c r="D34" s="672"/>
    </row>
    <row r="35" spans="1:4">
      <c r="A35" s="712"/>
      <c r="B35" s="2818"/>
      <c r="C35" s="2816"/>
      <c r="D35" s="672"/>
    </row>
    <row r="36" spans="1:4" ht="13.5" thickBot="1">
      <c r="A36" s="674" t="s">
        <v>2154</v>
      </c>
      <c r="B36" s="4257"/>
      <c r="C36" s="4266">
        <f>C32*0.7</f>
        <v>0</v>
      </c>
      <c r="D36" s="4266">
        <f>D32*0.7</f>
        <v>0</v>
      </c>
    </row>
    <row r="37" spans="1:4" ht="13.5" thickTop="1">
      <c r="A37" s="674"/>
      <c r="B37" s="4257"/>
      <c r="C37" s="2819"/>
      <c r="D37" s="4267"/>
    </row>
    <row r="38" spans="1:4">
      <c r="A38" s="4393" t="s">
        <v>2155</v>
      </c>
      <c r="B38" s="4268"/>
      <c r="C38" s="4269">
        <f>+C32*0.1</f>
        <v>0</v>
      </c>
      <c r="D38" s="4269">
        <f>+D32*0.1</f>
        <v>0</v>
      </c>
    </row>
    <row r="39" spans="1:4" ht="15" thickBot="1">
      <c r="A39" s="4270"/>
      <c r="B39" s="2832"/>
      <c r="C39" s="4251"/>
      <c r="D39" s="4252"/>
    </row>
    <row r="40" spans="1:4" ht="15" thickTop="1">
      <c r="A40" s="4245"/>
      <c r="B40" s="4246"/>
      <c r="C40" s="4247"/>
      <c r="D40" s="4248"/>
    </row>
    <row r="41" spans="1:4">
      <c r="A41" s="673" t="s">
        <v>2163</v>
      </c>
      <c r="B41" s="4271"/>
      <c r="C41" s="4272"/>
      <c r="D41" s="4273"/>
    </row>
    <row r="42" spans="1:4">
      <c r="A42" s="674" t="s">
        <v>2164</v>
      </c>
      <c r="B42" s="4249"/>
      <c r="C42" s="4274">
        <f>+'35.10'!D33</f>
        <v>0</v>
      </c>
      <c r="D42" s="4275"/>
    </row>
    <row r="43" spans="1:4">
      <c r="A43" s="674" t="s">
        <v>2165</v>
      </c>
      <c r="B43" s="4249"/>
      <c r="C43" s="4274">
        <f>+'35.10'!D43+'35.10'!D46</f>
        <v>0</v>
      </c>
      <c r="D43" s="3159"/>
    </row>
    <row r="44" spans="1:4">
      <c r="A44" s="674" t="s">
        <v>2166</v>
      </c>
      <c r="B44" s="4249"/>
      <c r="C44" s="4274">
        <f>+'35.10'!D51</f>
        <v>0</v>
      </c>
      <c r="D44" s="3159"/>
    </row>
    <row r="45" spans="1:4">
      <c r="A45" s="674" t="s">
        <v>2167</v>
      </c>
      <c r="B45" s="4249"/>
      <c r="C45" s="4274">
        <f>+'35.10'!D38</f>
        <v>0</v>
      </c>
      <c r="D45" s="3159"/>
    </row>
    <row r="46" spans="1:4">
      <c r="A46" s="674" t="s">
        <v>2168</v>
      </c>
      <c r="B46" s="4249"/>
      <c r="C46" s="3750"/>
      <c r="D46" s="3159"/>
    </row>
    <row r="47" spans="1:4">
      <c r="A47" s="2093"/>
      <c r="B47" s="4276"/>
      <c r="C47" s="4277"/>
      <c r="D47" s="2094"/>
    </row>
    <row r="48" spans="1:4" ht="13.5" thickBot="1">
      <c r="A48" s="4250" t="s">
        <v>1442</v>
      </c>
      <c r="B48" s="4278"/>
      <c r="C48" s="4253">
        <f>SUM(C42:C46)</f>
        <v>0</v>
      </c>
      <c r="D48" s="4253">
        <f>SUM(D42:D46)</f>
        <v>0</v>
      </c>
    </row>
    <row r="49" spans="1:4" ht="13.5" thickTop="1">
      <c r="A49" s="4279"/>
      <c r="B49" s="4280"/>
      <c r="C49" s="4281"/>
      <c r="D49" s="4282"/>
    </row>
    <row r="50" spans="1:4">
      <c r="A50" s="673" t="s">
        <v>2170</v>
      </c>
      <c r="B50" s="2818"/>
      <c r="C50" s="2816"/>
      <c r="D50" s="2820"/>
    </row>
    <row r="51" spans="1:4">
      <c r="A51" s="2077" t="s">
        <v>2283</v>
      </c>
      <c r="B51" s="4276"/>
      <c r="C51" s="3803">
        <f>+'30.10'!E32</f>
        <v>0</v>
      </c>
      <c r="D51" s="4283"/>
    </row>
    <row r="52" spans="1:4">
      <c r="A52" s="673" t="s">
        <v>1579</v>
      </c>
      <c r="B52" s="4276"/>
      <c r="C52" s="4272"/>
      <c r="D52" s="4284"/>
    </row>
    <row r="53" spans="1:4">
      <c r="A53" s="4396" t="s">
        <v>2161</v>
      </c>
      <c r="B53" s="4271"/>
      <c r="C53" s="4285">
        <f>-C48</f>
        <v>0</v>
      </c>
      <c r="D53" s="4286">
        <f>-D74</f>
        <v>0</v>
      </c>
    </row>
    <row r="54" spans="1:4" ht="14.25" customHeight="1">
      <c r="A54" s="4396" t="s">
        <v>2160</v>
      </c>
      <c r="B54" s="4276"/>
      <c r="C54" s="4287"/>
      <c r="D54" s="4288"/>
    </row>
    <row r="55" spans="1:4" ht="14.25" customHeight="1">
      <c r="A55" s="3462"/>
      <c r="B55" s="4276"/>
      <c r="C55" s="4289"/>
      <c r="D55" s="2784"/>
    </row>
    <row r="56" spans="1:4" ht="14.25" customHeight="1" thickBot="1">
      <c r="A56" s="2617" t="s">
        <v>1594</v>
      </c>
      <c r="B56" s="4278"/>
      <c r="C56" s="4290">
        <f>+C51+SUM(C53:C54)</f>
        <v>0</v>
      </c>
      <c r="D56" s="4290">
        <f>+D51+SUM(D53:D54)</f>
        <v>0</v>
      </c>
    </row>
    <row r="57" spans="1:4" ht="20.25" customHeight="1" thickTop="1">
      <c r="A57" s="4395" t="s">
        <v>2172</v>
      </c>
      <c r="B57" s="2818"/>
      <c r="C57" s="2825"/>
      <c r="D57" s="675"/>
    </row>
    <row r="58" spans="1:4">
      <c r="A58" s="2836" t="s">
        <v>2151</v>
      </c>
      <c r="B58" s="4291"/>
      <c r="C58" s="3464">
        <f>+C56</f>
        <v>0</v>
      </c>
      <c r="D58" s="4292">
        <f>+D43</f>
        <v>0</v>
      </c>
    </row>
    <row r="59" spans="1:4" ht="14.25">
      <c r="A59" s="2266"/>
      <c r="B59" s="4291"/>
      <c r="C59" s="2821"/>
      <c r="D59" s="2834"/>
    </row>
    <row r="60" spans="1:4" ht="25.5">
      <c r="A60" s="4448" t="s">
        <v>2108</v>
      </c>
      <c r="B60" s="4291"/>
      <c r="C60" s="2839"/>
      <c r="D60" s="2839"/>
    </row>
    <row r="61" spans="1:4" ht="15">
      <c r="A61" s="2822"/>
      <c r="B61" s="2823"/>
      <c r="C61" s="2824"/>
      <c r="D61" s="4293"/>
    </row>
    <row r="62" spans="1:4" ht="13.5" thickBot="1">
      <c r="A62" s="2617" t="s">
        <v>2109</v>
      </c>
      <c r="B62" s="2832"/>
      <c r="C62" s="2833">
        <f>SUM(C58:C60)</f>
        <v>0</v>
      </c>
      <c r="D62" s="4294">
        <f>SUM(D53:D60)</f>
        <v>0</v>
      </c>
    </row>
    <row r="63" spans="1:4" ht="15.75" thickTop="1" thickBot="1">
      <c r="A63" s="4295"/>
      <c r="B63" s="4296"/>
      <c r="C63" s="4297"/>
      <c r="D63" s="4298"/>
    </row>
    <row r="64" spans="1:4" ht="14.25">
      <c r="A64" s="712" t="s">
        <v>2173</v>
      </c>
      <c r="B64" s="4299"/>
      <c r="C64" s="4300"/>
      <c r="D64" s="4301"/>
    </row>
    <row r="65" spans="1:4" ht="20.100000000000001" customHeight="1">
      <c r="A65" s="2826" t="s">
        <v>2169</v>
      </c>
      <c r="B65" s="4299"/>
      <c r="C65" s="4302"/>
      <c r="D65" s="4303"/>
    </row>
    <row r="66" spans="1:4" ht="14.25">
      <c r="A66" s="2827"/>
      <c r="B66" s="4299"/>
      <c r="C66" s="4302"/>
      <c r="D66" s="4303"/>
    </row>
    <row r="67" spans="1:4" ht="14.25">
      <c r="A67" s="2827" t="s">
        <v>2110</v>
      </c>
      <c r="B67" s="4299"/>
      <c r="C67" s="4304"/>
      <c r="D67" s="4305"/>
    </row>
    <row r="68" spans="1:4" ht="14.25">
      <c r="A68" s="2827"/>
      <c r="B68" s="4299"/>
      <c r="C68" s="4304"/>
      <c r="D68" s="4305"/>
    </row>
    <row r="69" spans="1:4">
      <c r="A69" s="2827" t="s">
        <v>2111</v>
      </c>
      <c r="B69" s="4299"/>
      <c r="C69" s="4306">
        <f>+C62</f>
        <v>0</v>
      </c>
      <c r="D69" s="4306">
        <f>+D62</f>
        <v>0</v>
      </c>
    </row>
    <row r="70" spans="1:4">
      <c r="A70" s="2827"/>
      <c r="B70" s="4299"/>
      <c r="C70" s="4306"/>
      <c r="D70" s="3465"/>
    </row>
    <row r="71" spans="1:4">
      <c r="A71" s="2828" t="s">
        <v>2116</v>
      </c>
      <c r="B71" s="4299"/>
      <c r="C71" s="4306">
        <f>C36</f>
        <v>0</v>
      </c>
      <c r="D71" s="4306">
        <f>+D36</f>
        <v>0</v>
      </c>
    </row>
    <row r="72" spans="1:4" ht="14.25">
      <c r="A72" s="2829"/>
      <c r="B72" s="4299"/>
      <c r="C72" s="2830"/>
      <c r="D72" s="2831"/>
    </row>
    <row r="73" spans="1:4" ht="13.5" thickBot="1">
      <c r="A73" s="2617" t="str">
        <f>IF(C73&gt;=0,"Requirement Met at Current Year End","Does not meet Requirement")</f>
        <v>Requirement Met at Current Year End</v>
      </c>
      <c r="B73" s="2832"/>
      <c r="C73" s="2833">
        <f>C69-C71</f>
        <v>0</v>
      </c>
      <c r="D73" s="2833">
        <f>D69-D71</f>
        <v>0</v>
      </c>
    </row>
    <row r="74" spans="1:4" ht="13.5" thickTop="1">
      <c r="A74" s="3463" t="s">
        <v>1522</v>
      </c>
      <c r="B74" s="2613"/>
      <c r="C74" s="2611"/>
      <c r="D74" s="2608"/>
    </row>
    <row r="75" spans="1:4">
      <c r="A75" s="2826" t="s">
        <v>2171</v>
      </c>
      <c r="B75" s="4276"/>
      <c r="C75" s="4307"/>
      <c r="D75" s="2608"/>
    </row>
    <row r="76" spans="1:4">
      <c r="A76" s="736"/>
      <c r="B76" s="4276"/>
      <c r="C76" s="4307"/>
      <c r="D76" s="2608"/>
    </row>
    <row r="77" spans="1:4">
      <c r="A77" s="2826" t="s">
        <v>2117</v>
      </c>
      <c r="B77" s="4213"/>
      <c r="C77" s="4308"/>
      <c r="D77" s="2835"/>
    </row>
    <row r="78" spans="1:4">
      <c r="A78" s="1660"/>
      <c r="B78" s="4309"/>
      <c r="C78" s="4310"/>
      <c r="D78" s="2798"/>
    </row>
    <row r="79" spans="1:4" ht="25.5">
      <c r="A79" s="4449" t="s">
        <v>2118</v>
      </c>
      <c r="B79" s="4309"/>
      <c r="C79" s="4306">
        <f>C30</f>
        <v>0</v>
      </c>
      <c r="D79" s="4306">
        <f>D30</f>
        <v>0</v>
      </c>
    </row>
    <row r="80" spans="1:4">
      <c r="A80" s="1660"/>
      <c r="B80" s="4309"/>
      <c r="C80" s="4310"/>
      <c r="D80" s="2798"/>
    </row>
    <row r="81" spans="1:4" ht="13.5" thickBot="1">
      <c r="A81" s="2617" t="str">
        <f>IF(C81&gt;=0,"Requirement Met at Current Year End","Does not meet Requirement")</f>
        <v>Requirement Met at Current Year End</v>
      </c>
      <c r="B81" s="4276"/>
      <c r="C81" s="4266">
        <f>C77-C79</f>
        <v>0</v>
      </c>
      <c r="D81" s="4266">
        <f>D77-D79</f>
        <v>0</v>
      </c>
    </row>
    <row r="82" spans="1:4" ht="14.25" thickTop="1" thickBot="1">
      <c r="A82" s="2618"/>
      <c r="B82" s="2612"/>
      <c r="C82" s="2609"/>
      <c r="D82" s="2610"/>
    </row>
    <row r="83" spans="1:4" ht="13.5" thickTop="1">
      <c r="A83" s="63" t="s">
        <v>1595</v>
      </c>
      <c r="B83" s="340"/>
      <c r="C83" s="340"/>
      <c r="D83" s="340"/>
    </row>
    <row r="84" spans="1:4">
      <c r="A84" s="4149"/>
      <c r="B84" s="676"/>
      <c r="C84" s="676"/>
      <c r="D84" s="676"/>
    </row>
    <row r="85" spans="1:4" ht="15">
      <c r="A85" s="340"/>
      <c r="B85" s="346"/>
      <c r="C85" s="346"/>
      <c r="D85" s="3460" t="str">
        <f>+ToC!E117</f>
        <v xml:space="preserve">GENERAL Annual Return </v>
      </c>
    </row>
    <row r="86" spans="1:4">
      <c r="A86" s="340"/>
      <c r="B86" s="340"/>
      <c r="C86" s="2840"/>
      <c r="D86" s="916" t="s">
        <v>2192</v>
      </c>
    </row>
    <row r="87" spans="1:4" hidden="1"/>
    <row r="88" spans="1:4" hidden="1"/>
    <row r="89" spans="1:4" hidden="1"/>
    <row r="90" spans="1:4" hidden="1"/>
    <row r="91" spans="1:4" hidden="1"/>
    <row r="92" spans="1:4" hidden="1"/>
    <row r="93" spans="1:4" hidden="1"/>
    <row r="94" spans="1:4" hidden="1"/>
    <row r="95" spans="1:4" hidden="1"/>
    <row r="96" spans="1:4"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sheetData>
  <sheetProtection algorithmName="SHA-512" hashValue="qO9kEtCDRM0Zy1PSjC6qa3IQNt9in12dLEkxITaeW0FWXM3LewahiIj4y1aOObT1MeYwU2OWsYMh9o7woUA4/A==" saltValue="SvabHBAvx4HmqPeoVpPS3A==" spinCount="100000" sheet="1" objects="1" scenarios="1"/>
  <customSheetViews>
    <customSheetView guid="{54084986-DBD9-467D-BB87-84DFF604BE53}" topLeftCell="A4">
      <selection activeCell="D19" sqref="D19"/>
      <pageMargins left="0.7" right="0.7" top="0.75" bottom="0.75" header="0.3" footer="0.3"/>
      <pageSetup paperSize="5" scale="75" orientation="portrait" r:id="rId1"/>
    </customSheetView>
  </customSheetViews>
  <mergeCells count="3">
    <mergeCell ref="A9:D9"/>
    <mergeCell ref="A11:D11"/>
    <mergeCell ref="A1:D1"/>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C13:D14 C17:D18">
      <formula1>50000000000</formula1>
    </dataValidation>
    <dataValidation type="decimal" operator="lessThanOrEqual" allowBlank="1" showInputMessage="1" showErrorMessage="1" errorTitle="Numbers only" error="you can only enter whole numbers" sqref="D32:XFD32 D30:XFD30 D31 D19:D29 C81:D81 D33:D40 C19:C40 C57:D77 C48:D50">
      <formula1>50000000000</formula1>
    </dataValidation>
  </dataValidations>
  <hyperlinks>
    <hyperlink ref="A1:D1" location="ToC!A1" display="30.31"/>
  </hyperlinks>
  <pageMargins left="0.70866141732283472" right="0.70866141732283472" top="0.74803149606299213" bottom="0.74803149606299213" header="0.31496062992125984" footer="0.31496062992125984"/>
  <pageSetup scale="58" orientation="portrait" r:id="rId2"/>
  <headerFooter>
    <oddHeader>&amp;L&amp;A&amp;C&amp;"Times New Roman,Bold" DRAFT 
INTERNAL USE ONLY&amp;RPage &amp;P</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pageSetUpPr fitToPage="1"/>
  </sheetPr>
  <dimension ref="A1:O120"/>
  <sheetViews>
    <sheetView topLeftCell="A95" zoomScaleNormal="100" workbookViewId="0">
      <selection activeCell="A75" sqref="A75:A77"/>
    </sheetView>
  </sheetViews>
  <sheetFormatPr defaultColWidth="0" defaultRowHeight="12.75" zeroHeight="1"/>
  <cols>
    <col min="1" max="1" width="71.83203125" customWidth="1"/>
    <col min="2" max="2" width="6.83203125" customWidth="1"/>
    <col min="3" max="6" width="17.83203125" customWidth="1"/>
    <col min="7" max="7" width="19.33203125" customWidth="1"/>
    <col min="8" max="16384" width="10" hidden="1"/>
  </cols>
  <sheetData>
    <row r="1" spans="1:7" s="341" customFormat="1">
      <c r="A1" s="6653" t="s">
        <v>1094</v>
      </c>
      <c r="B1" s="6654"/>
      <c r="C1" s="6654"/>
      <c r="D1" s="6654"/>
      <c r="E1" s="6654"/>
      <c r="F1" s="6654"/>
      <c r="G1" s="6654"/>
    </row>
    <row r="2" spans="1:7" s="341" customFormat="1" ht="14.25">
      <c r="A2" s="524"/>
      <c r="B2" s="524"/>
      <c r="C2" s="524"/>
      <c r="D2" s="344"/>
      <c r="E2" s="344"/>
      <c r="F2" s="212" t="s">
        <v>2284</v>
      </c>
      <c r="G2" s="340"/>
    </row>
    <row r="3" spans="1:7" s="341" customFormat="1" ht="15">
      <c r="A3" s="1445" t="str">
        <f>+Cover!A14</f>
        <v>Select Name of Insurer/ Financial Holding Company</v>
      </c>
      <c r="B3" s="348"/>
      <c r="C3" s="525"/>
      <c r="D3" s="344"/>
      <c r="E3" s="344"/>
      <c r="F3" s="212" t="s">
        <v>2285</v>
      </c>
      <c r="G3" s="340"/>
    </row>
    <row r="4" spans="1:7" s="341" customFormat="1" ht="15">
      <c r="A4" s="683" t="str">
        <f>+ToC!A3</f>
        <v>Insurer/Financial Holding Company</v>
      </c>
      <c r="B4" s="348"/>
      <c r="C4" s="344"/>
      <c r="D4" s="344"/>
      <c r="E4" s="344"/>
      <c r="F4" s="344"/>
      <c r="G4" s="342"/>
    </row>
    <row r="5" spans="1:7" s="341" customFormat="1" ht="15">
      <c r="A5" s="526"/>
      <c r="B5" s="348"/>
      <c r="C5" s="527"/>
      <c r="D5" s="344"/>
      <c r="E5" s="344"/>
      <c r="F5" s="344"/>
      <c r="G5" s="344"/>
    </row>
    <row r="6" spans="1:7" s="341" customFormat="1" ht="15">
      <c r="A6" s="433" t="str">
        <f>+ToC!A5</f>
        <v>General Insurers Annual Return</v>
      </c>
      <c r="B6" s="157"/>
      <c r="C6" s="344"/>
      <c r="D6" s="344"/>
      <c r="E6" s="344"/>
      <c r="F6" s="342"/>
      <c r="G6" s="344"/>
    </row>
    <row r="7" spans="1:7" s="341" customFormat="1" ht="15">
      <c r="A7" s="526" t="str">
        <f>+ToC!A6</f>
        <v>For Year Ended:</v>
      </c>
      <c r="B7" s="348"/>
      <c r="C7" s="344"/>
      <c r="D7" s="344"/>
      <c r="E7" s="344"/>
      <c r="F7" s="528">
        <f>+Cover!A22</f>
        <v>0</v>
      </c>
      <c r="G7" s="344"/>
    </row>
    <row r="8" spans="1:7" s="341" customFormat="1" ht="14.25">
      <c r="A8" s="6411" t="s">
        <v>505</v>
      </c>
      <c r="B8" s="6411"/>
      <c r="C8" s="6411"/>
      <c r="D8" s="6430"/>
      <c r="E8" s="6430"/>
      <c r="F8" s="6430"/>
      <c r="G8" s="529"/>
    </row>
    <row r="9" spans="1:7" s="341" customFormat="1" ht="15.75" thickBot="1">
      <c r="A9" s="6659" t="s">
        <v>2048</v>
      </c>
      <c r="B9" s="6659"/>
      <c r="C9" s="6659"/>
      <c r="D9" s="6659"/>
      <c r="E9" s="6659"/>
      <c r="F9" s="6659"/>
      <c r="G9" s="6659"/>
    </row>
    <row r="10" spans="1:7" s="341" customFormat="1" ht="16.5" thickTop="1" thickBot="1">
      <c r="A10" s="6659"/>
      <c r="B10" s="6659"/>
      <c r="C10" s="6659"/>
      <c r="D10" s="6659"/>
      <c r="E10" s="6659"/>
      <c r="F10" s="6659"/>
      <c r="G10" s="6659"/>
    </row>
    <row r="11" spans="1:7" s="341" customFormat="1" ht="46.5" thickTop="1" thickBot="1">
      <c r="A11" s="1629" t="s">
        <v>109</v>
      </c>
      <c r="B11" s="1630"/>
      <c r="C11" s="6655" t="s">
        <v>475</v>
      </c>
      <c r="D11" s="6656"/>
      <c r="E11" s="464" t="s">
        <v>476</v>
      </c>
      <c r="F11" s="6657" t="s">
        <v>477</v>
      </c>
      <c r="G11" s="6658"/>
    </row>
    <row r="12" spans="1:7" s="341" customFormat="1" ht="30.75" thickTop="1">
      <c r="A12" s="1631" t="s">
        <v>365</v>
      </c>
      <c r="B12" s="1582" t="s">
        <v>10</v>
      </c>
      <c r="C12" s="531" t="str">
        <f>"Vested in Trust "&amp;YEAR($F$7)</f>
        <v>Vested in Trust 1900</v>
      </c>
      <c r="D12" s="531" t="str">
        <f>"Total "&amp;YEAR($F$7)</f>
        <v>Total 1900</v>
      </c>
      <c r="E12" s="531" t="str">
        <f>"Total "&amp;YEAR($F$7)</f>
        <v>Total 1900</v>
      </c>
      <c r="F12" s="2257">
        <f>YEAR($F$7)</f>
        <v>1900</v>
      </c>
      <c r="G12" s="1632">
        <f>F12-1</f>
        <v>1899</v>
      </c>
    </row>
    <row r="13" spans="1:7" s="341" customFormat="1" ht="15">
      <c r="A13" s="1633"/>
      <c r="B13" s="1586"/>
      <c r="C13" s="1634" t="s">
        <v>990</v>
      </c>
      <c r="D13" s="1634" t="s">
        <v>990</v>
      </c>
      <c r="E13" s="1634" t="s">
        <v>990</v>
      </c>
      <c r="F13" s="1634" t="s">
        <v>990</v>
      </c>
      <c r="G13" s="1635" t="s">
        <v>990</v>
      </c>
    </row>
    <row r="14" spans="1:7" s="341" customFormat="1" ht="15">
      <c r="A14" s="1587" t="s">
        <v>1169</v>
      </c>
      <c r="B14" s="1591"/>
      <c r="C14" s="1584"/>
      <c r="D14" s="1583"/>
      <c r="E14" s="1585"/>
      <c r="F14" s="1583"/>
      <c r="G14" s="1636"/>
    </row>
    <row r="15" spans="1:7" s="341" customFormat="1" ht="15.75" thickBot="1">
      <c r="A15" s="1590" t="s">
        <v>1929</v>
      </c>
      <c r="B15" s="1667"/>
      <c r="C15" s="3677"/>
      <c r="D15" s="2593"/>
      <c r="E15" s="3046">
        <f>'35.12'!Q12</f>
        <v>0</v>
      </c>
      <c r="F15" s="2625">
        <f>SUM(D15:E15)</f>
        <v>0</v>
      </c>
      <c r="G15" s="2624"/>
    </row>
    <row r="16" spans="1:7" s="341" customFormat="1" ht="15" customHeight="1">
      <c r="A16" s="1637"/>
      <c r="B16" s="1592"/>
      <c r="C16" s="2569"/>
      <c r="D16" s="2570"/>
      <c r="E16" s="2570"/>
      <c r="F16" s="2626"/>
      <c r="G16" s="2571"/>
    </row>
    <row r="17" spans="1:7" s="341" customFormat="1" ht="15.75" thickBot="1">
      <c r="A17" s="1590" t="s">
        <v>1928</v>
      </c>
      <c r="B17" s="1593"/>
      <c r="C17" s="2568">
        <f>SUM(C18:C22)</f>
        <v>0</v>
      </c>
      <c r="D17" s="2568">
        <f>SUM(D18:D22)</f>
        <v>0</v>
      </c>
      <c r="E17" s="2568">
        <f>SUM(E18:E22)</f>
        <v>0</v>
      </c>
      <c r="F17" s="2625">
        <f>SUM(F18:F22)</f>
        <v>0</v>
      </c>
      <c r="G17" s="2572">
        <f>SUM(G18:G22)</f>
        <v>0</v>
      </c>
    </row>
    <row r="18" spans="1:7" s="341" customFormat="1" ht="14.25">
      <c r="A18" s="3471" t="s">
        <v>1206</v>
      </c>
      <c r="B18" s="1594"/>
      <c r="C18" s="2619"/>
      <c r="D18" s="2573"/>
      <c r="E18" s="2041">
        <f>+'35.12'!Q15</f>
        <v>0</v>
      </c>
      <c r="F18" s="2627">
        <f t="shared" ref="F18:F23" si="0">SUM(D18:E18)</f>
        <v>0</v>
      </c>
      <c r="G18" s="3159"/>
    </row>
    <row r="19" spans="1:7" s="341" customFormat="1" ht="14.25">
      <c r="A19" s="1657" t="s">
        <v>1930</v>
      </c>
      <c r="B19" s="1595"/>
      <c r="C19" s="2620"/>
      <c r="D19" s="288"/>
      <c r="E19" s="2041">
        <f>+'35.12'!Q16</f>
        <v>0</v>
      </c>
      <c r="F19" s="2628">
        <f t="shared" si="0"/>
        <v>0</v>
      </c>
      <c r="G19" s="3159"/>
    </row>
    <row r="20" spans="1:7" s="341" customFormat="1" ht="14.25">
      <c r="A20" s="1657" t="s">
        <v>1931</v>
      </c>
      <c r="B20" s="1595"/>
      <c r="C20" s="2219"/>
      <c r="D20" s="288"/>
      <c r="E20" s="2041">
        <f>+'35.12'!Q17</f>
        <v>0</v>
      </c>
      <c r="F20" s="2628">
        <f t="shared" si="0"/>
        <v>0</v>
      </c>
      <c r="G20" s="3159"/>
    </row>
    <row r="21" spans="1:7" s="341" customFormat="1" ht="14.25">
      <c r="A21" s="1658" t="s">
        <v>1932</v>
      </c>
      <c r="B21" s="1595"/>
      <c r="C21" s="2219"/>
      <c r="D21" s="1681"/>
      <c r="E21" s="2041">
        <f>+'35.12'!Q18</f>
        <v>0</v>
      </c>
      <c r="F21" s="2628">
        <f t="shared" si="0"/>
        <v>0</v>
      </c>
      <c r="G21" s="3159"/>
    </row>
    <row r="22" spans="1:7" s="341" customFormat="1" ht="14.25">
      <c r="A22" s="1658" t="s">
        <v>1934</v>
      </c>
      <c r="B22" s="1595"/>
      <c r="C22" s="2219"/>
      <c r="D22" s="1681"/>
      <c r="E22" s="2041">
        <f>+'35.12'!Q19</f>
        <v>0</v>
      </c>
      <c r="F22" s="2628">
        <f t="shared" si="0"/>
        <v>0</v>
      </c>
      <c r="G22" s="3159"/>
    </row>
    <row r="23" spans="1:7" s="341" customFormat="1" ht="15" thickBot="1">
      <c r="A23" s="3474" t="s">
        <v>1933</v>
      </c>
      <c r="B23" s="3047"/>
      <c r="C23" s="3048"/>
      <c r="D23" s="3049"/>
      <c r="E23" s="3083">
        <f>+'35.12'!Q20</f>
        <v>0</v>
      </c>
      <c r="F23" s="3050">
        <f t="shared" si="0"/>
        <v>0</v>
      </c>
      <c r="G23" s="3184"/>
    </row>
    <row r="24" spans="1:7" s="341" customFormat="1" ht="15">
      <c r="A24" s="1640" t="s">
        <v>374</v>
      </c>
      <c r="B24" s="1595"/>
      <c r="C24" s="2574"/>
      <c r="D24" s="2574"/>
      <c r="E24" s="2574"/>
      <c r="F24" s="2574"/>
      <c r="G24" s="3185"/>
    </row>
    <row r="25" spans="1:7" s="341" customFormat="1" ht="14.25">
      <c r="A25" s="1668" t="s">
        <v>1171</v>
      </c>
      <c r="B25" s="1595"/>
      <c r="C25" s="2575"/>
      <c r="D25" s="2575"/>
      <c r="E25" s="2575"/>
      <c r="F25" s="2575"/>
      <c r="G25" s="3186"/>
    </row>
    <row r="26" spans="1:7" s="341" customFormat="1" ht="14.25">
      <c r="A26" s="1657" t="s">
        <v>1172</v>
      </c>
      <c r="B26" s="1595"/>
      <c r="C26" s="2219"/>
      <c r="D26" s="288"/>
      <c r="E26" s="2041">
        <f>+'35.12'!Q23</f>
        <v>0</v>
      </c>
      <c r="F26" s="1678">
        <f t="shared" ref="F26:F34" si="1">SUM(D26:E26)</f>
        <v>0</v>
      </c>
      <c r="G26" s="3187"/>
    </row>
    <row r="27" spans="1:7" s="341" customFormat="1" ht="14.25">
      <c r="A27" s="1657" t="s">
        <v>1835</v>
      </c>
      <c r="B27" s="1595"/>
      <c r="C27" s="2219"/>
      <c r="D27" s="2576"/>
      <c r="E27" s="2041">
        <f>+'35.12'!Q24</f>
        <v>0</v>
      </c>
      <c r="F27" s="1678">
        <f t="shared" si="1"/>
        <v>0</v>
      </c>
      <c r="G27" s="3187"/>
    </row>
    <row r="28" spans="1:7" s="341" customFormat="1" ht="14.25">
      <c r="A28" s="1657" t="s">
        <v>1173</v>
      </c>
      <c r="B28" s="1595"/>
      <c r="C28" s="2219"/>
      <c r="D28" s="1681"/>
      <c r="E28" s="2041">
        <f>+'35.12'!Q25</f>
        <v>0</v>
      </c>
      <c r="F28" s="1678">
        <f t="shared" si="1"/>
        <v>0</v>
      </c>
      <c r="G28" s="3187"/>
    </row>
    <row r="29" spans="1:7" s="341" customFormat="1" ht="14.25">
      <c r="A29" s="3468" t="s">
        <v>1174</v>
      </c>
      <c r="B29" s="1603"/>
      <c r="C29" s="2221"/>
      <c r="D29" s="2577"/>
      <c r="E29" s="2041">
        <f>+'35.12'!Q26</f>
        <v>0</v>
      </c>
      <c r="F29" s="1678">
        <f t="shared" si="1"/>
        <v>0</v>
      </c>
      <c r="G29" s="3187"/>
    </row>
    <row r="30" spans="1:7" s="341" customFormat="1" ht="14.25">
      <c r="A30" s="3468" t="s">
        <v>1910</v>
      </c>
      <c r="B30" s="1603"/>
      <c r="C30" s="2221"/>
      <c r="D30" s="2577"/>
      <c r="E30" s="2041">
        <f>+'35.12'!Q27</f>
        <v>0</v>
      </c>
      <c r="F30" s="1678">
        <f t="shared" si="1"/>
        <v>0</v>
      </c>
      <c r="G30" s="3187"/>
    </row>
    <row r="31" spans="1:7" s="341" customFormat="1" ht="14.25">
      <c r="A31" s="3468" t="s">
        <v>1911</v>
      </c>
      <c r="B31" s="3826"/>
      <c r="C31" s="3827"/>
      <c r="D31" s="3828"/>
      <c r="E31" s="2041">
        <f>+'35.12'!Q28</f>
        <v>0</v>
      </c>
      <c r="F31" s="1678">
        <f>SUM(D31:E31)</f>
        <v>0</v>
      </c>
      <c r="G31" s="3187"/>
    </row>
    <row r="32" spans="1:7" s="341" customFormat="1" ht="14.25">
      <c r="A32" s="3829" t="s">
        <v>1912</v>
      </c>
      <c r="B32" s="1385"/>
      <c r="C32" s="2622"/>
      <c r="D32" s="2578"/>
      <c r="E32" s="2041">
        <f>+'35.12'!Q29</f>
        <v>0</v>
      </c>
      <c r="F32" s="1678">
        <f t="shared" si="1"/>
        <v>0</v>
      </c>
      <c r="G32" s="3187"/>
    </row>
    <row r="33" spans="1:7" s="341" customFormat="1" ht="14.25">
      <c r="A33" s="1657" t="s">
        <v>1913</v>
      </c>
      <c r="B33" s="3837"/>
      <c r="C33" s="3838"/>
      <c r="D33" s="3839"/>
      <c r="E33" s="3803">
        <f>+'35.12'!Q30</f>
        <v>0</v>
      </c>
      <c r="F33" s="3834">
        <f>SUM(D33:E33)</f>
        <v>0</v>
      </c>
      <c r="G33" s="3187"/>
    </row>
    <row r="34" spans="1:7" s="341" customFormat="1" ht="14.25">
      <c r="A34" s="3473" t="s">
        <v>1914</v>
      </c>
      <c r="B34" s="3831"/>
      <c r="C34" s="3832"/>
      <c r="D34" s="3833"/>
      <c r="E34" s="3835">
        <f>+'35.12'!Q31</f>
        <v>0</v>
      </c>
      <c r="F34" s="3098">
        <f t="shared" si="1"/>
        <v>0</v>
      </c>
      <c r="G34" s="3836"/>
    </row>
    <row r="35" spans="1:7" s="341" customFormat="1" ht="14.25">
      <c r="A35" s="1643" t="s">
        <v>482</v>
      </c>
      <c r="B35" s="1604"/>
      <c r="C35" s="1525">
        <f>SUM(C26:C34)</f>
        <v>0</v>
      </c>
      <c r="D35" s="1525">
        <f>SUM(D26:D34)</f>
        <v>0</v>
      </c>
      <c r="E35" s="1525">
        <f>SUM(E26:E34)</f>
        <v>0</v>
      </c>
      <c r="F35" s="1525">
        <f>SUM(F26:F34)</f>
        <v>0</v>
      </c>
      <c r="G35" s="3188">
        <f>SUM(G26:G34)</f>
        <v>0</v>
      </c>
    </row>
    <row r="36" spans="1:7" s="341" customFormat="1" ht="15" customHeight="1">
      <c r="A36" s="1669" t="s">
        <v>1175</v>
      </c>
      <c r="B36" s="1612"/>
      <c r="C36" s="1579"/>
      <c r="D36" s="1579"/>
      <c r="E36" s="1579"/>
      <c r="F36" s="1579"/>
      <c r="G36" s="3189"/>
    </row>
    <row r="37" spans="1:7" s="341" customFormat="1" ht="15" customHeight="1">
      <c r="A37" s="3471" t="s">
        <v>1937</v>
      </c>
      <c r="B37" s="1607"/>
      <c r="C37" s="2620"/>
      <c r="D37" s="3160"/>
      <c r="E37" s="2041">
        <f>+'35.12'!Q34</f>
        <v>0</v>
      </c>
      <c r="F37" s="1678">
        <f>SUM(D37:E37)</f>
        <v>0</v>
      </c>
      <c r="G37" s="3159"/>
    </row>
    <row r="38" spans="1:7" s="341" customFormat="1" ht="15" customHeight="1">
      <c r="A38" s="1657" t="s">
        <v>1177</v>
      </c>
      <c r="B38" s="1595"/>
      <c r="C38" s="2219"/>
      <c r="D38" s="2796"/>
      <c r="E38" s="2041">
        <f>+'35.12'!Q35</f>
        <v>0</v>
      </c>
      <c r="F38" s="1678">
        <f>SUM(D38:E38)</f>
        <v>0</v>
      </c>
      <c r="G38" s="3159"/>
    </row>
    <row r="39" spans="1:7" s="341" customFormat="1" ht="15" customHeight="1">
      <c r="A39" s="3472" t="s">
        <v>1183</v>
      </c>
      <c r="B39" s="1628"/>
      <c r="C39" s="2623"/>
      <c r="D39" s="1553"/>
      <c r="E39" s="2041">
        <f>+'35.12'!Q36</f>
        <v>0</v>
      </c>
      <c r="F39" s="1682">
        <f>SUM(D39:E39)</f>
        <v>0</v>
      </c>
      <c r="G39" s="3159"/>
    </row>
    <row r="40" spans="1:7" s="341" customFormat="1" ht="15" customHeight="1">
      <c r="A40" s="1643" t="s">
        <v>1170</v>
      </c>
      <c r="B40" s="1606"/>
      <c r="C40" s="1523">
        <f>SUM(C37:C39)</f>
        <v>0</v>
      </c>
      <c r="D40" s="1523">
        <f>SUM(D37:D39)</f>
        <v>0</v>
      </c>
      <c r="E40" s="1523">
        <f>SUM(E37:E39)</f>
        <v>0</v>
      </c>
      <c r="F40" s="1523">
        <f>SUM(F37:F39)</f>
        <v>0</v>
      </c>
      <c r="G40" s="3190">
        <f>SUM(G37:G39)</f>
        <v>0</v>
      </c>
    </row>
    <row r="41" spans="1:7" s="341" customFormat="1" ht="15" customHeight="1">
      <c r="A41" s="1670" t="s">
        <v>1176</v>
      </c>
      <c r="B41" s="1588"/>
      <c r="C41" s="2038"/>
      <c r="D41" s="2038"/>
      <c r="E41" s="2038"/>
      <c r="F41" s="2038"/>
      <c r="G41" s="862"/>
    </row>
    <row r="42" spans="1:7" s="341" customFormat="1" ht="14.25">
      <c r="A42" s="1646" t="s">
        <v>1178</v>
      </c>
      <c r="B42" s="1595"/>
      <c r="C42" s="2219"/>
      <c r="D42" s="2219"/>
      <c r="E42" s="2041">
        <f>+'35.12'!Q39</f>
        <v>0</v>
      </c>
      <c r="F42" s="2628">
        <f t="shared" ref="F42:F47" si="2">SUM(D42:E42)</f>
        <v>0</v>
      </c>
      <c r="G42" s="3191"/>
    </row>
    <row r="43" spans="1:7" s="341" customFormat="1" ht="25.5">
      <c r="A43" s="1646" t="s">
        <v>1721</v>
      </c>
      <c r="B43" s="1595"/>
      <c r="C43" s="2219"/>
      <c r="D43" s="288"/>
      <c r="E43" s="2041">
        <f>+'35.12'!Q40</f>
        <v>0</v>
      </c>
      <c r="F43" s="2628">
        <f t="shared" si="2"/>
        <v>0</v>
      </c>
      <c r="G43" s="3191"/>
    </row>
    <row r="44" spans="1:7" s="341" customFormat="1" ht="14.25">
      <c r="A44" s="1646" t="s">
        <v>1186</v>
      </c>
      <c r="B44" s="1595"/>
      <c r="C44" s="2219"/>
      <c r="D44" s="2219"/>
      <c r="E44" s="2041">
        <f>+'35.12'!Q41</f>
        <v>0</v>
      </c>
      <c r="F44" s="2628">
        <f t="shared" si="2"/>
        <v>0</v>
      </c>
      <c r="G44" s="3191"/>
    </row>
    <row r="45" spans="1:7" s="341" customFormat="1" ht="14.25">
      <c r="A45" s="1646" t="s">
        <v>1185</v>
      </c>
      <c r="B45" s="1595"/>
      <c r="C45" s="2219"/>
      <c r="D45" s="2219"/>
      <c r="E45" s="2041">
        <f>+'35.12'!Q42</f>
        <v>0</v>
      </c>
      <c r="F45" s="2628">
        <f t="shared" si="2"/>
        <v>0</v>
      </c>
      <c r="G45" s="3191"/>
    </row>
    <row r="46" spans="1:7" s="341" customFormat="1" ht="25.5">
      <c r="A46" s="1646" t="s">
        <v>1722</v>
      </c>
      <c r="B46" s="1595"/>
      <c r="C46" s="2219"/>
      <c r="D46" s="2219"/>
      <c r="E46" s="2041">
        <f>+'35.12'!Q43</f>
        <v>0</v>
      </c>
      <c r="F46" s="2628">
        <f t="shared" si="2"/>
        <v>0</v>
      </c>
      <c r="G46" s="3191"/>
    </row>
    <row r="47" spans="1:7" s="341" customFormat="1" ht="25.5">
      <c r="A47" s="1646" t="s">
        <v>1184</v>
      </c>
      <c r="B47" s="1596"/>
      <c r="C47" s="2623"/>
      <c r="D47" s="2623"/>
      <c r="E47" s="2041">
        <f>+'35.12'!Q44</f>
        <v>0</v>
      </c>
      <c r="F47" s="2628">
        <f t="shared" si="2"/>
        <v>0</v>
      </c>
      <c r="G47" s="3191"/>
    </row>
    <row r="48" spans="1:7" s="341" customFormat="1" ht="14.25">
      <c r="A48" s="1643" t="s">
        <v>1207</v>
      </c>
      <c r="B48" s="1606"/>
      <c r="C48" s="2629">
        <f>SUM(C42:C47)</f>
        <v>0</v>
      </c>
      <c r="D48" s="2629">
        <f>SUM(D42:D47)</f>
        <v>0</v>
      </c>
      <c r="E48" s="2629">
        <f>SUM(E42:E47)</f>
        <v>0</v>
      </c>
      <c r="F48" s="2629">
        <f>SUM(F42:F47)</f>
        <v>0</v>
      </c>
      <c r="G48" s="3192">
        <f>SUM(G42:G47)</f>
        <v>0</v>
      </c>
    </row>
    <row r="49" spans="1:7" s="341" customFormat="1" ht="15">
      <c r="A49" s="1671" t="s">
        <v>1181</v>
      </c>
      <c r="B49" s="1588"/>
      <c r="C49" s="2038"/>
      <c r="D49" s="2038"/>
      <c r="E49" s="2038"/>
      <c r="F49" s="2038"/>
      <c r="G49" s="3193"/>
    </row>
    <row r="50" spans="1:7" s="341" customFormat="1" ht="15">
      <c r="A50" s="3470" t="s">
        <v>1667</v>
      </c>
      <c r="B50" s="1614"/>
      <c r="C50" s="2632"/>
      <c r="D50" s="2219"/>
      <c r="E50" s="2041">
        <f>+'35.12'!Q47</f>
        <v>0</v>
      </c>
      <c r="F50" s="2628">
        <f>SUM(D50:E50)</f>
        <v>0</v>
      </c>
      <c r="G50" s="3191"/>
    </row>
    <row r="51" spans="1:7" s="341" customFormat="1" ht="25.5">
      <c r="A51" s="1648" t="s">
        <v>1723</v>
      </c>
      <c r="B51" s="1607"/>
      <c r="C51" s="2620"/>
      <c r="D51" s="2620"/>
      <c r="E51" s="2041">
        <f>+'35.12'!Q48</f>
        <v>0</v>
      </c>
      <c r="F51" s="2628">
        <f>SUM(D51:E51)</f>
        <v>0</v>
      </c>
      <c r="G51" s="3191"/>
    </row>
    <row r="52" spans="1:7" s="341" customFormat="1" ht="15" customHeight="1">
      <c r="A52" s="1648" t="s">
        <v>1187</v>
      </c>
      <c r="B52" s="1596"/>
      <c r="C52" s="2621"/>
      <c r="D52" s="2621"/>
      <c r="E52" s="2041">
        <f>+'35.12'!Q49</f>
        <v>0</v>
      </c>
      <c r="F52" s="2628">
        <f>SUM(D52:E52)</f>
        <v>0</v>
      </c>
      <c r="G52" s="3191"/>
    </row>
    <row r="53" spans="1:7" s="341" customFormat="1" ht="15" customHeight="1">
      <c r="A53" s="3466" t="s">
        <v>1189</v>
      </c>
      <c r="B53" s="1605"/>
      <c r="C53" s="2630"/>
      <c r="D53" s="2630"/>
      <c r="E53" s="2041">
        <f>+'35.12'!Q50</f>
        <v>0</v>
      </c>
      <c r="F53" s="2628">
        <f>SUM(D53:E53)</f>
        <v>0</v>
      </c>
      <c r="G53" s="3191"/>
    </row>
    <row r="54" spans="1:7" s="341" customFormat="1" ht="14.25">
      <c r="A54" s="3467" t="s">
        <v>1917</v>
      </c>
      <c r="B54" s="1607"/>
      <c r="C54" s="2620"/>
      <c r="D54" s="2620"/>
      <c r="E54" s="2041">
        <f>+'35.12'!Q51</f>
        <v>0</v>
      </c>
      <c r="F54" s="2628">
        <f>SUM(D54:E54)</f>
        <v>0</v>
      </c>
      <c r="G54" s="3191"/>
    </row>
    <row r="55" spans="1:7" s="341" customFormat="1" ht="14.25">
      <c r="A55" s="1643" t="s">
        <v>1208</v>
      </c>
      <c r="B55" s="1608"/>
      <c r="C55" s="2629">
        <f>SUM(C50:C54)</f>
        <v>0</v>
      </c>
      <c r="D55" s="2629">
        <f>SUM(D50:D54)</f>
        <v>0</v>
      </c>
      <c r="E55" s="2629">
        <f>SUM(E50:E54)</f>
        <v>0</v>
      </c>
      <c r="F55" s="2629">
        <f>SUM(F50:F54)</f>
        <v>0</v>
      </c>
      <c r="G55" s="3192">
        <f>SUM(G50:G54)</f>
        <v>0</v>
      </c>
    </row>
    <row r="56" spans="1:7" s="341" customFormat="1" ht="15">
      <c r="A56" s="3149"/>
      <c r="B56" s="3150"/>
      <c r="C56" s="3165"/>
      <c r="D56" s="3166"/>
      <c r="E56" s="3167"/>
      <c r="F56" s="3168"/>
      <c r="G56" s="3169"/>
    </row>
    <row r="57" spans="1:7" s="341" customFormat="1" ht="15">
      <c r="A57" s="1662" t="s">
        <v>1664</v>
      </c>
      <c r="B57" s="1595"/>
      <c r="C57" s="3162"/>
      <c r="D57" s="3163"/>
      <c r="E57" s="3162"/>
      <c r="F57" s="3162"/>
      <c r="G57" s="3164"/>
    </row>
    <row r="58" spans="1:7" s="341" customFormat="1" ht="14.25">
      <c r="A58" s="3468" t="s">
        <v>1925</v>
      </c>
      <c r="B58" s="1595"/>
      <c r="C58" s="2219"/>
      <c r="D58" s="2630"/>
      <c r="E58" s="3077">
        <f>+'35.12'!Q54</f>
        <v>0</v>
      </c>
      <c r="F58" s="2628">
        <f>SUM(D58:E58)</f>
        <v>0</v>
      </c>
      <c r="G58" s="3191"/>
    </row>
    <row r="59" spans="1:7" s="341" customFormat="1" ht="14.25">
      <c r="A59" s="3469" t="s">
        <v>1927</v>
      </c>
      <c r="B59" s="1596"/>
      <c r="C59" s="2630"/>
      <c r="D59" s="2630"/>
      <c r="E59" s="3077">
        <f>+'35.12'!Q55</f>
        <v>0</v>
      </c>
      <c r="F59" s="2628">
        <f>SUM(D59:E59)</f>
        <v>0</v>
      </c>
      <c r="G59" s="3191"/>
    </row>
    <row r="60" spans="1:7" s="341" customFormat="1" ht="15.75" thickBot="1">
      <c r="A60" s="1651" t="s">
        <v>1665</v>
      </c>
      <c r="B60" s="1616"/>
      <c r="C60" s="2631">
        <f>SUM(C58:C59)</f>
        <v>0</v>
      </c>
      <c r="D60" s="2631">
        <f>SUM(D58:D59)</f>
        <v>0</v>
      </c>
      <c r="E60" s="2631">
        <f>SUM(E58:E59)</f>
        <v>0</v>
      </c>
      <c r="F60" s="2631">
        <f>SUM(F58:F59)</f>
        <v>0</v>
      </c>
      <c r="G60" s="3194">
        <f>SUM(G58:G59)</f>
        <v>0</v>
      </c>
    </row>
    <row r="61" spans="1:7" s="341" customFormat="1" ht="15">
      <c r="A61" s="3149"/>
      <c r="B61" s="3150"/>
      <c r="C61" s="3151"/>
      <c r="D61" s="3840"/>
      <c r="E61" s="3841"/>
      <c r="F61" s="3152"/>
      <c r="G61" s="3843"/>
    </row>
    <row r="62" spans="1:7" s="341" customFormat="1" ht="15.75" thickBot="1">
      <c r="A62" s="3075" t="s">
        <v>483</v>
      </c>
      <c r="B62" s="3844"/>
      <c r="C62" s="3842">
        <f>SUM(C35,C40,C48,C55,C60)</f>
        <v>0</v>
      </c>
      <c r="D62" s="3842">
        <f>SUM(D35,D40,D48,D55,D60)</f>
        <v>0</v>
      </c>
      <c r="E62" s="3842">
        <f>SUM(E35,E40,E48,E55,E60)</f>
        <v>0</v>
      </c>
      <c r="F62" s="3842">
        <f>SUM(F35,F40,F48,F55,F60)</f>
        <v>0</v>
      </c>
      <c r="G62" s="3842">
        <f>SUM(G35,G40,G48,G55,G60)</f>
        <v>0</v>
      </c>
    </row>
    <row r="63" spans="1:7" s="341" customFormat="1" ht="15">
      <c r="A63" s="1652" t="s">
        <v>1190</v>
      </c>
      <c r="B63" s="1589"/>
      <c r="C63" s="2574"/>
      <c r="D63" s="2574"/>
      <c r="E63" s="2574"/>
      <c r="F63" s="2574"/>
      <c r="G63" s="3185"/>
    </row>
    <row r="64" spans="1:7" s="341" customFormat="1" ht="25.5">
      <c r="A64" s="1648" t="s">
        <v>1191</v>
      </c>
      <c r="B64" s="1595"/>
      <c r="C64" s="2219"/>
      <c r="D64" s="2219"/>
      <c r="E64" s="3056">
        <f>+'35.12'!Q59</f>
        <v>0</v>
      </c>
      <c r="F64" s="2628">
        <f>SUM(D64:E64)</f>
        <v>0</v>
      </c>
      <c r="G64" s="3191"/>
    </row>
    <row r="65" spans="1:7" s="341" customFormat="1" ht="25.5">
      <c r="A65" s="1653" t="s">
        <v>1192</v>
      </c>
      <c r="B65" s="1605"/>
      <c r="C65" s="2630"/>
      <c r="D65" s="2630"/>
      <c r="E65" s="3056">
        <f>+'35.12'!Q60</f>
        <v>0</v>
      </c>
      <c r="F65" s="2628">
        <f>SUM(D65:E65)</f>
        <v>0</v>
      </c>
      <c r="G65" s="3191"/>
    </row>
    <row r="66" spans="1:7" s="341" customFormat="1" ht="15.75" thickBot="1">
      <c r="A66" s="1654" t="s">
        <v>1915</v>
      </c>
      <c r="B66" s="1616"/>
      <c r="C66" s="2631">
        <f>SUM(C64:C65)</f>
        <v>0</v>
      </c>
      <c r="D66" s="2631">
        <f>SUM(D64:D65)</f>
        <v>0</v>
      </c>
      <c r="E66" s="2631">
        <f>SUM(E64:E65)</f>
        <v>0</v>
      </c>
      <c r="F66" s="2631">
        <f>SUM(F64:F65)</f>
        <v>0</v>
      </c>
      <c r="G66" s="3194">
        <f>SUM(G64:G65)</f>
        <v>0</v>
      </c>
    </row>
    <row r="67" spans="1:7" s="341" customFormat="1" ht="15">
      <c r="A67" s="1655"/>
      <c r="B67" s="1615"/>
      <c r="C67" s="2038"/>
      <c r="D67" s="2038"/>
      <c r="E67" s="2038"/>
      <c r="F67" s="2038"/>
      <c r="G67" s="862"/>
    </row>
    <row r="68" spans="1:7" s="341" customFormat="1" ht="15.75" thickBot="1">
      <c r="A68" s="1656" t="s">
        <v>1193</v>
      </c>
      <c r="B68" s="1617"/>
      <c r="C68" s="2633"/>
      <c r="D68" s="2636"/>
      <c r="E68" s="3057">
        <f>+'35.12'!Q63</f>
        <v>0</v>
      </c>
      <c r="F68" s="2625">
        <f>SUM(D68:E68)</f>
        <v>0</v>
      </c>
      <c r="G68" s="2638"/>
    </row>
    <row r="69" spans="1:7" s="341" customFormat="1" ht="15">
      <c r="A69" s="1640" t="s">
        <v>1194</v>
      </c>
      <c r="B69" s="1618"/>
      <c r="C69" s="2579"/>
      <c r="D69" s="2579"/>
      <c r="E69" s="2579"/>
      <c r="F69" s="2579"/>
      <c r="G69" s="3066"/>
    </row>
    <row r="70" spans="1:7" s="341" customFormat="1" ht="14.25">
      <c r="A70" s="3471" t="s">
        <v>1196</v>
      </c>
      <c r="B70" s="1595"/>
      <c r="C70" s="2219"/>
      <c r="D70" s="2219"/>
      <c r="E70" s="2041">
        <f>+'35.12'!Q65</f>
        <v>0</v>
      </c>
      <c r="F70" s="2628">
        <f>SUM(D70:E70)</f>
        <v>0</v>
      </c>
      <c r="G70" s="3191"/>
    </row>
    <row r="71" spans="1:7" s="341" customFormat="1" ht="12" customHeight="1">
      <c r="A71" s="1657" t="s">
        <v>1195</v>
      </c>
      <c r="B71" s="1595"/>
      <c r="C71" s="2219"/>
      <c r="D71" s="2219"/>
      <c r="E71" s="2041">
        <f>+'35.12'!Q66</f>
        <v>0</v>
      </c>
      <c r="F71" s="2628">
        <f>SUM(D71:E71)</f>
        <v>0</v>
      </c>
      <c r="G71" s="3191"/>
    </row>
    <row r="72" spans="1:7" s="341" customFormat="1" ht="14.25">
      <c r="A72" s="1657" t="s">
        <v>1918</v>
      </c>
      <c r="B72" s="1595"/>
      <c r="C72" s="2219"/>
      <c r="D72" s="1681"/>
      <c r="E72" s="2041">
        <f>+'35.12'!Q67</f>
        <v>0</v>
      </c>
      <c r="F72" s="2628">
        <f>SUM(D72:E72)</f>
        <v>0</v>
      </c>
      <c r="G72" s="3191"/>
    </row>
    <row r="73" spans="1:7" s="341" customFormat="1" ht="14.25">
      <c r="A73" s="1658" t="s">
        <v>2176</v>
      </c>
      <c r="B73" s="1596"/>
      <c r="C73" s="2621"/>
      <c r="D73" s="2621"/>
      <c r="E73" s="2041">
        <f>+'35.12'!Q68</f>
        <v>0</v>
      </c>
      <c r="F73" s="2635">
        <f>SUM(D73:E73)</f>
        <v>0</v>
      </c>
      <c r="G73" s="3191"/>
    </row>
    <row r="74" spans="1:7" s="341" customFormat="1" ht="15.75" thickBot="1">
      <c r="A74" s="1659" t="s">
        <v>478</v>
      </c>
      <c r="B74" s="1616"/>
      <c r="C74" s="2631">
        <f>SUM(C70:C73)</f>
        <v>0</v>
      </c>
      <c r="D74" s="2631">
        <f>SUM(D70:D73)</f>
        <v>0</v>
      </c>
      <c r="E74" s="2631">
        <f>SUM(E70:E73)</f>
        <v>0</v>
      </c>
      <c r="F74" s="2631">
        <f>SUM(F70:F73)</f>
        <v>0</v>
      </c>
      <c r="G74" s="3194">
        <f>SUM(G70:G73)</f>
        <v>0</v>
      </c>
    </row>
    <row r="75" spans="1:7" s="341" customFormat="1" ht="15">
      <c r="A75" s="5065" t="s">
        <v>1197</v>
      </c>
      <c r="B75" s="1598"/>
      <c r="C75" s="2575"/>
      <c r="D75" s="2575"/>
      <c r="E75" s="2575"/>
      <c r="F75" s="2575"/>
      <c r="G75" s="3186"/>
    </row>
    <row r="76" spans="1:7" s="341" customFormat="1" ht="15" customHeight="1">
      <c r="A76" s="5066" t="s">
        <v>1198</v>
      </c>
      <c r="B76" s="1595"/>
      <c r="C76" s="2219"/>
      <c r="D76" s="2219"/>
      <c r="E76" s="2041">
        <f>+'35.12'!Q71</f>
        <v>0</v>
      </c>
      <c r="F76" s="2628">
        <f>SUM(D76:E76)</f>
        <v>0</v>
      </c>
      <c r="G76" s="3191"/>
    </row>
    <row r="77" spans="1:7" s="341" customFormat="1" ht="14.25">
      <c r="A77" s="5067" t="s">
        <v>1199</v>
      </c>
      <c r="B77" s="1595"/>
      <c r="C77" s="2219"/>
      <c r="D77" s="2219"/>
      <c r="E77" s="2041">
        <f>+'35.12'!Q72</f>
        <v>0</v>
      </c>
      <c r="F77" s="2628">
        <f>SUM(D77:E77)</f>
        <v>0</v>
      </c>
      <c r="G77" s="3191"/>
    </row>
    <row r="78" spans="1:7" s="341" customFormat="1" ht="14.25">
      <c r="A78" s="5067" t="s">
        <v>1200</v>
      </c>
      <c r="B78" s="1595"/>
      <c r="C78" s="2219"/>
      <c r="D78" s="2219"/>
      <c r="E78" s="2041">
        <f>+'35.12'!Q73</f>
        <v>0</v>
      </c>
      <c r="F78" s="2628">
        <f>SUM(D78:E78)</f>
        <v>0</v>
      </c>
      <c r="G78" s="3191"/>
    </row>
    <row r="79" spans="1:7" s="341" customFormat="1" ht="14.25">
      <c r="A79" s="5068" t="s">
        <v>1201</v>
      </c>
      <c r="B79" s="1595"/>
      <c r="C79" s="2219"/>
      <c r="D79" s="2219"/>
      <c r="E79" s="2041">
        <f>+'35.12'!Q74</f>
        <v>0</v>
      </c>
      <c r="F79" s="2628">
        <f>SUM(D79:E79)</f>
        <v>0</v>
      </c>
      <c r="G79" s="3191"/>
    </row>
    <row r="80" spans="1:7" s="341" customFormat="1" ht="15.75" thickBot="1">
      <c r="A80" s="5069" t="s">
        <v>486</v>
      </c>
      <c r="B80" s="1616"/>
      <c r="C80" s="2631">
        <f>SUM(C76:C79)</f>
        <v>0</v>
      </c>
      <c r="D80" s="2631">
        <f>SUM(D76:D79)</f>
        <v>0</v>
      </c>
      <c r="E80" s="2631">
        <f>SUM(E76:E79)</f>
        <v>0</v>
      </c>
      <c r="F80" s="2631">
        <f>SUM(F76:F79)</f>
        <v>0</v>
      </c>
      <c r="G80" s="3194">
        <f>SUM(G76:G79)</f>
        <v>0</v>
      </c>
    </row>
    <row r="81" spans="1:15" s="341" customFormat="1">
      <c r="A81" s="1660"/>
      <c r="B81" s="1609"/>
      <c r="C81" s="2582"/>
      <c r="D81" s="2582"/>
      <c r="E81" s="2582"/>
      <c r="F81" s="2582"/>
      <c r="G81" s="2583"/>
    </row>
    <row r="82" spans="1:15" s="341" customFormat="1" ht="15.75" thickBot="1">
      <c r="A82" s="1590" t="s">
        <v>1202</v>
      </c>
      <c r="B82" s="1619"/>
      <c r="C82" s="4445"/>
      <c r="D82" s="2636"/>
      <c r="E82" s="3067">
        <f>+'35.12'!Q77</f>
        <v>0</v>
      </c>
      <c r="F82" s="2637">
        <f>SUM(D82:E82)</f>
        <v>0</v>
      </c>
      <c r="G82" s="2638"/>
    </row>
    <row r="83" spans="1:15" s="341" customFormat="1">
      <c r="A83" s="1660"/>
      <c r="B83" s="1609"/>
      <c r="C83" s="2580"/>
      <c r="D83" s="2580"/>
      <c r="E83" s="2580"/>
      <c r="F83" s="2580"/>
      <c r="G83" s="2581"/>
    </row>
    <row r="84" spans="1:15" s="341" customFormat="1" ht="15.75" thickBot="1">
      <c r="A84" s="1590" t="s">
        <v>1924</v>
      </c>
      <c r="B84" s="1620"/>
      <c r="C84" s="2633"/>
      <c r="D84" s="2633"/>
      <c r="E84" s="3068">
        <f>+'35.12'!Q79</f>
        <v>0</v>
      </c>
      <c r="F84" s="2637">
        <f>SUM(D84:E84)</f>
        <v>0</v>
      </c>
      <c r="G84" s="2634"/>
    </row>
    <row r="85" spans="1:15" s="341" customFormat="1" ht="15">
      <c r="A85" s="1662" t="s">
        <v>1660</v>
      </c>
      <c r="B85" s="1622"/>
      <c r="C85" s="2585"/>
      <c r="D85" s="2585"/>
      <c r="E85" s="2585"/>
      <c r="F85" s="2585"/>
      <c r="G85" s="3195"/>
    </row>
    <row r="86" spans="1:15" s="341" customFormat="1" ht="14.25">
      <c r="A86" s="1657" t="s">
        <v>1922</v>
      </c>
      <c r="B86" s="1610"/>
      <c r="C86" s="2219"/>
      <c r="D86" s="2219"/>
      <c r="E86" s="3077">
        <f>+'35.12'!Q81</f>
        <v>0</v>
      </c>
      <c r="F86" s="2628">
        <f>SUM(D86:E86)</f>
        <v>0</v>
      </c>
      <c r="G86" s="3191"/>
    </row>
    <row r="87" spans="1:15" s="341" customFormat="1" ht="14.25">
      <c r="A87" s="3472" t="s">
        <v>1669</v>
      </c>
      <c r="B87" s="1623"/>
      <c r="C87" s="2621"/>
      <c r="D87" s="2219"/>
      <c r="E87" s="3077">
        <f>+'35.12'!Q82</f>
        <v>0</v>
      </c>
      <c r="F87" s="2628">
        <f>SUM(D87:E87)</f>
        <v>0</v>
      </c>
      <c r="G87" s="2355"/>
      <c r="O87" s="435"/>
    </row>
    <row r="88" spans="1:15" s="341" customFormat="1" ht="15">
      <c r="A88" s="1663" t="s">
        <v>488</v>
      </c>
      <c r="B88" s="1624"/>
      <c r="C88" s="2639">
        <f>SUM(C86:C87)</f>
        <v>0</v>
      </c>
      <c r="D88" s="2639">
        <f>SUM(D86:D87)</f>
        <v>0</v>
      </c>
      <c r="E88" s="2639">
        <f>SUM(E86:E87)</f>
        <v>0</v>
      </c>
      <c r="F88" s="2639">
        <f>SUM(F86:F87)</f>
        <v>0</v>
      </c>
      <c r="G88" s="3196">
        <f>SUM(G86:G87)</f>
        <v>0</v>
      </c>
    </row>
    <row r="89" spans="1:15" s="341" customFormat="1" ht="15">
      <c r="A89" s="1661"/>
      <c r="B89" s="1625"/>
      <c r="C89" s="2580"/>
      <c r="D89" s="2580"/>
      <c r="E89" s="2580"/>
      <c r="F89" s="2580"/>
      <c r="G89" s="2581"/>
    </row>
    <row r="90" spans="1:15" s="341" customFormat="1" ht="15.75" thickBot="1">
      <c r="A90" s="1656" t="s">
        <v>1923</v>
      </c>
      <c r="B90" s="1626"/>
      <c r="C90" s="2586"/>
      <c r="D90" s="2636"/>
      <c r="E90" s="3057">
        <f>+'35.12'!Q85</f>
        <v>0</v>
      </c>
      <c r="F90" s="2584">
        <f>SUM(D90:E90)</f>
        <v>0</v>
      </c>
      <c r="G90" s="3078"/>
    </row>
    <row r="91" spans="1:15" s="341" customFormat="1" ht="15">
      <c r="A91" s="5950" t="s">
        <v>1661</v>
      </c>
      <c r="B91" s="1627"/>
      <c r="C91" s="2587"/>
      <c r="D91" s="2587"/>
      <c r="E91" s="2587"/>
      <c r="F91" s="2587"/>
      <c r="G91" s="3197"/>
    </row>
    <row r="92" spans="1:15" s="341" customFormat="1" ht="14.25">
      <c r="A92" s="5062" t="s">
        <v>1662</v>
      </c>
      <c r="B92" s="1610"/>
      <c r="C92" s="2219"/>
      <c r="D92" s="2219"/>
      <c r="E92" s="3077">
        <f>+'35.12'!Q87</f>
        <v>0</v>
      </c>
      <c r="F92" s="2628">
        <f>SUM(D92:E92)</f>
        <v>0</v>
      </c>
      <c r="G92" s="3191"/>
    </row>
    <row r="93" spans="1:15" s="341" customFormat="1" ht="14.25">
      <c r="A93" s="5063" t="s">
        <v>1663</v>
      </c>
      <c r="B93" s="1611"/>
      <c r="C93" s="2621"/>
      <c r="D93" s="2219"/>
      <c r="E93" s="3077">
        <f>+'35.12'!Q88</f>
        <v>0</v>
      </c>
      <c r="F93" s="2628">
        <f>SUM(D93:E93)</f>
        <v>0</v>
      </c>
      <c r="G93" s="3191"/>
    </row>
    <row r="94" spans="1:15" s="341" customFormat="1" ht="14.25">
      <c r="A94" s="5063" t="s">
        <v>2286</v>
      </c>
      <c r="B94" s="3674"/>
      <c r="C94" s="2621"/>
      <c r="D94" s="2219"/>
      <c r="E94" s="3077">
        <f>+'35.12'!Q89</f>
        <v>0</v>
      </c>
      <c r="F94" s="2628">
        <f>SUM(D94:E94)</f>
        <v>0</v>
      </c>
      <c r="G94" s="3191"/>
    </row>
    <row r="95" spans="1:15" s="341" customFormat="1" ht="15.75" thickBot="1">
      <c r="A95" s="5948" t="s">
        <v>487</v>
      </c>
      <c r="B95" s="1621"/>
      <c r="C95" s="2631">
        <f>SUM(C92:C94)</f>
        <v>0</v>
      </c>
      <c r="D95" s="2631">
        <f>SUM(D92:D94)</f>
        <v>0</v>
      </c>
      <c r="E95" s="2631">
        <f>SUM(E92:E94)</f>
        <v>0</v>
      </c>
      <c r="F95" s="2631">
        <f>SUM(F92:F94)</f>
        <v>0</v>
      </c>
      <c r="G95" s="3194">
        <f>SUM(G92:G94)</f>
        <v>0</v>
      </c>
    </row>
    <row r="96" spans="1:15" s="341" customFormat="1">
      <c r="A96" s="1660"/>
      <c r="B96" s="1609"/>
      <c r="C96" s="2580"/>
      <c r="D96" s="2580"/>
      <c r="E96" s="2580"/>
      <c r="F96" s="2580"/>
      <c r="G96" s="2581"/>
    </row>
    <row r="97" spans="1:7" s="341" customFormat="1" ht="15.75" thickBot="1">
      <c r="A97" s="1590" t="s">
        <v>1203</v>
      </c>
      <c r="B97" s="1619"/>
      <c r="C97" s="2633"/>
      <c r="D97" s="2633"/>
      <c r="E97" s="3068">
        <f>+'35.12'!Q92</f>
        <v>0</v>
      </c>
      <c r="F97" s="2637">
        <f>SUM(D97:E97)</f>
        <v>0</v>
      </c>
      <c r="G97" s="2634"/>
    </row>
    <row r="98" spans="1:7" s="341" customFormat="1">
      <c r="A98" s="1660"/>
      <c r="B98" s="1609"/>
      <c r="C98" s="2588"/>
      <c r="D98" s="2585"/>
      <c r="E98" s="2588"/>
      <c r="F98" s="2588"/>
      <c r="G98" s="2589"/>
    </row>
    <row r="99" spans="1:7" s="341" customFormat="1" ht="15.75" thickBot="1">
      <c r="A99" s="1590" t="s">
        <v>1204</v>
      </c>
      <c r="B99" s="1619"/>
      <c r="C99" s="2633"/>
      <c r="D99" s="2633"/>
      <c r="E99" s="3068">
        <f>+'35.12'!Q94</f>
        <v>0</v>
      </c>
      <c r="F99" s="2637">
        <f>SUM(D99:E99)</f>
        <v>0</v>
      </c>
      <c r="G99" s="2634"/>
    </row>
    <row r="100" spans="1:7" s="341" customFormat="1">
      <c r="A100" s="1660"/>
      <c r="B100" s="1609"/>
      <c r="C100" s="2588"/>
      <c r="D100" s="2590"/>
      <c r="E100" s="2588"/>
      <c r="F100" s="2588"/>
      <c r="G100" s="2589"/>
    </row>
    <row r="101" spans="1:7" s="341" customFormat="1" ht="15.75" thickBot="1">
      <c r="A101" s="1590" t="s">
        <v>1205</v>
      </c>
      <c r="B101" s="1617"/>
      <c r="C101" s="2633"/>
      <c r="D101" s="2633"/>
      <c r="E101" s="3068">
        <f>+'35.12'!Q96</f>
        <v>0</v>
      </c>
      <c r="F101" s="2637">
        <f>SUM(D101:E101)</f>
        <v>0</v>
      </c>
      <c r="G101" s="2634"/>
    </row>
    <row r="102" spans="1:7" s="341" customFormat="1" ht="15">
      <c r="A102" s="2310"/>
      <c r="B102" s="2311"/>
      <c r="C102" s="1708"/>
      <c r="D102" s="1708"/>
      <c r="E102" s="2591"/>
      <c r="F102" s="2591"/>
      <c r="G102" s="2592"/>
    </row>
    <row r="103" spans="1:7" s="341" customFormat="1" ht="15.75" thickBot="1">
      <c r="A103" s="5949" t="s">
        <v>2287</v>
      </c>
      <c r="B103" s="1617"/>
      <c r="C103" s="2633"/>
      <c r="D103" s="2633"/>
      <c r="E103" s="3068">
        <f>+'35.12'!Q102</f>
        <v>0</v>
      </c>
      <c r="F103" s="2637">
        <f>SUM(D103:E103)</f>
        <v>0</v>
      </c>
      <c r="G103" s="2634"/>
    </row>
    <row r="104" spans="1:7" s="341" customFormat="1" ht="15">
      <c r="A104" s="5055"/>
      <c r="B104" s="4436"/>
      <c r="C104" s="1708"/>
      <c r="D104" s="1708"/>
      <c r="E104" s="2591"/>
      <c r="F104" s="2591"/>
      <c r="G104" s="2592"/>
    </row>
    <row r="105" spans="1:7" s="341" customFormat="1" ht="15.75" thickBot="1">
      <c r="A105" s="5056" t="s">
        <v>2553</v>
      </c>
      <c r="B105" s="5057"/>
      <c r="C105" s="5058"/>
      <c r="D105" s="5060"/>
      <c r="E105" s="3068">
        <f>+'35.12'!Q104</f>
        <v>0</v>
      </c>
      <c r="F105" s="2637">
        <f>SUM(D105:E105)</f>
        <v>0</v>
      </c>
      <c r="G105" s="2634"/>
    </row>
    <row r="106" spans="1:7" s="341" customFormat="1" ht="15">
      <c r="A106" s="5059"/>
      <c r="B106" s="4436"/>
      <c r="C106" s="1708"/>
      <c r="D106" s="1708"/>
      <c r="E106" s="3152"/>
      <c r="F106" s="2591"/>
      <c r="G106" s="2592"/>
    </row>
    <row r="107" spans="1:7" s="341" customFormat="1" ht="15.75" thickBot="1">
      <c r="A107" s="5056" t="s">
        <v>2554</v>
      </c>
      <c r="B107" s="5057"/>
      <c r="C107" s="5058"/>
      <c r="D107" s="5060"/>
      <c r="E107" s="3068">
        <f>+'35.12'!Q106</f>
        <v>0</v>
      </c>
      <c r="F107" s="2637">
        <f>SUM(D107:E107)</f>
        <v>0</v>
      </c>
      <c r="G107" s="2634"/>
    </row>
    <row r="108" spans="1:7" s="341" customFormat="1" ht="15">
      <c r="A108" s="5059"/>
      <c r="B108" s="4436"/>
      <c r="C108" s="1708"/>
      <c r="D108" s="1708"/>
      <c r="E108" s="3152"/>
      <c r="F108" s="2591"/>
      <c r="G108" s="2592"/>
    </row>
    <row r="109" spans="1:7" s="341" customFormat="1" ht="15.75" thickBot="1">
      <c r="A109" s="5056" t="s">
        <v>2555</v>
      </c>
      <c r="B109" s="5057"/>
      <c r="C109" s="5058"/>
      <c r="D109" s="5060"/>
      <c r="E109" s="3068">
        <f>+'35.12'!Q108</f>
        <v>0</v>
      </c>
      <c r="F109" s="2637">
        <f>SUM(D109:E109)</f>
        <v>0</v>
      </c>
      <c r="G109" s="2634"/>
    </row>
    <row r="110" spans="1:7" s="341" customFormat="1" ht="15">
      <c r="A110" s="1661"/>
      <c r="B110" s="1601"/>
      <c r="C110" s="2640"/>
      <c r="D110" s="2640"/>
      <c r="E110" s="2640"/>
      <c r="F110" s="2640"/>
      <c r="G110" s="2641"/>
    </row>
    <row r="111" spans="1:7" s="341" customFormat="1" ht="15.75" thickBot="1">
      <c r="A111" s="1665" t="s">
        <v>489</v>
      </c>
      <c r="B111" s="1666" t="s">
        <v>109</v>
      </c>
      <c r="C111" s="2642">
        <f>SUM(C15,C17,C23,C62,C66,C68,C74,C80,C82,C84,C88,C90,C95,C97,C99,C101,C103,C105,C107,C109)</f>
        <v>0</v>
      </c>
      <c r="D111" s="2642">
        <f t="shared" ref="D111:G111" si="3">SUM(D15,D17,D23,D62,D66,D68,D74,D80,D82,D84,D88,D90,D95,D97,D99,D101,D103,D105,D107,D109)</f>
        <v>0</v>
      </c>
      <c r="E111" s="2642">
        <f t="shared" si="3"/>
        <v>0</v>
      </c>
      <c r="F111" s="2642">
        <f t="shared" si="3"/>
        <v>0</v>
      </c>
      <c r="G111" s="2642">
        <f t="shared" si="3"/>
        <v>0</v>
      </c>
    </row>
    <row r="112" spans="1:7" s="341" customFormat="1" ht="13.5" thickTop="1">
      <c r="A112" s="340"/>
      <c r="B112" s="340"/>
      <c r="C112" s="340"/>
      <c r="D112" s="340"/>
      <c r="E112" s="340"/>
      <c r="F112" s="340"/>
      <c r="G112" s="340"/>
    </row>
    <row r="113" spans="1:7" s="341" customFormat="1" ht="15">
      <c r="A113" s="433" t="s">
        <v>2288</v>
      </c>
      <c r="B113" s="346"/>
      <c r="C113" s="346"/>
      <c r="D113" s="346"/>
      <c r="E113" s="346"/>
      <c r="F113" s="2597"/>
      <c r="G113" s="340"/>
    </row>
    <row r="114" spans="1:7" s="341" customFormat="1" ht="15">
      <c r="A114" s="433" t="s">
        <v>2289</v>
      </c>
      <c r="B114" s="346"/>
      <c r="C114" s="346"/>
      <c r="D114" s="346"/>
      <c r="E114" s="346"/>
      <c r="F114" s="346"/>
      <c r="G114" s="89" t="str">
        <f>+ToC!E117</f>
        <v xml:space="preserve">GENERAL Annual Return </v>
      </c>
    </row>
    <row r="115" spans="1:7" s="341" customFormat="1" ht="14.25">
      <c r="A115" s="340"/>
      <c r="B115" s="340"/>
      <c r="C115" s="340"/>
      <c r="D115" s="340"/>
      <c r="E115" s="340"/>
      <c r="F115" s="340"/>
      <c r="G115" s="353" t="s">
        <v>1750</v>
      </c>
    </row>
    <row r="116" spans="1:7" s="341" customFormat="1" hidden="1"/>
    <row r="117" spans="1:7" s="341" customFormat="1" hidden="1"/>
    <row r="118" spans="1:7" s="341" customFormat="1" hidden="1"/>
    <row r="119" spans="1:7" s="341" customFormat="1" hidden="1"/>
    <row r="120" spans="1:7" s="341" customFormat="1" hidden="1"/>
  </sheetData>
  <sheetProtection algorithmName="SHA-512" hashValue="lSoXDTdqgwSVp9o9MYiiBy/HxUuSEJAcpX6+k00gswGgH8WQgBE+gsPB7tc1THDegF8rIbWBf3ekXPsclGsbYQ==" saltValue="33ri/zF6BRHOSaJVdROEyQ==" spinCount="100000" sheet="1" objects="1" scenarios="1"/>
  <customSheetViews>
    <customSheetView guid="{54084986-DBD9-467D-BB87-84DFF604BE53}" showPageBreaks="1" printArea="1">
      <selection activeCell="C97" sqref="C97:G102"/>
      <pageMargins left="0.7" right="0" top="0.45" bottom="0.45" header="0.3" footer="0.3"/>
      <pageSetup paperSize="5" scale="53" orientation="portrait" r:id="rId1"/>
    </customSheetView>
  </customSheetViews>
  <mergeCells count="6">
    <mergeCell ref="A8:F8"/>
    <mergeCell ref="C11:D11"/>
    <mergeCell ref="F11:G11"/>
    <mergeCell ref="A1:G1"/>
    <mergeCell ref="A10:G10"/>
    <mergeCell ref="A9:G9"/>
  </mergeCells>
  <dataValidations count="3">
    <dataValidation type="whole" operator="lessThanOrEqual" allowBlank="1" showInputMessage="1" showErrorMessage="1" errorTitle="Numbers Only" error="You can only enter whole numbers" sqref="B68 B54:B55 B37:B40 B17:B28">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B99:G99 D50:E50 B76:G80 F26:F35 B82 C28:D28 B86 F82 C86:G88 C68:G68 B70:G74 C17:G22 B113:E113 F15 F23 B97:G97 B64:G66 B60:G60 D90:G90 C35:E35 G35 C51:E55 B51:B53 B92:G95 B84:G84 D61:G61 E58 F58:G59 B57 B42:G48 D26 C37:G40 C62:G62 B58:C59 D59:E59 F50:G55 D56:G56 C104:C108 B101:C103 D101:G109">
      <formula1>50000000000</formula1>
    </dataValidation>
    <dataValidation operator="lessThanOrEqual" allowBlank="1" showInputMessage="1" showErrorMessage="1" errorTitle="Numbers Only" error="You can only enter numbers in these cells.To re input a number, press Cancel  or Retry and  delete, and then re enter a valid number_x000a_" sqref="B111:G111"/>
  </dataValidations>
  <hyperlinks>
    <hyperlink ref="A1:G1" location="ToC!A1" display="35.10"/>
  </hyperlinks>
  <pageMargins left="0.70866141732283472" right="0.70866141732283472" top="0.74803149606299213" bottom="0.74803149606299213" header="0.31496062992125984" footer="0.31496062992125984"/>
  <pageSetup scale="41" orientation="portrait" r:id="rId2"/>
  <headerFooter>
    <oddHeader>&amp;L&amp;A&amp;C&amp;"Times New Roman,Bold" DRAFT 
INTERNAL USE ONLY&amp;RPage &amp;P</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pageSetUpPr fitToPage="1"/>
  </sheetPr>
  <dimension ref="A1:AD117"/>
  <sheetViews>
    <sheetView zoomScaleNormal="100" workbookViewId="0">
      <pane xSplit="1" ySplit="11" topLeftCell="M104" activePane="bottomRight" state="frozen"/>
      <selection activeCell="B85" sqref="B85"/>
      <selection pane="topRight" activeCell="B85" sqref="B85"/>
      <selection pane="bottomLeft" activeCell="B85" sqref="B85"/>
      <selection pane="bottomRight" activeCell="M106" sqref="M106"/>
    </sheetView>
  </sheetViews>
  <sheetFormatPr defaultColWidth="0" defaultRowHeight="36" customHeight="1" zeroHeight="1"/>
  <cols>
    <col min="1" max="1" width="58.83203125" style="3270" customWidth="1"/>
    <col min="2" max="2" width="6.83203125" style="3270" customWidth="1"/>
    <col min="3" max="18" width="20.83203125" style="3270" customWidth="1"/>
    <col min="19" max="29" width="0" style="3270" hidden="1" customWidth="1"/>
    <col min="30" max="30" width="4.33203125" style="3270" hidden="1" customWidth="1"/>
    <col min="31" max="16384" width="4.6640625" style="3270" hidden="1"/>
  </cols>
  <sheetData>
    <row r="1" spans="1:23" ht="12.75">
      <c r="A1" s="6662">
        <v>35.119999999999997</v>
      </c>
      <c r="B1" s="6662"/>
      <c r="C1" s="6662"/>
      <c r="D1" s="6662"/>
      <c r="E1" s="6662"/>
      <c r="F1" s="6662"/>
      <c r="G1" s="6662"/>
      <c r="H1" s="6662"/>
      <c r="I1" s="6662"/>
      <c r="J1" s="6662"/>
      <c r="K1" s="6662"/>
      <c r="L1" s="6662"/>
      <c r="M1" s="6662"/>
      <c r="N1" s="6662"/>
      <c r="O1" s="6662"/>
      <c r="P1" s="6662"/>
      <c r="Q1" s="6662"/>
      <c r="R1" s="6662"/>
      <c r="S1"/>
      <c r="T1"/>
      <c r="U1"/>
      <c r="V1"/>
      <c r="W1"/>
    </row>
    <row r="2" spans="1:23" ht="12.75">
      <c r="A2" s="268"/>
      <c r="B2" s="268"/>
      <c r="C2" s="268"/>
      <c r="D2" s="268"/>
      <c r="E2" s="268"/>
      <c r="F2" s="268"/>
      <c r="G2" s="268"/>
      <c r="H2" s="61"/>
      <c r="I2" s="61"/>
      <c r="J2" s="61"/>
      <c r="K2" s="61"/>
      <c r="L2" s="61"/>
      <c r="M2" s="61"/>
      <c r="N2" s="61"/>
      <c r="O2" s="61"/>
      <c r="P2" s="61"/>
      <c r="Q2" s="61"/>
      <c r="R2" s="61"/>
      <c r="S2"/>
      <c r="T2"/>
      <c r="U2"/>
      <c r="V2"/>
      <c r="W2"/>
    </row>
    <row r="3" spans="1:23" ht="15">
      <c r="A3" s="1395" t="str">
        <f>+Cover!A14</f>
        <v>Select Name of Insurer/ Financial Holding Company</v>
      </c>
      <c r="B3" s="1475"/>
      <c r="C3" s="1476"/>
      <c r="D3" s="1476"/>
      <c r="E3" s="1476"/>
      <c r="F3" s="1476"/>
      <c r="G3" s="1476"/>
      <c r="H3" s="75"/>
      <c r="I3" s="75"/>
      <c r="J3" s="75"/>
      <c r="K3" s="75"/>
      <c r="L3" s="75"/>
      <c r="M3" s="75"/>
      <c r="N3" s="75"/>
      <c r="O3" s="75"/>
      <c r="P3" s="75"/>
      <c r="Q3" s="4131" t="s">
        <v>2290</v>
      </c>
      <c r="R3" s="61"/>
      <c r="S3"/>
      <c r="T3"/>
      <c r="U3"/>
      <c r="V3"/>
      <c r="W3"/>
    </row>
    <row r="4" spans="1:23" ht="15">
      <c r="A4" s="1477" t="s">
        <v>119</v>
      </c>
      <c r="B4" s="86"/>
      <c r="C4" s="75"/>
      <c r="D4" s="75"/>
      <c r="E4" s="75"/>
      <c r="F4" s="75"/>
      <c r="G4" s="75"/>
      <c r="H4" s="75"/>
      <c r="I4" s="75"/>
      <c r="J4" s="75"/>
      <c r="K4" s="75"/>
      <c r="L4" s="75"/>
      <c r="M4" s="75"/>
      <c r="N4" s="75"/>
      <c r="O4" s="75"/>
      <c r="P4" s="75"/>
      <c r="Q4" s="75"/>
      <c r="R4" s="61"/>
      <c r="S4" s="3085"/>
      <c r="T4" s="3085"/>
      <c r="U4" s="3085"/>
      <c r="V4" s="3085"/>
      <c r="W4" s="3085"/>
    </row>
    <row r="5" spans="1:23" ht="15">
      <c r="A5" s="1477"/>
      <c r="B5" s="86"/>
      <c r="C5" s="75"/>
      <c r="D5" s="75"/>
      <c r="E5" s="75"/>
      <c r="F5" s="75"/>
      <c r="G5" s="75"/>
      <c r="H5" s="75"/>
      <c r="I5" s="75"/>
      <c r="J5" s="75"/>
      <c r="K5" s="75"/>
      <c r="L5" s="75"/>
      <c r="M5" s="75"/>
      <c r="N5" s="75"/>
      <c r="O5" s="75"/>
      <c r="P5" s="75"/>
      <c r="Q5" s="75"/>
      <c r="R5" s="61"/>
      <c r="S5" s="3085"/>
      <c r="T5" s="3085"/>
      <c r="U5" s="3085"/>
      <c r="V5" s="3085"/>
      <c r="W5" s="3085"/>
    </row>
    <row r="6" spans="1:23" ht="15">
      <c r="A6" s="82" t="str">
        <f>+ToC!A5</f>
        <v>General Insurers Annual Return</v>
      </c>
      <c r="B6" s="2966"/>
      <c r="C6" s="75"/>
      <c r="D6" s="75"/>
      <c r="E6" s="75"/>
      <c r="F6" s="75"/>
      <c r="G6" s="75"/>
      <c r="H6" s="75"/>
      <c r="I6" s="75"/>
      <c r="J6" s="75"/>
      <c r="K6" s="75"/>
      <c r="L6" s="75"/>
      <c r="M6" s="75"/>
      <c r="N6" s="75"/>
      <c r="O6" s="75"/>
      <c r="P6" s="75"/>
      <c r="Q6" s="75"/>
      <c r="R6" s="61"/>
      <c r="S6" s="3085"/>
      <c r="T6" s="3085"/>
      <c r="U6" s="3085"/>
      <c r="V6" s="3085"/>
      <c r="W6" s="3085"/>
    </row>
    <row r="7" spans="1:23" ht="15">
      <c r="A7" s="2969" t="str">
        <f>+ToC!A6</f>
        <v>For Year Ended:</v>
      </c>
      <c r="B7" s="86"/>
      <c r="C7" s="817"/>
      <c r="D7" s="75"/>
      <c r="E7" s="75"/>
      <c r="F7" s="75"/>
      <c r="G7" s="75"/>
      <c r="H7" s="75"/>
      <c r="I7" s="75"/>
      <c r="J7" s="61"/>
      <c r="K7" s="75"/>
      <c r="L7" s="75"/>
      <c r="M7" s="75"/>
      <c r="N7" s="75"/>
      <c r="O7" s="75"/>
      <c r="P7" s="75"/>
      <c r="Q7" s="528">
        <f>+Cover!A22</f>
        <v>0</v>
      </c>
      <c r="R7" s="61"/>
      <c r="S7" s="3085"/>
      <c r="T7" s="3085"/>
      <c r="U7" s="3085"/>
      <c r="V7" s="3085"/>
      <c r="W7" s="3085"/>
    </row>
    <row r="8" spans="1:23" ht="14.25">
      <c r="A8" s="6419" t="s">
        <v>505</v>
      </c>
      <c r="B8" s="6419"/>
      <c r="C8" s="6419"/>
      <c r="D8" s="6419"/>
      <c r="E8" s="6419"/>
      <c r="F8" s="6419"/>
      <c r="G8" s="6419"/>
      <c r="H8" s="6660"/>
      <c r="I8" s="6660"/>
      <c r="J8" s="6660"/>
      <c r="K8" s="6660"/>
      <c r="L8" s="6660"/>
      <c r="M8" s="6660"/>
      <c r="N8" s="6660"/>
      <c r="O8" s="6660"/>
      <c r="P8" s="6660"/>
      <c r="Q8" s="6660"/>
      <c r="R8" s="2963"/>
      <c r="S8" s="3085"/>
      <c r="T8" s="3085"/>
      <c r="U8" s="3085"/>
      <c r="V8" s="3085"/>
      <c r="W8" s="3085"/>
    </row>
    <row r="9" spans="1:23" ht="15.75" thickBot="1">
      <c r="A9" s="6661" t="s">
        <v>2051</v>
      </c>
      <c r="B9" s="6216"/>
      <c r="C9" s="6216"/>
      <c r="D9" s="6216"/>
      <c r="E9" s="6216"/>
      <c r="F9" s="6216"/>
      <c r="G9" s="6216"/>
      <c r="H9" s="6216"/>
      <c r="I9" s="6216"/>
      <c r="J9" s="6216"/>
      <c r="K9" s="6216"/>
      <c r="L9" s="6216"/>
      <c r="M9" s="6216"/>
      <c r="N9" s="6216"/>
      <c r="O9" s="6216"/>
      <c r="P9" s="6216"/>
      <c r="Q9" s="6216"/>
      <c r="R9" s="2963"/>
      <c r="S9" s="3085"/>
      <c r="T9" s="3085"/>
      <c r="U9" s="3085"/>
      <c r="V9" s="3085"/>
      <c r="W9" s="3085"/>
    </row>
    <row r="10" spans="1:23" ht="23.25" customHeight="1" thickTop="1">
      <c r="A10" s="48" t="s">
        <v>365</v>
      </c>
      <c r="B10" s="56" t="s">
        <v>10</v>
      </c>
      <c r="C10" s="3084" t="s">
        <v>1656</v>
      </c>
      <c r="D10" s="3084" t="s">
        <v>1656</v>
      </c>
      <c r="E10" s="3084" t="s">
        <v>1656</v>
      </c>
      <c r="F10" s="3084" t="s">
        <v>1656</v>
      </c>
      <c r="G10" s="3084" t="s">
        <v>1656</v>
      </c>
      <c r="H10" s="3084" t="s">
        <v>1656</v>
      </c>
      <c r="I10" s="3084" t="s">
        <v>1656</v>
      </c>
      <c r="J10" s="3084" t="s">
        <v>1656</v>
      </c>
      <c r="K10" s="3084" t="s">
        <v>224</v>
      </c>
      <c r="L10" s="3084" t="s">
        <v>1656</v>
      </c>
      <c r="M10" s="3084" t="s">
        <v>1656</v>
      </c>
      <c r="N10" s="3084" t="s">
        <v>1656</v>
      </c>
      <c r="O10" s="3084" t="s">
        <v>1656</v>
      </c>
      <c r="P10" s="3084" t="s">
        <v>1656</v>
      </c>
      <c r="Q10" s="735">
        <f>YEAR($Q$7)</f>
        <v>1900</v>
      </c>
      <c r="R10" s="565">
        <f>Q10-1</f>
        <v>1899</v>
      </c>
      <c r="S10" s="3085"/>
      <c r="T10" s="3085"/>
      <c r="U10" s="3085"/>
      <c r="V10" s="3085"/>
      <c r="W10" s="3085"/>
    </row>
    <row r="11" spans="1:23" ht="15">
      <c r="A11" s="1675" t="s">
        <v>1169</v>
      </c>
      <c r="B11" s="48"/>
      <c r="C11" s="6014"/>
      <c r="D11" s="6015"/>
      <c r="E11" s="6015"/>
      <c r="F11" s="6015"/>
      <c r="G11" s="6015"/>
      <c r="H11" s="6014"/>
      <c r="I11" s="6014"/>
      <c r="J11" s="6014"/>
      <c r="K11" s="6014"/>
      <c r="L11" s="6016"/>
      <c r="M11" s="6016"/>
      <c r="N11" s="6016"/>
      <c r="O11" s="6016"/>
      <c r="P11" s="6016"/>
      <c r="Q11" s="6017"/>
      <c r="R11" s="6017"/>
      <c r="S11" s="3085"/>
      <c r="T11" s="3085"/>
      <c r="U11" s="3085"/>
      <c r="V11" s="3085"/>
      <c r="W11" s="3025" t="s">
        <v>1656</v>
      </c>
    </row>
    <row r="12" spans="1:23" ht="15.75" thickBot="1">
      <c r="A12" s="1673" t="s">
        <v>1929</v>
      </c>
      <c r="B12" s="1674"/>
      <c r="C12" s="6018"/>
      <c r="D12" s="6018"/>
      <c r="E12" s="6018"/>
      <c r="F12" s="6018"/>
      <c r="G12" s="6018"/>
      <c r="H12" s="6018"/>
      <c r="I12" s="6018"/>
      <c r="J12" s="6018"/>
      <c r="K12" s="6018"/>
      <c r="L12" s="6018"/>
      <c r="M12" s="6018"/>
      <c r="N12" s="6018"/>
      <c r="O12" s="6018"/>
      <c r="P12" s="6018"/>
      <c r="Q12" s="6019">
        <f>SUM(C12:P12)</f>
        <v>0</v>
      </c>
      <c r="R12" s="6018"/>
      <c r="S12" s="3085"/>
      <c r="T12" s="3085"/>
      <c r="U12" s="3085"/>
      <c r="V12" s="3085"/>
      <c r="W12" s="3085" t="s">
        <v>999</v>
      </c>
    </row>
    <row r="13" spans="1:23" ht="12.75">
      <c r="A13" s="1672"/>
      <c r="B13" s="1580"/>
      <c r="C13" s="6020"/>
      <c r="D13" s="6020"/>
      <c r="E13" s="6020"/>
      <c r="F13" s="6020"/>
      <c r="G13" s="6020"/>
      <c r="H13" s="6020"/>
      <c r="I13" s="6020"/>
      <c r="J13" s="6020"/>
      <c r="K13" s="6020"/>
      <c r="L13" s="6020"/>
      <c r="M13" s="6020"/>
      <c r="N13" s="6020"/>
      <c r="O13" s="6020"/>
      <c r="P13" s="6020"/>
      <c r="Q13" s="6020"/>
      <c r="R13" s="6020"/>
      <c r="S13" s="3085"/>
      <c r="T13" s="3085"/>
      <c r="U13" s="3085"/>
      <c r="V13" s="3085"/>
      <c r="W13" s="3085" t="s">
        <v>1002</v>
      </c>
    </row>
    <row r="14" spans="1:23" ht="15.75" thickBot="1">
      <c r="A14" s="1590" t="s">
        <v>1928</v>
      </c>
      <c r="B14" s="1676"/>
      <c r="C14" s="6021">
        <f>SUM(C15:C19)</f>
        <v>0</v>
      </c>
      <c r="D14" s="6021">
        <f t="shared" ref="D14:R14" si="0">SUM(D15:D19)</f>
        <v>0</v>
      </c>
      <c r="E14" s="6021">
        <f t="shared" si="0"/>
        <v>0</v>
      </c>
      <c r="F14" s="6021">
        <f t="shared" si="0"/>
        <v>0</v>
      </c>
      <c r="G14" s="6021">
        <f t="shared" si="0"/>
        <v>0</v>
      </c>
      <c r="H14" s="6021">
        <f t="shared" si="0"/>
        <v>0</v>
      </c>
      <c r="I14" s="6021">
        <f t="shared" si="0"/>
        <v>0</v>
      </c>
      <c r="J14" s="6021">
        <f t="shared" si="0"/>
        <v>0</v>
      </c>
      <c r="K14" s="6021">
        <f t="shared" si="0"/>
        <v>0</v>
      </c>
      <c r="L14" s="6021">
        <f t="shared" si="0"/>
        <v>0</v>
      </c>
      <c r="M14" s="6021">
        <f t="shared" si="0"/>
        <v>0</v>
      </c>
      <c r="N14" s="6021">
        <f t="shared" si="0"/>
        <v>0</v>
      </c>
      <c r="O14" s="6021">
        <f t="shared" si="0"/>
        <v>0</v>
      </c>
      <c r="P14" s="6021">
        <f t="shared" si="0"/>
        <v>0</v>
      </c>
      <c r="Q14" s="6021">
        <f t="shared" si="0"/>
        <v>0</v>
      </c>
      <c r="R14" s="6021">
        <f t="shared" si="0"/>
        <v>0</v>
      </c>
      <c r="S14" s="3085"/>
      <c r="T14" s="3085"/>
      <c r="U14" s="3085"/>
      <c r="V14" s="3085"/>
      <c r="W14" s="3085" t="s">
        <v>1150</v>
      </c>
    </row>
    <row r="15" spans="1:23" ht="14.25">
      <c r="A15" s="1677" t="s">
        <v>1206</v>
      </c>
      <c r="B15" s="1699"/>
      <c r="C15" s="6022"/>
      <c r="D15" s="6022"/>
      <c r="E15" s="6022"/>
      <c r="F15" s="6022"/>
      <c r="G15" s="6022"/>
      <c r="H15" s="6022"/>
      <c r="I15" s="6022"/>
      <c r="J15" s="6022"/>
      <c r="K15" s="6022"/>
      <c r="L15" s="6022"/>
      <c r="M15" s="6022"/>
      <c r="N15" s="6022"/>
      <c r="O15" s="6022"/>
      <c r="P15" s="6022"/>
      <c r="Q15" s="6023">
        <f t="shared" ref="Q15:Q20" si="1">SUM(C15:P15)</f>
        <v>0</v>
      </c>
      <c r="R15" s="6022"/>
      <c r="S15" s="3085"/>
      <c r="T15" s="3085"/>
      <c r="U15" s="3085"/>
      <c r="V15" s="3085"/>
      <c r="W15" s="3085" t="s">
        <v>1045</v>
      </c>
    </row>
    <row r="16" spans="1:23" ht="14.25">
      <c r="A16" s="1638" t="s">
        <v>1930</v>
      </c>
      <c r="B16" s="1700"/>
      <c r="C16" s="6024"/>
      <c r="D16" s="6024"/>
      <c r="E16" s="6024"/>
      <c r="F16" s="6024"/>
      <c r="G16" s="6024"/>
      <c r="H16" s="6024"/>
      <c r="I16" s="6024"/>
      <c r="J16" s="6024"/>
      <c r="K16" s="6024"/>
      <c r="L16" s="6024"/>
      <c r="M16" s="6024"/>
      <c r="N16" s="6024"/>
      <c r="O16" s="6024"/>
      <c r="P16" s="6024"/>
      <c r="Q16" s="6025">
        <f t="shared" si="1"/>
        <v>0</v>
      </c>
      <c r="R16" s="6024"/>
      <c r="S16" s="3085"/>
      <c r="T16" s="3085"/>
      <c r="U16" s="3085"/>
      <c r="V16" s="3085"/>
      <c r="W16" s="3085" t="s">
        <v>490</v>
      </c>
    </row>
    <row r="17" spans="1:23" ht="14.25">
      <c r="A17" s="1638" t="s">
        <v>1931</v>
      </c>
      <c r="B17" s="1700"/>
      <c r="C17" s="6024"/>
      <c r="D17" s="6024"/>
      <c r="E17" s="6024"/>
      <c r="F17" s="6024"/>
      <c r="G17" s="6024"/>
      <c r="H17" s="6024"/>
      <c r="I17" s="6024"/>
      <c r="J17" s="6024"/>
      <c r="K17" s="6024"/>
      <c r="L17" s="6024"/>
      <c r="M17" s="6024"/>
      <c r="N17" s="6024"/>
      <c r="O17" s="6024"/>
      <c r="P17" s="6024"/>
      <c r="Q17" s="6025">
        <f t="shared" si="1"/>
        <v>0</v>
      </c>
      <c r="R17" s="6024"/>
      <c r="S17" s="3085"/>
      <c r="T17" s="3085"/>
      <c r="U17" s="3085"/>
      <c r="V17" s="3085"/>
      <c r="W17" s="3085" t="s">
        <v>1003</v>
      </c>
    </row>
    <row r="18" spans="1:23" ht="14.25">
      <c r="A18" s="1639" t="s">
        <v>1932</v>
      </c>
      <c r="B18" s="1701"/>
      <c r="C18" s="6026"/>
      <c r="D18" s="6026"/>
      <c r="E18" s="6026"/>
      <c r="F18" s="6026"/>
      <c r="G18" s="6026"/>
      <c r="H18" s="6026"/>
      <c r="I18" s="6026"/>
      <c r="J18" s="6026"/>
      <c r="K18" s="6026"/>
      <c r="L18" s="6026"/>
      <c r="M18" s="6026"/>
      <c r="N18" s="6026"/>
      <c r="O18" s="6026"/>
      <c r="P18" s="6026"/>
      <c r="Q18" s="6027">
        <f t="shared" si="1"/>
        <v>0</v>
      </c>
      <c r="R18" s="6026"/>
      <c r="S18" s="3085"/>
      <c r="T18" s="3085"/>
      <c r="U18" s="3085"/>
      <c r="V18" s="3085"/>
      <c r="W18" s="3085" t="s">
        <v>998</v>
      </c>
    </row>
    <row r="19" spans="1:23" ht="14.25">
      <c r="A19" s="1639" t="s">
        <v>1935</v>
      </c>
      <c r="B19" s="1701"/>
      <c r="C19" s="6026"/>
      <c r="D19" s="6026"/>
      <c r="E19" s="6026"/>
      <c r="F19" s="6026"/>
      <c r="G19" s="6026"/>
      <c r="H19" s="6026"/>
      <c r="I19" s="6026"/>
      <c r="J19" s="6026"/>
      <c r="K19" s="6026"/>
      <c r="L19" s="6026"/>
      <c r="M19" s="6026"/>
      <c r="N19" s="6026"/>
      <c r="O19" s="6026"/>
      <c r="P19" s="6026"/>
      <c r="Q19" s="6027">
        <f t="shared" si="1"/>
        <v>0</v>
      </c>
      <c r="R19" s="6026"/>
      <c r="S19" s="3085"/>
      <c r="T19" s="3085"/>
      <c r="U19" s="3085"/>
      <c r="V19" s="3085"/>
      <c r="W19" s="3086" t="s">
        <v>1151</v>
      </c>
    </row>
    <row r="20" spans="1:23" ht="15.75" thickBot="1">
      <c r="A20" s="3054" t="s">
        <v>1936</v>
      </c>
      <c r="B20" s="3055"/>
      <c r="C20" s="6028"/>
      <c r="D20" s="6028"/>
      <c r="E20" s="6028"/>
      <c r="F20" s="6028"/>
      <c r="G20" s="6028"/>
      <c r="H20" s="6028"/>
      <c r="I20" s="6028"/>
      <c r="J20" s="6028"/>
      <c r="K20" s="6028"/>
      <c r="L20" s="6028"/>
      <c r="M20" s="6028"/>
      <c r="N20" s="6028"/>
      <c r="O20" s="6028"/>
      <c r="P20" s="6028"/>
      <c r="Q20" s="6029">
        <f t="shared" si="1"/>
        <v>0</v>
      </c>
      <c r="R20" s="6028"/>
      <c r="S20" s="3085"/>
      <c r="T20" s="3085"/>
      <c r="U20" s="3085"/>
      <c r="V20" s="3085"/>
      <c r="W20" s="3085" t="s">
        <v>1040</v>
      </c>
    </row>
    <row r="21" spans="1:23" ht="12.75">
      <c r="A21" s="3051" t="s">
        <v>479</v>
      </c>
      <c r="B21" s="3052"/>
      <c r="C21" s="6030"/>
      <c r="D21" s="6030"/>
      <c r="E21" s="6030"/>
      <c r="F21" s="6030"/>
      <c r="G21" s="6030"/>
      <c r="H21" s="6030"/>
      <c r="I21" s="6030"/>
      <c r="J21" s="6030"/>
      <c r="K21" s="6030"/>
      <c r="L21" s="6030"/>
      <c r="M21" s="6030"/>
      <c r="N21" s="6030"/>
      <c r="O21" s="6030"/>
      <c r="P21" s="6030"/>
      <c r="Q21" s="6031"/>
      <c r="R21" s="6030"/>
      <c r="S21" s="3085"/>
      <c r="T21" s="3085"/>
      <c r="U21" s="3085"/>
      <c r="V21" s="3085"/>
      <c r="W21" s="3085" t="s">
        <v>1657</v>
      </c>
    </row>
    <row r="22" spans="1:23" ht="14.25">
      <c r="A22" s="1668" t="s">
        <v>1171</v>
      </c>
      <c r="B22" s="1701"/>
      <c r="C22" s="6032"/>
      <c r="D22" s="6033"/>
      <c r="E22" s="6033"/>
      <c r="F22" s="6033"/>
      <c r="G22" s="6033"/>
      <c r="H22" s="6033"/>
      <c r="I22" s="6033"/>
      <c r="J22" s="6033"/>
      <c r="K22" s="6033"/>
      <c r="L22" s="6033"/>
      <c r="M22" s="6033"/>
      <c r="N22" s="6033"/>
      <c r="O22" s="6033"/>
      <c r="P22" s="6033"/>
      <c r="Q22" s="6034"/>
      <c r="R22" s="6033"/>
      <c r="S22" s="3085"/>
      <c r="T22" s="3085"/>
      <c r="U22" s="3085"/>
      <c r="V22" s="3085"/>
      <c r="W22" s="3085" t="s">
        <v>1000</v>
      </c>
    </row>
    <row r="23" spans="1:23" ht="14.25">
      <c r="A23" s="1638" t="s">
        <v>1172</v>
      </c>
      <c r="B23" s="1701"/>
      <c r="C23" s="6035"/>
      <c r="D23" s="6036"/>
      <c r="E23" s="6036"/>
      <c r="F23" s="6036"/>
      <c r="G23" s="6036"/>
      <c r="H23" s="6036"/>
      <c r="I23" s="6036"/>
      <c r="J23" s="6036"/>
      <c r="K23" s="6036"/>
      <c r="L23" s="6036"/>
      <c r="M23" s="6036"/>
      <c r="N23" s="6036"/>
      <c r="O23" s="6036"/>
      <c r="P23" s="6036"/>
      <c r="Q23" s="6037">
        <f t="shared" ref="Q23:Q31" si="2">SUM(C23:P23)</f>
        <v>0</v>
      </c>
      <c r="R23" s="6036"/>
      <c r="S23" s="3085"/>
      <c r="T23" s="3085"/>
      <c r="U23" s="3085"/>
      <c r="V23" s="3085"/>
      <c r="W23" s="3085" t="s">
        <v>679</v>
      </c>
    </row>
    <row r="24" spans="1:23" ht="14.25">
      <c r="A24" s="1638" t="s">
        <v>1666</v>
      </c>
      <c r="B24" s="1701"/>
      <c r="C24" s="6038"/>
      <c r="D24" s="6039"/>
      <c r="E24" s="6039"/>
      <c r="F24" s="6039"/>
      <c r="G24" s="6039"/>
      <c r="H24" s="6039"/>
      <c r="I24" s="6039"/>
      <c r="J24" s="6039"/>
      <c r="K24" s="6039"/>
      <c r="L24" s="6039"/>
      <c r="M24" s="6039"/>
      <c r="N24" s="6039"/>
      <c r="O24" s="6039"/>
      <c r="P24" s="6039"/>
      <c r="Q24" s="6037">
        <f t="shared" si="2"/>
        <v>0</v>
      </c>
      <c r="R24" s="6040"/>
      <c r="S24" s="3085"/>
      <c r="T24" s="3085"/>
      <c r="U24" s="3085"/>
      <c r="V24" s="3085"/>
      <c r="W24" s="3085" t="s">
        <v>997</v>
      </c>
    </row>
    <row r="25" spans="1:23" ht="14.25">
      <c r="A25" s="1638" t="s">
        <v>1173</v>
      </c>
      <c r="B25" s="1701"/>
      <c r="C25" s="6038"/>
      <c r="D25" s="6039"/>
      <c r="E25" s="6039"/>
      <c r="F25" s="6039"/>
      <c r="G25" s="6039"/>
      <c r="H25" s="6039"/>
      <c r="I25" s="6039"/>
      <c r="J25" s="6039"/>
      <c r="K25" s="6039"/>
      <c r="L25" s="6039"/>
      <c r="M25" s="6039"/>
      <c r="N25" s="6039"/>
      <c r="O25" s="6039"/>
      <c r="P25" s="6039"/>
      <c r="Q25" s="6037">
        <f t="shared" si="2"/>
        <v>0</v>
      </c>
      <c r="R25" s="6040"/>
      <c r="S25" s="3085"/>
      <c r="T25" s="3085"/>
      <c r="U25" s="3085"/>
      <c r="V25" s="3085"/>
      <c r="W25" s="3085" t="s">
        <v>1004</v>
      </c>
    </row>
    <row r="26" spans="1:23" ht="14.25">
      <c r="A26" s="1641" t="s">
        <v>1174</v>
      </c>
      <c r="B26" s="43"/>
      <c r="C26" s="6038"/>
      <c r="D26" s="6039"/>
      <c r="E26" s="6039"/>
      <c r="F26" s="6039"/>
      <c r="G26" s="6039"/>
      <c r="H26" s="6039"/>
      <c r="I26" s="6039"/>
      <c r="J26" s="6039"/>
      <c r="K26" s="6039"/>
      <c r="L26" s="6039"/>
      <c r="M26" s="6039"/>
      <c r="N26" s="6039"/>
      <c r="O26" s="6039"/>
      <c r="P26" s="6039"/>
      <c r="Q26" s="6037">
        <f t="shared" si="2"/>
        <v>0</v>
      </c>
      <c r="R26" s="6040"/>
      <c r="S26" s="3085"/>
      <c r="T26" s="3085"/>
      <c r="U26" s="3085"/>
      <c r="V26" s="3085"/>
      <c r="W26" s="3085" t="s">
        <v>1041</v>
      </c>
    </row>
    <row r="27" spans="1:23" ht="14.25">
      <c r="A27" s="1641" t="s">
        <v>1910</v>
      </c>
      <c r="B27" s="43"/>
      <c r="C27" s="6038"/>
      <c r="D27" s="6039"/>
      <c r="E27" s="6039"/>
      <c r="F27" s="6039"/>
      <c r="G27" s="6039"/>
      <c r="H27" s="6039"/>
      <c r="I27" s="6039"/>
      <c r="J27" s="6039"/>
      <c r="K27" s="6039"/>
      <c r="L27" s="6039"/>
      <c r="M27" s="6039"/>
      <c r="N27" s="6039"/>
      <c r="O27" s="6039"/>
      <c r="P27" s="6039"/>
      <c r="Q27" s="6037">
        <f t="shared" si="2"/>
        <v>0</v>
      </c>
      <c r="R27" s="6040"/>
      <c r="S27" s="3085"/>
      <c r="T27" s="3085"/>
      <c r="U27" s="3085"/>
      <c r="V27" s="3085"/>
      <c r="W27" s="3085" t="s">
        <v>1005</v>
      </c>
    </row>
    <row r="28" spans="1:23" ht="14.25">
      <c r="A28" s="1641" t="s">
        <v>1911</v>
      </c>
      <c r="B28" s="43"/>
      <c r="C28" s="6038"/>
      <c r="D28" s="6040"/>
      <c r="E28" s="6040"/>
      <c r="F28" s="6040"/>
      <c r="G28" s="6040"/>
      <c r="H28" s="6040"/>
      <c r="I28" s="6040"/>
      <c r="J28" s="6040"/>
      <c r="K28" s="6040"/>
      <c r="L28" s="6040"/>
      <c r="M28" s="6040"/>
      <c r="N28" s="6040"/>
      <c r="O28" s="6040"/>
      <c r="P28" s="6040"/>
      <c r="Q28" s="6037">
        <f t="shared" si="2"/>
        <v>0</v>
      </c>
      <c r="R28" s="6040"/>
      <c r="S28" s="3085"/>
      <c r="T28" s="3085"/>
      <c r="U28" s="3085"/>
      <c r="V28" s="3085"/>
      <c r="W28" s="3085" t="s">
        <v>1152</v>
      </c>
    </row>
    <row r="29" spans="1:23" ht="14.25">
      <c r="A29" s="3675" t="s">
        <v>1912</v>
      </c>
      <c r="B29" s="43"/>
      <c r="C29" s="6038"/>
      <c r="D29" s="6039"/>
      <c r="E29" s="6039"/>
      <c r="F29" s="6039"/>
      <c r="G29" s="6039"/>
      <c r="H29" s="6039"/>
      <c r="I29" s="6039"/>
      <c r="J29" s="6039"/>
      <c r="K29" s="6039"/>
      <c r="L29" s="6039"/>
      <c r="M29" s="6039"/>
      <c r="N29" s="6039"/>
      <c r="O29" s="6039"/>
      <c r="P29" s="6039"/>
      <c r="Q29" s="6037">
        <f t="shared" si="2"/>
        <v>0</v>
      </c>
      <c r="R29" s="6040"/>
      <c r="S29" s="3085"/>
      <c r="T29" s="3085"/>
      <c r="U29" s="3085"/>
      <c r="V29" s="3085"/>
      <c r="W29" s="3085" t="s">
        <v>1001</v>
      </c>
    </row>
    <row r="30" spans="1:23" ht="14.25">
      <c r="A30" s="3675" t="s">
        <v>1913</v>
      </c>
      <c r="B30" s="43"/>
      <c r="C30" s="6041"/>
      <c r="D30" s="6042"/>
      <c r="E30" s="6042"/>
      <c r="F30" s="6042"/>
      <c r="G30" s="6042"/>
      <c r="H30" s="6042"/>
      <c r="I30" s="6042"/>
      <c r="J30" s="6042"/>
      <c r="K30" s="6042"/>
      <c r="L30" s="6042"/>
      <c r="M30" s="6042"/>
      <c r="N30" s="6042"/>
      <c r="O30" s="6042"/>
      <c r="P30" s="6042"/>
      <c r="Q30" s="6043">
        <f>SUM(C30:P30)</f>
        <v>0</v>
      </c>
      <c r="R30" s="6040"/>
      <c r="S30" s="3085"/>
      <c r="T30" s="3085"/>
      <c r="U30" s="3085"/>
      <c r="V30" s="3085"/>
      <c r="W30" s="3085" t="s">
        <v>1006</v>
      </c>
    </row>
    <row r="31" spans="1:23" ht="14.25">
      <c r="A31" s="1642" t="s">
        <v>1914</v>
      </c>
      <c r="B31" s="43"/>
      <c r="C31" s="6041"/>
      <c r="D31" s="6042"/>
      <c r="E31" s="6042"/>
      <c r="F31" s="6042"/>
      <c r="G31" s="6042"/>
      <c r="H31" s="6042"/>
      <c r="I31" s="6042"/>
      <c r="J31" s="6042"/>
      <c r="K31" s="6042"/>
      <c r="L31" s="6042"/>
      <c r="M31" s="6042"/>
      <c r="N31" s="6042"/>
      <c r="O31" s="6042"/>
      <c r="P31" s="6042"/>
      <c r="Q31" s="6044">
        <f t="shared" si="2"/>
        <v>0</v>
      </c>
      <c r="R31" s="6040"/>
      <c r="S31" s="3085"/>
      <c r="T31" s="3085"/>
      <c r="U31" s="3085"/>
      <c r="V31" s="3085"/>
      <c r="W31" s="3085" t="s">
        <v>491</v>
      </c>
    </row>
    <row r="32" spans="1:23" ht="14.25">
      <c r="A32" s="1686" t="s">
        <v>492</v>
      </c>
      <c r="B32" s="1707"/>
      <c r="C32" s="6045">
        <f>SUM(C23:C31)</f>
        <v>0</v>
      </c>
      <c r="D32" s="6045">
        <f t="shared" ref="D32:R32" si="3">SUM(D23:D31)</f>
        <v>0</v>
      </c>
      <c r="E32" s="6045">
        <f t="shared" si="3"/>
        <v>0</v>
      </c>
      <c r="F32" s="6045">
        <f t="shared" si="3"/>
        <v>0</v>
      </c>
      <c r="G32" s="6045">
        <f t="shared" si="3"/>
        <v>0</v>
      </c>
      <c r="H32" s="6045">
        <f t="shared" si="3"/>
        <v>0</v>
      </c>
      <c r="I32" s="6045">
        <f t="shared" si="3"/>
        <v>0</v>
      </c>
      <c r="J32" s="6045">
        <f t="shared" si="3"/>
        <v>0</v>
      </c>
      <c r="K32" s="6045">
        <f t="shared" si="3"/>
        <v>0</v>
      </c>
      <c r="L32" s="6045">
        <f t="shared" si="3"/>
        <v>0</v>
      </c>
      <c r="M32" s="6045">
        <f t="shared" si="3"/>
        <v>0</v>
      </c>
      <c r="N32" s="6045">
        <f t="shared" si="3"/>
        <v>0</v>
      </c>
      <c r="O32" s="6045">
        <f t="shared" si="3"/>
        <v>0</v>
      </c>
      <c r="P32" s="6045">
        <f t="shared" si="3"/>
        <v>0</v>
      </c>
      <c r="Q32" s="6045">
        <f t="shared" si="3"/>
        <v>0</v>
      </c>
      <c r="R32" s="6045">
        <f t="shared" si="3"/>
        <v>0</v>
      </c>
      <c r="S32" s="3085"/>
      <c r="T32" s="3085"/>
      <c r="U32" s="3085"/>
      <c r="V32" s="3085"/>
      <c r="W32" s="3085" t="s">
        <v>224</v>
      </c>
    </row>
    <row r="33" spans="1:23" ht="14.25">
      <c r="A33" s="1669" t="s">
        <v>1175</v>
      </c>
      <c r="B33" s="1706"/>
      <c r="C33" s="6046"/>
      <c r="D33" s="6047"/>
      <c r="E33" s="6047"/>
      <c r="F33" s="6047"/>
      <c r="G33" s="6047"/>
      <c r="H33" s="6047"/>
      <c r="I33" s="6047"/>
      <c r="J33" s="6047"/>
      <c r="K33" s="6047"/>
      <c r="L33" s="6047"/>
      <c r="M33" s="6047"/>
      <c r="N33" s="6047"/>
      <c r="O33" s="6047"/>
      <c r="P33" s="6047"/>
      <c r="Q33" s="6047"/>
      <c r="R33" s="6046"/>
      <c r="S33" s="3085"/>
      <c r="T33" s="3085"/>
      <c r="U33" s="3085"/>
      <c r="V33" s="3085"/>
    </row>
    <row r="34" spans="1:23" ht="14.25">
      <c r="A34" s="1638" t="s">
        <v>1937</v>
      </c>
      <c r="B34" s="1705"/>
      <c r="C34" s="6024"/>
      <c r="D34" s="6024"/>
      <c r="E34" s="6024"/>
      <c r="F34" s="6024"/>
      <c r="G34" s="6024"/>
      <c r="H34" s="6024"/>
      <c r="I34" s="6024"/>
      <c r="J34" s="6024"/>
      <c r="K34" s="6024"/>
      <c r="L34" s="6024"/>
      <c r="M34" s="6024"/>
      <c r="N34" s="6024"/>
      <c r="O34" s="6024"/>
      <c r="P34" s="6024"/>
      <c r="Q34" s="6025">
        <f>SUM(C34:P34)</f>
        <v>0</v>
      </c>
      <c r="R34" s="6048"/>
      <c r="S34" s="3085"/>
      <c r="T34" s="3085"/>
      <c r="U34" s="3085"/>
      <c r="V34" s="3085"/>
    </row>
    <row r="35" spans="1:23" ht="14.25">
      <c r="A35" s="1638" t="s">
        <v>1177</v>
      </c>
      <c r="B35" s="1705"/>
      <c r="C35" s="6024"/>
      <c r="D35" s="6024"/>
      <c r="E35" s="6024"/>
      <c r="F35" s="6024"/>
      <c r="G35" s="6024"/>
      <c r="H35" s="6024"/>
      <c r="I35" s="6024"/>
      <c r="J35" s="6024"/>
      <c r="K35" s="6024"/>
      <c r="L35" s="6024"/>
      <c r="M35" s="6024"/>
      <c r="N35" s="6024"/>
      <c r="O35" s="6024"/>
      <c r="P35" s="6024"/>
      <c r="Q35" s="6025">
        <f>SUM(C35:P35)</f>
        <v>0</v>
      </c>
      <c r="R35" s="6048"/>
      <c r="S35" s="3085"/>
      <c r="T35" s="3085"/>
      <c r="U35" s="3085"/>
      <c r="V35" s="3085"/>
    </row>
    <row r="36" spans="1:23" ht="14.25">
      <c r="A36" s="1644" t="s">
        <v>1183</v>
      </c>
      <c r="B36" s="1705"/>
      <c r="C36" s="6024"/>
      <c r="D36" s="6024"/>
      <c r="E36" s="6024"/>
      <c r="F36" s="6024"/>
      <c r="G36" s="6024"/>
      <c r="H36" s="6024"/>
      <c r="I36" s="6024"/>
      <c r="J36" s="6024"/>
      <c r="K36" s="6024"/>
      <c r="L36" s="6024"/>
      <c r="M36" s="6024"/>
      <c r="N36" s="6024"/>
      <c r="O36" s="6024"/>
      <c r="P36" s="6024"/>
      <c r="Q36" s="6049">
        <f>SUM(C36:P36)</f>
        <v>0</v>
      </c>
      <c r="R36" s="6048"/>
      <c r="S36" s="3085"/>
      <c r="T36" s="3085"/>
      <c r="U36" s="3085"/>
      <c r="V36" s="3085"/>
      <c r="W36" s="3085"/>
    </row>
    <row r="37" spans="1:23" ht="14.25">
      <c r="A37" s="1643" t="s">
        <v>1170</v>
      </c>
      <c r="B37" s="811"/>
      <c r="C37" s="6050">
        <f>SUM(C34:C36)</f>
        <v>0</v>
      </c>
      <c r="D37" s="6050">
        <f t="shared" ref="D37:R37" si="4">SUM(D34:D36)</f>
        <v>0</v>
      </c>
      <c r="E37" s="6050">
        <f t="shared" si="4"/>
        <v>0</v>
      </c>
      <c r="F37" s="6050">
        <f t="shared" si="4"/>
        <v>0</v>
      </c>
      <c r="G37" s="6050">
        <f t="shared" si="4"/>
        <v>0</v>
      </c>
      <c r="H37" s="6050">
        <f t="shared" si="4"/>
        <v>0</v>
      </c>
      <c r="I37" s="6050">
        <f t="shared" si="4"/>
        <v>0</v>
      </c>
      <c r="J37" s="6050">
        <f t="shared" si="4"/>
        <v>0</v>
      </c>
      <c r="K37" s="6050">
        <f t="shared" si="4"/>
        <v>0</v>
      </c>
      <c r="L37" s="6050">
        <f t="shared" si="4"/>
        <v>0</v>
      </c>
      <c r="M37" s="6050">
        <f t="shared" si="4"/>
        <v>0</v>
      </c>
      <c r="N37" s="6050">
        <f t="shared" si="4"/>
        <v>0</v>
      </c>
      <c r="O37" s="6050">
        <f t="shared" si="4"/>
        <v>0</v>
      </c>
      <c r="P37" s="6050">
        <f t="shared" si="4"/>
        <v>0</v>
      </c>
      <c r="Q37" s="6050">
        <f t="shared" si="4"/>
        <v>0</v>
      </c>
      <c r="R37" s="6050">
        <f t="shared" si="4"/>
        <v>0</v>
      </c>
      <c r="S37" s="3085"/>
      <c r="T37" s="3085"/>
      <c r="U37" s="3085"/>
      <c r="V37" s="3085"/>
      <c r="W37" s="3085"/>
    </row>
    <row r="38" spans="1:23" ht="14.25">
      <c r="A38" s="1670" t="s">
        <v>1176</v>
      </c>
      <c r="B38" s="1679"/>
      <c r="C38" s="6051"/>
      <c r="D38" s="6051"/>
      <c r="E38" s="6051"/>
      <c r="F38" s="6051"/>
      <c r="G38" s="6051"/>
      <c r="H38" s="6051"/>
      <c r="I38" s="6051"/>
      <c r="J38" s="6051"/>
      <c r="K38" s="6051"/>
      <c r="L38" s="6051"/>
      <c r="M38" s="6051"/>
      <c r="N38" s="6051"/>
      <c r="O38" s="6051"/>
      <c r="P38" s="6051"/>
      <c r="Q38" s="6051"/>
      <c r="R38" s="6051"/>
      <c r="S38" s="3085"/>
      <c r="T38" s="3085"/>
      <c r="U38" s="3085"/>
      <c r="V38" s="3085"/>
      <c r="W38" s="3085"/>
    </row>
    <row r="39" spans="1:23" ht="18" customHeight="1">
      <c r="A39" s="1646" t="s">
        <v>1178</v>
      </c>
      <c r="B39" s="1680"/>
      <c r="C39" s="6024"/>
      <c r="D39" s="6024"/>
      <c r="E39" s="6024"/>
      <c r="F39" s="6024"/>
      <c r="G39" s="6024"/>
      <c r="H39" s="6024"/>
      <c r="I39" s="6024"/>
      <c r="J39" s="6024"/>
      <c r="K39" s="6024"/>
      <c r="L39" s="6024"/>
      <c r="M39" s="6024"/>
      <c r="N39" s="6024"/>
      <c r="O39" s="6024"/>
      <c r="P39" s="6024"/>
      <c r="Q39" s="6025">
        <f t="shared" ref="Q39:Q44" si="5">SUM(C39:P39)</f>
        <v>0</v>
      </c>
      <c r="R39" s="6052"/>
      <c r="S39" s="3085"/>
      <c r="T39" s="3085"/>
      <c r="U39" s="3085"/>
      <c r="V39" s="3085"/>
      <c r="W39" s="3085"/>
    </row>
    <row r="40" spans="1:23" ht="25.5">
      <c r="A40" s="1646" t="s">
        <v>1179</v>
      </c>
      <c r="B40" s="1680"/>
      <c r="C40" s="6024"/>
      <c r="D40" s="6024"/>
      <c r="E40" s="6024"/>
      <c r="F40" s="6024"/>
      <c r="G40" s="6024"/>
      <c r="H40" s="6024"/>
      <c r="I40" s="6024"/>
      <c r="J40" s="6024"/>
      <c r="K40" s="6024"/>
      <c r="L40" s="6024"/>
      <c r="M40" s="6024"/>
      <c r="N40" s="6024"/>
      <c r="O40" s="6024"/>
      <c r="P40" s="6024"/>
      <c r="Q40" s="6025">
        <f t="shared" si="5"/>
        <v>0</v>
      </c>
      <c r="R40" s="6052"/>
      <c r="S40" s="3085"/>
      <c r="T40" s="3085"/>
      <c r="U40" s="3085"/>
      <c r="V40" s="3085"/>
      <c r="W40" s="3085"/>
    </row>
    <row r="41" spans="1:23" ht="25.5">
      <c r="A41" s="1646" t="s">
        <v>1186</v>
      </c>
      <c r="B41" s="1680"/>
      <c r="C41" s="6024"/>
      <c r="D41" s="6024"/>
      <c r="E41" s="6024"/>
      <c r="F41" s="6024"/>
      <c r="G41" s="6024"/>
      <c r="H41" s="6024"/>
      <c r="I41" s="6024"/>
      <c r="J41" s="6024"/>
      <c r="K41" s="6024"/>
      <c r="L41" s="6024"/>
      <c r="M41" s="6024"/>
      <c r="N41" s="6024"/>
      <c r="O41" s="6024"/>
      <c r="P41" s="6024"/>
      <c r="Q41" s="6025">
        <f t="shared" si="5"/>
        <v>0</v>
      </c>
      <c r="R41" s="6052"/>
      <c r="S41" s="3085"/>
      <c r="T41" s="3085"/>
      <c r="U41" s="3085"/>
      <c r="V41" s="3085"/>
      <c r="W41" s="3085"/>
    </row>
    <row r="42" spans="1:23" ht="25.5">
      <c r="A42" s="1646" t="s">
        <v>1185</v>
      </c>
      <c r="B42" s="1680"/>
      <c r="C42" s="6052"/>
      <c r="D42" s="6052"/>
      <c r="E42" s="6052"/>
      <c r="F42" s="6052"/>
      <c r="G42" s="6052"/>
      <c r="H42" s="6052"/>
      <c r="I42" s="6052"/>
      <c r="J42" s="6052"/>
      <c r="K42" s="6052"/>
      <c r="L42" s="6052"/>
      <c r="M42" s="6052"/>
      <c r="N42" s="6052"/>
      <c r="O42" s="6052"/>
      <c r="P42" s="6052"/>
      <c r="Q42" s="6025">
        <f t="shared" si="5"/>
        <v>0</v>
      </c>
      <c r="R42" s="6052"/>
      <c r="S42" s="3085"/>
      <c r="T42" s="3085"/>
      <c r="U42" s="3085"/>
      <c r="V42" s="3085"/>
      <c r="W42" s="3085"/>
    </row>
    <row r="43" spans="1:23" ht="25.5">
      <c r="A43" s="1646" t="s">
        <v>1180</v>
      </c>
      <c r="B43" s="1684"/>
      <c r="C43" s="6039"/>
      <c r="D43" s="6039"/>
      <c r="E43" s="6039"/>
      <c r="F43" s="6039"/>
      <c r="G43" s="6039"/>
      <c r="H43" s="6039"/>
      <c r="I43" s="6039"/>
      <c r="J43" s="6039"/>
      <c r="K43" s="6039"/>
      <c r="L43" s="6039"/>
      <c r="M43" s="6039"/>
      <c r="N43" s="6039"/>
      <c r="O43" s="6039"/>
      <c r="P43" s="6039"/>
      <c r="Q43" s="6025">
        <f t="shared" si="5"/>
        <v>0</v>
      </c>
      <c r="R43" s="6039"/>
      <c r="S43" s="3085"/>
      <c r="T43" s="3085"/>
      <c r="U43" s="3085"/>
      <c r="V43" s="3085"/>
      <c r="W43" s="3085"/>
    </row>
    <row r="44" spans="1:23" ht="25.5">
      <c r="A44" s="1646" t="s">
        <v>1184</v>
      </c>
      <c r="B44" s="1566"/>
      <c r="C44" s="6053"/>
      <c r="D44" s="6053"/>
      <c r="E44" s="6053"/>
      <c r="F44" s="6053"/>
      <c r="G44" s="6053"/>
      <c r="H44" s="6053"/>
      <c r="I44" s="6053"/>
      <c r="J44" s="6053"/>
      <c r="K44" s="6053"/>
      <c r="L44" s="6053"/>
      <c r="M44" s="6053"/>
      <c r="N44" s="6053"/>
      <c r="O44" s="6053"/>
      <c r="P44" s="6053"/>
      <c r="Q44" s="6025">
        <f t="shared" si="5"/>
        <v>0</v>
      </c>
      <c r="R44" s="6053"/>
      <c r="S44" s="3085"/>
      <c r="T44" s="3085"/>
      <c r="U44" s="3085"/>
      <c r="V44" s="3085"/>
      <c r="W44" s="3085"/>
    </row>
    <row r="45" spans="1:23" ht="14.25">
      <c r="A45" s="1602" t="s">
        <v>1207</v>
      </c>
      <c r="B45" s="1687"/>
      <c r="C45" s="6054">
        <f>SUM(C39:C44)</f>
        <v>0</v>
      </c>
      <c r="D45" s="6054">
        <f t="shared" ref="D45:P45" si="6">SUM(D39:D44)</f>
        <v>0</v>
      </c>
      <c r="E45" s="6054">
        <f t="shared" si="6"/>
        <v>0</v>
      </c>
      <c r="F45" s="6054">
        <f t="shared" si="6"/>
        <v>0</v>
      </c>
      <c r="G45" s="6054">
        <f t="shared" si="6"/>
        <v>0</v>
      </c>
      <c r="H45" s="6054">
        <f t="shared" si="6"/>
        <v>0</v>
      </c>
      <c r="I45" s="6054">
        <f t="shared" si="6"/>
        <v>0</v>
      </c>
      <c r="J45" s="6054">
        <f t="shared" si="6"/>
        <v>0</v>
      </c>
      <c r="K45" s="6054">
        <f t="shared" si="6"/>
        <v>0</v>
      </c>
      <c r="L45" s="6054">
        <f t="shared" si="6"/>
        <v>0</v>
      </c>
      <c r="M45" s="6054">
        <f t="shared" si="6"/>
        <v>0</v>
      </c>
      <c r="N45" s="6054">
        <f t="shared" si="6"/>
        <v>0</v>
      </c>
      <c r="O45" s="6054">
        <f t="shared" si="6"/>
        <v>0</v>
      </c>
      <c r="P45" s="6054">
        <f t="shared" si="6"/>
        <v>0</v>
      </c>
      <c r="Q45" s="6054">
        <f>SUM(Q39:Q44)</f>
        <v>0</v>
      </c>
      <c r="R45" s="6054">
        <f>SUM(R39:R44)</f>
        <v>0</v>
      </c>
      <c r="S45" s="3085"/>
      <c r="T45" s="3085"/>
      <c r="U45" s="3085"/>
      <c r="V45" s="3085"/>
      <c r="W45" s="3085"/>
    </row>
    <row r="46" spans="1:23" ht="14.25">
      <c r="A46" s="1704" t="s">
        <v>1181</v>
      </c>
      <c r="B46" s="1685"/>
      <c r="C46" s="6055"/>
      <c r="D46" s="6056"/>
      <c r="E46" s="6056"/>
      <c r="F46" s="6056"/>
      <c r="G46" s="6056"/>
      <c r="H46" s="6056"/>
      <c r="I46" s="6056"/>
      <c r="J46" s="6056"/>
      <c r="K46" s="6056"/>
      <c r="L46" s="6056"/>
      <c r="M46" s="6056"/>
      <c r="N46" s="6056"/>
      <c r="O46" s="6056"/>
      <c r="P46" s="6056"/>
      <c r="Q46" s="6055"/>
      <c r="R46" s="6056"/>
      <c r="S46" s="3085"/>
      <c r="T46" s="3085"/>
      <c r="U46" s="3085"/>
      <c r="V46" s="3085"/>
      <c r="W46" s="3085"/>
    </row>
    <row r="47" spans="1:23" ht="28.5">
      <c r="A47" s="1647" t="s">
        <v>1182</v>
      </c>
      <c r="B47" s="1581"/>
      <c r="C47" s="6024"/>
      <c r="D47" s="6024"/>
      <c r="E47" s="6024"/>
      <c r="F47" s="6024"/>
      <c r="G47" s="6024"/>
      <c r="H47" s="6024"/>
      <c r="I47" s="6024"/>
      <c r="J47" s="6024"/>
      <c r="K47" s="6024"/>
      <c r="L47" s="6024"/>
      <c r="M47" s="6024"/>
      <c r="N47" s="6024"/>
      <c r="O47" s="6024"/>
      <c r="P47" s="6024"/>
      <c r="Q47" s="6057">
        <f>SUM(C47:P47)</f>
        <v>0</v>
      </c>
      <c r="R47" s="5991">
        <v>0</v>
      </c>
      <c r="S47" s="3085"/>
      <c r="T47" s="3085"/>
      <c r="U47" s="3085"/>
      <c r="V47" s="3085"/>
      <c r="W47" s="3085"/>
    </row>
    <row r="48" spans="1:23" ht="25.5">
      <c r="A48" s="1648" t="s">
        <v>1188</v>
      </c>
      <c r="B48" s="44"/>
      <c r="C48" s="6024"/>
      <c r="D48" s="6024"/>
      <c r="E48" s="6024"/>
      <c r="F48" s="6024"/>
      <c r="G48" s="6024"/>
      <c r="H48" s="6024"/>
      <c r="I48" s="6024"/>
      <c r="J48" s="6024"/>
      <c r="K48" s="6024"/>
      <c r="L48" s="6024"/>
      <c r="M48" s="6024"/>
      <c r="N48" s="6024"/>
      <c r="O48" s="6024"/>
      <c r="P48" s="6024"/>
      <c r="Q48" s="6057">
        <f>SUM(C48:P48)</f>
        <v>0</v>
      </c>
      <c r="R48" s="5991">
        <v>0</v>
      </c>
      <c r="S48" s="3085"/>
      <c r="T48" s="3085"/>
      <c r="U48" s="3085"/>
      <c r="V48" s="3085"/>
      <c r="W48" s="3085"/>
    </row>
    <row r="49" spans="1:23" ht="25.5">
      <c r="A49" s="1648" t="s">
        <v>1187</v>
      </c>
      <c r="B49" s="43"/>
      <c r="C49" s="6024"/>
      <c r="D49" s="6024"/>
      <c r="E49" s="6024"/>
      <c r="F49" s="6024"/>
      <c r="G49" s="6024"/>
      <c r="H49" s="6024"/>
      <c r="I49" s="6024"/>
      <c r="J49" s="6024"/>
      <c r="K49" s="6024"/>
      <c r="L49" s="6024"/>
      <c r="M49" s="6024"/>
      <c r="N49" s="6024"/>
      <c r="O49" s="6024"/>
      <c r="P49" s="6024"/>
      <c r="Q49" s="6057">
        <f>SUM(C49:P49)</f>
        <v>0</v>
      </c>
      <c r="R49" s="6040">
        <v>0</v>
      </c>
      <c r="S49" s="3085"/>
      <c r="T49" s="3085"/>
      <c r="U49" s="3085"/>
      <c r="V49" s="3085"/>
      <c r="W49" s="3085"/>
    </row>
    <row r="50" spans="1:23" ht="14.25">
      <c r="A50" s="1650" t="s">
        <v>1189</v>
      </c>
      <c r="B50" s="1685"/>
      <c r="C50" s="6058"/>
      <c r="D50" s="6058"/>
      <c r="E50" s="6058"/>
      <c r="F50" s="6058"/>
      <c r="G50" s="6058"/>
      <c r="H50" s="6058"/>
      <c r="I50" s="6058"/>
      <c r="J50" s="6058"/>
      <c r="K50" s="6058"/>
      <c r="L50" s="6058"/>
      <c r="M50" s="6058"/>
      <c r="N50" s="6058"/>
      <c r="O50" s="6058"/>
      <c r="P50" s="6058"/>
      <c r="Q50" s="6057">
        <f>SUM(C50:P50)</f>
        <v>0</v>
      </c>
      <c r="R50" s="6058"/>
      <c r="S50" s="3085"/>
      <c r="T50" s="3085"/>
      <c r="U50" s="3085"/>
      <c r="V50" s="3085"/>
      <c r="W50" s="3085"/>
    </row>
    <row r="51" spans="1:23" ht="14.25">
      <c r="A51" s="1649" t="s">
        <v>1917</v>
      </c>
      <c r="B51" s="1685"/>
      <c r="C51" s="6024"/>
      <c r="D51" s="6024"/>
      <c r="E51" s="6024"/>
      <c r="F51" s="6024"/>
      <c r="G51" s="6024"/>
      <c r="H51" s="6024"/>
      <c r="I51" s="6024"/>
      <c r="J51" s="6024"/>
      <c r="K51" s="6024"/>
      <c r="L51" s="6058"/>
      <c r="M51" s="6058"/>
      <c r="N51" s="6058"/>
      <c r="O51" s="6058"/>
      <c r="P51" s="6058"/>
      <c r="Q51" s="6057">
        <f>SUM(C51:P51)</f>
        <v>0</v>
      </c>
      <c r="R51" s="6058"/>
      <c r="S51" s="3085"/>
      <c r="T51" s="3085"/>
      <c r="U51" s="3085"/>
      <c r="V51" s="3085"/>
      <c r="W51" s="3085"/>
    </row>
    <row r="52" spans="1:23" ht="14.25">
      <c r="A52" s="1643" t="s">
        <v>1208</v>
      </c>
      <c r="B52" s="1687"/>
      <c r="C52" s="6054">
        <f>SUM(C47:C51)</f>
        <v>0</v>
      </c>
      <c r="D52" s="6054">
        <f t="shared" ref="D52:R52" si="7">SUM(D47:D51)</f>
        <v>0</v>
      </c>
      <c r="E52" s="6054">
        <f t="shared" si="7"/>
        <v>0</v>
      </c>
      <c r="F52" s="6054">
        <f t="shared" si="7"/>
        <v>0</v>
      </c>
      <c r="G52" s="6054">
        <f t="shared" si="7"/>
        <v>0</v>
      </c>
      <c r="H52" s="6054">
        <f t="shared" si="7"/>
        <v>0</v>
      </c>
      <c r="I52" s="6054">
        <f t="shared" si="7"/>
        <v>0</v>
      </c>
      <c r="J52" s="6054">
        <f t="shared" si="7"/>
        <v>0</v>
      </c>
      <c r="K52" s="6054">
        <f t="shared" si="7"/>
        <v>0</v>
      </c>
      <c r="L52" s="6054">
        <f t="shared" si="7"/>
        <v>0</v>
      </c>
      <c r="M52" s="6054">
        <f t="shared" si="7"/>
        <v>0</v>
      </c>
      <c r="N52" s="6054">
        <f t="shared" si="7"/>
        <v>0</v>
      </c>
      <c r="O52" s="6054">
        <f t="shared" si="7"/>
        <v>0</v>
      </c>
      <c r="P52" s="6054">
        <f t="shared" si="7"/>
        <v>0</v>
      </c>
      <c r="Q52" s="6054">
        <f t="shared" si="7"/>
        <v>0</v>
      </c>
      <c r="R52" s="6054">
        <f t="shared" si="7"/>
        <v>0</v>
      </c>
      <c r="S52" s="3085"/>
      <c r="T52" s="3085"/>
      <c r="U52" s="3085"/>
      <c r="V52" s="3085"/>
      <c r="W52" s="3085"/>
    </row>
    <row r="53" spans="1:23" ht="15">
      <c r="A53" s="3153" t="s">
        <v>1926</v>
      </c>
      <c r="B53" s="3154"/>
      <c r="C53" s="6059"/>
      <c r="D53" s="6059"/>
      <c r="E53" s="6059"/>
      <c r="F53" s="6059"/>
      <c r="G53" s="6059"/>
      <c r="H53" s="6059"/>
      <c r="I53" s="6059"/>
      <c r="J53" s="6059"/>
      <c r="K53" s="6059"/>
      <c r="L53" s="6059"/>
      <c r="M53" s="6059"/>
      <c r="N53" s="6059"/>
      <c r="O53" s="6059"/>
      <c r="P53" s="6059"/>
      <c r="Q53" s="6060">
        <f>SUM(C53:P53)</f>
        <v>0</v>
      </c>
      <c r="R53" s="5951"/>
      <c r="S53" s="3085"/>
      <c r="T53" s="3085"/>
      <c r="U53" s="3085"/>
      <c r="V53" s="3085"/>
      <c r="W53" s="3085"/>
    </row>
    <row r="54" spans="1:23" ht="14.25">
      <c r="A54" s="3082" t="s">
        <v>1925</v>
      </c>
      <c r="B54" s="3062"/>
      <c r="C54" s="6024"/>
      <c r="D54" s="6024"/>
      <c r="E54" s="6024"/>
      <c r="F54" s="6024"/>
      <c r="G54" s="6024"/>
      <c r="H54" s="6024"/>
      <c r="I54" s="6024"/>
      <c r="J54" s="6024"/>
      <c r="K54" s="6024"/>
      <c r="L54" s="6024"/>
      <c r="M54" s="6024"/>
      <c r="N54" s="6024"/>
      <c r="O54" s="6024"/>
      <c r="P54" s="6024"/>
      <c r="Q54" s="6061">
        <f>SUM(C54:P54)</f>
        <v>0</v>
      </c>
      <c r="R54" s="6062"/>
      <c r="S54" s="3085"/>
      <c r="T54" s="3085"/>
      <c r="U54" s="3085"/>
      <c r="V54" s="3085"/>
      <c r="W54" s="3085"/>
    </row>
    <row r="55" spans="1:23" ht="14.25">
      <c r="A55" s="1664" t="s">
        <v>1927</v>
      </c>
      <c r="B55" s="3062"/>
      <c r="C55" s="6024"/>
      <c r="D55" s="6024"/>
      <c r="E55" s="6024"/>
      <c r="F55" s="6024"/>
      <c r="G55" s="6024"/>
      <c r="H55" s="6024"/>
      <c r="I55" s="6024"/>
      <c r="J55" s="6024"/>
      <c r="K55" s="6024"/>
      <c r="L55" s="6024"/>
      <c r="M55" s="6024"/>
      <c r="N55" s="6024"/>
      <c r="O55" s="6024"/>
      <c r="P55" s="6024"/>
      <c r="Q55" s="6061">
        <f>SUM(C55:P55)</f>
        <v>0</v>
      </c>
      <c r="R55" s="6062"/>
      <c r="S55" s="3085"/>
      <c r="T55" s="3085"/>
      <c r="U55" s="3085"/>
      <c r="V55" s="3085"/>
      <c r="W55" s="3085"/>
    </row>
    <row r="56" spans="1:23" ht="15.75" thickBot="1">
      <c r="A56" s="3075" t="s">
        <v>1665</v>
      </c>
      <c r="B56" s="3087"/>
      <c r="C56" s="6063">
        <f>SUM(C54:C55)</f>
        <v>0</v>
      </c>
      <c r="D56" s="6063">
        <f t="shared" ref="D56:R56" si="8">SUM(D54:D55)</f>
        <v>0</v>
      </c>
      <c r="E56" s="6063">
        <f t="shared" si="8"/>
        <v>0</v>
      </c>
      <c r="F56" s="6063">
        <f t="shared" si="8"/>
        <v>0</v>
      </c>
      <c r="G56" s="6063">
        <f t="shared" si="8"/>
        <v>0</v>
      </c>
      <c r="H56" s="6063">
        <f t="shared" si="8"/>
        <v>0</v>
      </c>
      <c r="I56" s="6063">
        <f t="shared" si="8"/>
        <v>0</v>
      </c>
      <c r="J56" s="6063">
        <f t="shared" si="8"/>
        <v>0</v>
      </c>
      <c r="K56" s="6063">
        <f t="shared" si="8"/>
        <v>0</v>
      </c>
      <c r="L56" s="6063">
        <f t="shared" si="8"/>
        <v>0</v>
      </c>
      <c r="M56" s="6063">
        <f t="shared" si="8"/>
        <v>0</v>
      </c>
      <c r="N56" s="6063">
        <f t="shared" si="8"/>
        <v>0</v>
      </c>
      <c r="O56" s="6063">
        <f t="shared" si="8"/>
        <v>0</v>
      </c>
      <c r="P56" s="6063">
        <f t="shared" si="8"/>
        <v>0</v>
      </c>
      <c r="Q56" s="6063">
        <f t="shared" si="8"/>
        <v>0</v>
      </c>
      <c r="R56" s="6063">
        <f t="shared" si="8"/>
        <v>0</v>
      </c>
      <c r="S56" s="3085"/>
      <c r="T56" s="3085"/>
      <c r="U56" s="3085"/>
      <c r="V56" s="3085"/>
      <c r="W56" s="3085"/>
    </row>
    <row r="57" spans="1:23" ht="15.75" thickBot="1">
      <c r="A57" s="3064" t="s">
        <v>1168</v>
      </c>
      <c r="B57" s="3065"/>
      <c r="C57" s="6029">
        <f>SUM(C32,C37,C45,C52,C56)</f>
        <v>0</v>
      </c>
      <c r="D57" s="6029">
        <f t="shared" ref="D57:R57" si="9">SUM(D32,D37,D45,D52,D56)</f>
        <v>0</v>
      </c>
      <c r="E57" s="6029">
        <f t="shared" si="9"/>
        <v>0</v>
      </c>
      <c r="F57" s="6029">
        <f t="shared" si="9"/>
        <v>0</v>
      </c>
      <c r="G57" s="6029">
        <f t="shared" si="9"/>
        <v>0</v>
      </c>
      <c r="H57" s="6029">
        <f t="shared" si="9"/>
        <v>0</v>
      </c>
      <c r="I57" s="6029">
        <f t="shared" si="9"/>
        <v>0</v>
      </c>
      <c r="J57" s="6029">
        <f t="shared" si="9"/>
        <v>0</v>
      </c>
      <c r="K57" s="6029">
        <f t="shared" si="9"/>
        <v>0</v>
      </c>
      <c r="L57" s="6029">
        <f t="shared" si="9"/>
        <v>0</v>
      </c>
      <c r="M57" s="6029">
        <f t="shared" si="9"/>
        <v>0</v>
      </c>
      <c r="N57" s="6029">
        <f t="shared" si="9"/>
        <v>0</v>
      </c>
      <c r="O57" s="6029">
        <f t="shared" si="9"/>
        <v>0</v>
      </c>
      <c r="P57" s="6029">
        <f t="shared" si="9"/>
        <v>0</v>
      </c>
      <c r="Q57" s="6029">
        <f t="shared" si="9"/>
        <v>0</v>
      </c>
      <c r="R57" s="6029">
        <f t="shared" si="9"/>
        <v>0</v>
      </c>
      <c r="S57" s="3085"/>
      <c r="T57" s="3085"/>
      <c r="U57" s="3085"/>
      <c r="V57" s="3085"/>
      <c r="W57" s="3085"/>
    </row>
    <row r="58" spans="1:23" ht="25.5">
      <c r="A58" s="3796" t="s">
        <v>1190</v>
      </c>
      <c r="B58" s="3063"/>
      <c r="C58" s="6064"/>
      <c r="D58" s="5942"/>
      <c r="E58" s="5942"/>
      <c r="F58" s="5942"/>
      <c r="G58" s="5942"/>
      <c r="H58" s="5942"/>
      <c r="I58" s="5942"/>
      <c r="J58" s="5942"/>
      <c r="K58" s="5942"/>
      <c r="L58" s="5942"/>
      <c r="M58" s="5942"/>
      <c r="N58" s="5942"/>
      <c r="O58" s="5942"/>
      <c r="P58" s="5942"/>
      <c r="Q58" s="6065"/>
      <c r="R58" s="5942"/>
      <c r="S58" s="3085"/>
      <c r="T58" s="3085"/>
      <c r="U58" s="3085"/>
      <c r="V58" s="3085"/>
      <c r="W58" s="3085"/>
    </row>
    <row r="59" spans="1:23" ht="25.5">
      <c r="A59" s="41" t="s">
        <v>484</v>
      </c>
      <c r="B59" s="44"/>
      <c r="C59" s="6024"/>
      <c r="D59" s="6024"/>
      <c r="E59" s="6024"/>
      <c r="F59" s="6024"/>
      <c r="G59" s="6024"/>
      <c r="H59" s="6024"/>
      <c r="I59" s="6024"/>
      <c r="J59" s="6024"/>
      <c r="K59" s="6024"/>
      <c r="L59" s="6024"/>
      <c r="M59" s="6024"/>
      <c r="N59" s="6024"/>
      <c r="O59" s="6024"/>
      <c r="P59" s="6024"/>
      <c r="Q59" s="6057">
        <f>SUM(C59:P59)</f>
        <v>0</v>
      </c>
      <c r="R59" s="5991">
        <v>0</v>
      </c>
      <c r="S59" s="3085"/>
      <c r="T59" s="3085"/>
      <c r="U59" s="3085"/>
      <c r="V59" s="3085"/>
      <c r="W59" s="3085"/>
    </row>
    <row r="60" spans="1:23" ht="25.5">
      <c r="A60" s="42" t="s">
        <v>485</v>
      </c>
      <c r="B60" s="214"/>
      <c r="C60" s="6024"/>
      <c r="D60" s="6024"/>
      <c r="E60" s="6024"/>
      <c r="F60" s="6024"/>
      <c r="G60" s="6024"/>
      <c r="H60" s="6024"/>
      <c r="I60" s="6024"/>
      <c r="J60" s="6024"/>
      <c r="K60" s="6024"/>
      <c r="L60" s="6024"/>
      <c r="M60" s="6024"/>
      <c r="N60" s="6024"/>
      <c r="O60" s="6024"/>
      <c r="P60" s="6024"/>
      <c r="Q60" s="6057">
        <f>SUM(C60:P60)</f>
        <v>0</v>
      </c>
      <c r="R60" s="6048"/>
      <c r="S60" s="3085"/>
      <c r="T60" s="3085"/>
      <c r="U60" s="3085"/>
      <c r="V60" s="3085"/>
      <c r="W60" s="3085"/>
    </row>
    <row r="61" spans="1:23" ht="26.25" thickBot="1">
      <c r="A61" s="3845" t="s">
        <v>1915</v>
      </c>
      <c r="B61" s="3060"/>
      <c r="C61" s="6029">
        <f>SUM(C59:C60)</f>
        <v>0</v>
      </c>
      <c r="D61" s="6029">
        <f t="shared" ref="D61:R61" si="10">SUM(D59:D60)</f>
        <v>0</v>
      </c>
      <c r="E61" s="6029">
        <f t="shared" si="10"/>
        <v>0</v>
      </c>
      <c r="F61" s="6029">
        <f t="shared" si="10"/>
        <v>0</v>
      </c>
      <c r="G61" s="6029">
        <f t="shared" si="10"/>
        <v>0</v>
      </c>
      <c r="H61" s="6029">
        <f t="shared" si="10"/>
        <v>0</v>
      </c>
      <c r="I61" s="6029">
        <f>SUM(I59:I60)</f>
        <v>0</v>
      </c>
      <c r="J61" s="6029">
        <f t="shared" si="10"/>
        <v>0</v>
      </c>
      <c r="K61" s="6029">
        <f t="shared" si="10"/>
        <v>0</v>
      </c>
      <c r="L61" s="6029">
        <f t="shared" si="10"/>
        <v>0</v>
      </c>
      <c r="M61" s="6029">
        <f t="shared" si="10"/>
        <v>0</v>
      </c>
      <c r="N61" s="6029">
        <f t="shared" si="10"/>
        <v>0</v>
      </c>
      <c r="O61" s="6029">
        <f t="shared" si="10"/>
        <v>0</v>
      </c>
      <c r="P61" s="6029">
        <f t="shared" si="10"/>
        <v>0</v>
      </c>
      <c r="Q61" s="6029">
        <f t="shared" si="10"/>
        <v>0</v>
      </c>
      <c r="R61" s="6029">
        <f t="shared" si="10"/>
        <v>0</v>
      </c>
      <c r="S61" s="3085"/>
      <c r="T61" s="3085"/>
      <c r="U61" s="3085"/>
      <c r="V61" s="3085"/>
      <c r="W61" s="3085"/>
    </row>
    <row r="62" spans="1:23" ht="15">
      <c r="A62" s="3061"/>
      <c r="B62" s="3062"/>
      <c r="C62" s="5942"/>
      <c r="D62" s="5942"/>
      <c r="E62" s="5942"/>
      <c r="F62" s="5942"/>
      <c r="G62" s="5942"/>
      <c r="H62" s="5942"/>
      <c r="I62" s="5942"/>
      <c r="J62" s="5942"/>
      <c r="K62" s="5942"/>
      <c r="L62" s="5942"/>
      <c r="M62" s="5942"/>
      <c r="N62" s="5942"/>
      <c r="O62" s="5942"/>
      <c r="P62" s="5942"/>
      <c r="Q62" s="6065"/>
      <c r="R62" s="5942"/>
      <c r="S62" s="3085"/>
      <c r="T62" s="3085"/>
      <c r="U62" s="3085"/>
      <c r="V62" s="3085"/>
      <c r="W62" s="3085"/>
    </row>
    <row r="63" spans="1:23" ht="13.5" thickBot="1">
      <c r="A63" s="3059" t="s">
        <v>1193</v>
      </c>
      <c r="B63" s="3060"/>
      <c r="C63" s="6028"/>
      <c r="D63" s="6028"/>
      <c r="E63" s="6028"/>
      <c r="F63" s="6028"/>
      <c r="G63" s="6028"/>
      <c r="H63" s="6028"/>
      <c r="I63" s="6028"/>
      <c r="J63" s="6028"/>
      <c r="K63" s="6028"/>
      <c r="L63" s="6028"/>
      <c r="M63" s="6028"/>
      <c r="N63" s="6028"/>
      <c r="O63" s="6028"/>
      <c r="P63" s="6028"/>
      <c r="Q63" s="6066">
        <f>SUM(C63:P63)</f>
        <v>0</v>
      </c>
      <c r="R63" s="6067">
        <v>0</v>
      </c>
      <c r="S63" s="3085"/>
      <c r="T63" s="3085"/>
      <c r="U63" s="3085"/>
      <c r="V63" s="3085"/>
      <c r="W63" s="3085"/>
    </row>
    <row r="64" spans="1:23" ht="12.75">
      <c r="A64" s="3058" t="s">
        <v>1194</v>
      </c>
      <c r="B64" s="3053"/>
      <c r="C64" s="6031"/>
      <c r="D64" s="6031"/>
      <c r="E64" s="6031"/>
      <c r="F64" s="6031"/>
      <c r="G64" s="6031"/>
      <c r="H64" s="6031"/>
      <c r="I64" s="6031"/>
      <c r="J64" s="6031"/>
      <c r="K64" s="6031"/>
      <c r="L64" s="6031"/>
      <c r="M64" s="6031"/>
      <c r="N64" s="6031"/>
      <c r="O64" s="6031"/>
      <c r="P64" s="6031"/>
      <c r="Q64" s="6068"/>
      <c r="R64" s="6030"/>
      <c r="S64" s="3085"/>
      <c r="T64" s="3085"/>
      <c r="U64" s="3085"/>
      <c r="V64" s="3085"/>
      <c r="W64" s="3085"/>
    </row>
    <row r="65" spans="1:23" ht="12.75">
      <c r="A65" s="1690" t="s">
        <v>1196</v>
      </c>
      <c r="B65" s="1680"/>
      <c r="C65" s="6024"/>
      <c r="D65" s="6024"/>
      <c r="E65" s="6024"/>
      <c r="F65" s="6024"/>
      <c r="G65" s="6024"/>
      <c r="H65" s="6024"/>
      <c r="I65" s="6024"/>
      <c r="J65" s="6024"/>
      <c r="K65" s="6024"/>
      <c r="L65" s="6024"/>
      <c r="M65" s="6024"/>
      <c r="N65" s="6024"/>
      <c r="O65" s="6024"/>
      <c r="P65" s="6024"/>
      <c r="Q65" s="6069">
        <f>SUM(C65:P65)</f>
        <v>0</v>
      </c>
      <c r="R65" s="6036"/>
      <c r="S65" s="3085"/>
      <c r="T65" s="3085"/>
      <c r="U65" s="3085"/>
      <c r="V65" s="3085"/>
      <c r="W65" s="3085"/>
    </row>
    <row r="66" spans="1:23" ht="12.75">
      <c r="A66" s="1691" t="s">
        <v>1919</v>
      </c>
      <c r="B66" s="1680"/>
      <c r="C66" s="6024"/>
      <c r="D66" s="6024"/>
      <c r="E66" s="6024"/>
      <c r="F66" s="6024"/>
      <c r="G66" s="6024"/>
      <c r="H66" s="6024"/>
      <c r="I66" s="6024"/>
      <c r="J66" s="6024"/>
      <c r="K66" s="6024"/>
      <c r="L66" s="6024"/>
      <c r="M66" s="6024"/>
      <c r="N66" s="6024"/>
      <c r="O66" s="6024"/>
      <c r="P66" s="6024"/>
      <c r="Q66" s="6069">
        <f>SUM(C66:P66)</f>
        <v>0</v>
      </c>
      <c r="R66" s="6036"/>
      <c r="S66" s="3085"/>
      <c r="T66" s="3085"/>
      <c r="U66" s="3085"/>
      <c r="V66" s="3085"/>
      <c r="W66" s="3085"/>
    </row>
    <row r="67" spans="1:23" ht="12.75">
      <c r="A67" s="1692" t="s">
        <v>1920</v>
      </c>
      <c r="B67" s="1680"/>
      <c r="C67" s="6024"/>
      <c r="D67" s="6024"/>
      <c r="E67" s="6024"/>
      <c r="F67" s="6024"/>
      <c r="G67" s="6024"/>
      <c r="H67" s="6024"/>
      <c r="I67" s="6024"/>
      <c r="J67" s="6024"/>
      <c r="K67" s="6024"/>
      <c r="L67" s="6024"/>
      <c r="M67" s="6024"/>
      <c r="N67" s="6024"/>
      <c r="O67" s="6024"/>
      <c r="P67" s="6024"/>
      <c r="Q67" s="6069">
        <f>SUM(C67:P67)</f>
        <v>0</v>
      </c>
      <c r="R67" s="6036"/>
      <c r="S67" s="3085"/>
      <c r="T67" s="3085"/>
      <c r="U67" s="3085"/>
      <c r="V67" s="3085"/>
      <c r="W67" s="3085"/>
    </row>
    <row r="68" spans="1:23" ht="12.75">
      <c r="A68" s="1693" t="s">
        <v>1921</v>
      </c>
      <c r="B68" s="1566"/>
      <c r="C68" s="6024"/>
      <c r="D68" s="6024"/>
      <c r="E68" s="6024"/>
      <c r="F68" s="6024"/>
      <c r="G68" s="6024"/>
      <c r="H68" s="6024"/>
      <c r="I68" s="6024"/>
      <c r="J68" s="6024"/>
      <c r="K68" s="6024"/>
      <c r="L68" s="6024"/>
      <c r="M68" s="6024"/>
      <c r="N68" s="6024"/>
      <c r="O68" s="6024"/>
      <c r="P68" s="6024"/>
      <c r="Q68" s="6069">
        <f>SUM(C68:P68)</f>
        <v>0</v>
      </c>
      <c r="R68" s="6048"/>
      <c r="S68" s="3085"/>
      <c r="T68" s="3085"/>
      <c r="U68" s="3085"/>
      <c r="V68" s="3085"/>
      <c r="W68" s="3085"/>
    </row>
    <row r="69" spans="1:23" ht="15.75" thickBot="1">
      <c r="A69" s="3070" t="s">
        <v>478</v>
      </c>
      <c r="B69" s="3060"/>
      <c r="C69" s="6063">
        <f t="shared" ref="C69:R69" si="11">SUM(C65:C68)</f>
        <v>0</v>
      </c>
      <c r="D69" s="6063">
        <f t="shared" si="11"/>
        <v>0</v>
      </c>
      <c r="E69" s="6063">
        <f t="shared" si="11"/>
        <v>0</v>
      </c>
      <c r="F69" s="6063">
        <f t="shared" si="11"/>
        <v>0</v>
      </c>
      <c r="G69" s="6063">
        <f t="shared" si="11"/>
        <v>0</v>
      </c>
      <c r="H69" s="6063">
        <f t="shared" si="11"/>
        <v>0</v>
      </c>
      <c r="I69" s="6063">
        <f>SUM(I65:I68)</f>
        <v>0</v>
      </c>
      <c r="J69" s="6063">
        <f t="shared" si="11"/>
        <v>0</v>
      </c>
      <c r="K69" s="6063">
        <f t="shared" si="11"/>
        <v>0</v>
      </c>
      <c r="L69" s="6063">
        <f t="shared" si="11"/>
        <v>0</v>
      </c>
      <c r="M69" s="6063">
        <f t="shared" si="11"/>
        <v>0</v>
      </c>
      <c r="N69" s="6063">
        <f t="shared" si="11"/>
        <v>0</v>
      </c>
      <c r="O69" s="6063">
        <f t="shared" si="11"/>
        <v>0</v>
      </c>
      <c r="P69" s="6063">
        <f t="shared" si="11"/>
        <v>0</v>
      </c>
      <c r="Q69" s="6063">
        <f t="shared" si="11"/>
        <v>0</v>
      </c>
      <c r="R69" s="6063">
        <f t="shared" si="11"/>
        <v>0</v>
      </c>
      <c r="S69" s="3085"/>
      <c r="T69" s="3085"/>
      <c r="U69" s="3085"/>
      <c r="V69" s="3085"/>
      <c r="W69" s="3085"/>
    </row>
    <row r="70" spans="1:23" ht="16.5" customHeight="1">
      <c r="A70" s="5074" t="s">
        <v>1209</v>
      </c>
      <c r="B70" s="3069"/>
      <c r="C70" s="6070"/>
      <c r="D70" s="6070"/>
      <c r="E70" s="6070"/>
      <c r="F70" s="6070"/>
      <c r="G70" s="6070"/>
      <c r="H70" s="6070"/>
      <c r="I70" s="6070"/>
      <c r="J70" s="6070"/>
      <c r="K70" s="6070"/>
      <c r="L70" s="6070"/>
      <c r="M70" s="6070"/>
      <c r="N70" s="6070"/>
      <c r="O70" s="6070"/>
      <c r="P70" s="6070"/>
      <c r="Q70" s="6071"/>
      <c r="R70" s="6070"/>
      <c r="S70" s="3085"/>
      <c r="T70" s="3085"/>
      <c r="U70" s="3085"/>
      <c r="V70" s="3085"/>
      <c r="W70" s="3085"/>
    </row>
    <row r="71" spans="1:23" ht="12.75">
      <c r="A71" s="5075" t="s">
        <v>1211</v>
      </c>
      <c r="B71" s="1680"/>
      <c r="C71" s="6024"/>
      <c r="D71" s="6024"/>
      <c r="E71" s="6024"/>
      <c r="F71" s="6024"/>
      <c r="G71" s="6024"/>
      <c r="H71" s="6024"/>
      <c r="I71" s="6024"/>
      <c r="J71" s="6024"/>
      <c r="K71" s="6024"/>
      <c r="L71" s="6024"/>
      <c r="M71" s="6024"/>
      <c r="N71" s="6024"/>
      <c r="O71" s="6024"/>
      <c r="P71" s="6024"/>
      <c r="Q71" s="6069">
        <f>SUM(C71:P71)</f>
        <v>0</v>
      </c>
      <c r="R71" s="5991"/>
      <c r="S71" s="3085"/>
      <c r="T71" s="3085"/>
      <c r="U71" s="3085"/>
      <c r="V71" s="3085"/>
      <c r="W71" s="3085"/>
    </row>
    <row r="72" spans="1:23" ht="12.75">
      <c r="A72" s="5076" t="s">
        <v>1212</v>
      </c>
      <c r="B72" s="1680"/>
      <c r="C72" s="6024"/>
      <c r="D72" s="6024"/>
      <c r="E72" s="6024"/>
      <c r="F72" s="6024"/>
      <c r="G72" s="6024"/>
      <c r="H72" s="6024"/>
      <c r="I72" s="6024"/>
      <c r="J72" s="6024"/>
      <c r="K72" s="6024"/>
      <c r="L72" s="6024"/>
      <c r="M72" s="6024"/>
      <c r="N72" s="6024"/>
      <c r="O72" s="6024"/>
      <c r="P72" s="6024"/>
      <c r="Q72" s="6069">
        <f>SUM(C72:P72)</f>
        <v>0</v>
      </c>
      <c r="R72" s="5991"/>
      <c r="S72" s="3085"/>
      <c r="T72" s="3085"/>
      <c r="U72" s="3085"/>
      <c r="V72" s="3085"/>
      <c r="W72" s="3085"/>
    </row>
    <row r="73" spans="1:23" ht="12.75">
      <c r="A73" s="5076" t="s">
        <v>1213</v>
      </c>
      <c r="B73" s="1680"/>
      <c r="C73" s="6024"/>
      <c r="D73" s="6024"/>
      <c r="E73" s="6024"/>
      <c r="F73" s="6024"/>
      <c r="G73" s="6024"/>
      <c r="H73" s="6024"/>
      <c r="I73" s="6024"/>
      <c r="J73" s="6024"/>
      <c r="K73" s="6024"/>
      <c r="L73" s="6024"/>
      <c r="M73" s="6024"/>
      <c r="N73" s="6024"/>
      <c r="O73" s="6024"/>
      <c r="P73" s="6024"/>
      <c r="Q73" s="6069">
        <f>SUM(C73:P73)</f>
        <v>0</v>
      </c>
      <c r="R73" s="5991"/>
      <c r="S73" s="3085"/>
      <c r="T73" s="3085"/>
      <c r="U73" s="3085"/>
      <c r="V73" s="3085"/>
      <c r="W73" s="3085"/>
    </row>
    <row r="74" spans="1:23" ht="12.75">
      <c r="A74" s="5077" t="s">
        <v>1210</v>
      </c>
      <c r="B74" s="1680"/>
      <c r="C74" s="6024"/>
      <c r="D74" s="6024"/>
      <c r="E74" s="6024"/>
      <c r="F74" s="6024"/>
      <c r="G74" s="6024"/>
      <c r="H74" s="6024"/>
      <c r="I74" s="6024"/>
      <c r="J74" s="6024"/>
      <c r="K74" s="6024"/>
      <c r="L74" s="6024"/>
      <c r="M74" s="6024"/>
      <c r="N74" s="6024"/>
      <c r="O74" s="6024"/>
      <c r="P74" s="6024"/>
      <c r="Q74" s="6069">
        <f>SUM(C74:P74)</f>
        <v>0</v>
      </c>
      <c r="R74" s="6072"/>
      <c r="S74" s="3085"/>
      <c r="T74" s="3085"/>
      <c r="U74" s="3085"/>
      <c r="V74" s="3085"/>
      <c r="W74" s="3085"/>
    </row>
    <row r="75" spans="1:23" ht="15.75" thickBot="1">
      <c r="A75" s="5078" t="s">
        <v>486</v>
      </c>
      <c r="B75" s="3060"/>
      <c r="C75" s="6029">
        <f>SUM(C71:C74)</f>
        <v>0</v>
      </c>
      <c r="D75" s="6029">
        <f t="shared" ref="D75:R75" si="12">SUM(D71:D74)</f>
        <v>0</v>
      </c>
      <c r="E75" s="6029">
        <f t="shared" si="12"/>
        <v>0</v>
      </c>
      <c r="F75" s="6029">
        <f t="shared" si="12"/>
        <v>0</v>
      </c>
      <c r="G75" s="6029">
        <f t="shared" si="12"/>
        <v>0</v>
      </c>
      <c r="H75" s="6029">
        <f t="shared" si="12"/>
        <v>0</v>
      </c>
      <c r="I75" s="6029">
        <f>SUM(I71:I74)</f>
        <v>0</v>
      </c>
      <c r="J75" s="6029">
        <f t="shared" si="12"/>
        <v>0</v>
      </c>
      <c r="K75" s="6029">
        <f t="shared" si="12"/>
        <v>0</v>
      </c>
      <c r="L75" s="6029">
        <f t="shared" si="12"/>
        <v>0</v>
      </c>
      <c r="M75" s="6029">
        <f t="shared" si="12"/>
        <v>0</v>
      </c>
      <c r="N75" s="6029">
        <f t="shared" si="12"/>
        <v>0</v>
      </c>
      <c r="O75" s="6029">
        <f t="shared" si="12"/>
        <v>0</v>
      </c>
      <c r="P75" s="6029">
        <f t="shared" si="12"/>
        <v>0</v>
      </c>
      <c r="Q75" s="6029">
        <f t="shared" si="12"/>
        <v>0</v>
      </c>
      <c r="R75" s="6073">
        <f t="shared" si="12"/>
        <v>0</v>
      </c>
      <c r="S75" s="3085"/>
      <c r="T75" s="3085"/>
      <c r="U75" s="3085"/>
      <c r="V75" s="3085"/>
      <c r="W75" s="3085"/>
    </row>
    <row r="76" spans="1:23" ht="15">
      <c r="A76" s="3071"/>
      <c r="B76" s="3062"/>
      <c r="C76" s="6064"/>
      <c r="D76" s="5942"/>
      <c r="E76" s="5942"/>
      <c r="F76" s="5942"/>
      <c r="G76" s="5942"/>
      <c r="H76" s="5942"/>
      <c r="I76" s="5942"/>
      <c r="J76" s="5942"/>
      <c r="K76" s="5942"/>
      <c r="L76" s="5942"/>
      <c r="M76" s="5942"/>
      <c r="N76" s="5942"/>
      <c r="O76" s="5942"/>
      <c r="P76" s="5942"/>
      <c r="Q76" s="6065"/>
      <c r="R76" s="6074"/>
      <c r="S76" s="3085"/>
      <c r="T76" s="3085"/>
      <c r="U76" s="3085"/>
      <c r="V76" s="3085"/>
      <c r="W76" s="3085"/>
    </row>
    <row r="77" spans="1:23" ht="15.75" thickBot="1">
      <c r="A77" s="1590" t="s">
        <v>1202</v>
      </c>
      <c r="B77" s="1695"/>
      <c r="C77" s="6075"/>
      <c r="D77" s="6075"/>
      <c r="E77" s="6075"/>
      <c r="F77" s="6075"/>
      <c r="G77" s="6075"/>
      <c r="H77" s="6075"/>
      <c r="I77" s="6075"/>
      <c r="J77" s="6075"/>
      <c r="K77" s="6075"/>
      <c r="L77" s="6075"/>
      <c r="M77" s="6075"/>
      <c r="N77" s="6075"/>
      <c r="O77" s="6075"/>
      <c r="P77" s="6075"/>
      <c r="Q77" s="6076">
        <f>SUM(C77:P77)</f>
        <v>0</v>
      </c>
      <c r="R77" s="6077"/>
      <c r="S77" s="3085"/>
      <c r="T77" s="3085"/>
      <c r="U77" s="3085"/>
      <c r="V77" s="3085"/>
      <c r="W77" s="3085"/>
    </row>
    <row r="78" spans="1:23" ht="15">
      <c r="A78" s="1694"/>
      <c r="B78" s="1689"/>
      <c r="C78" s="6078"/>
      <c r="D78" s="6079"/>
      <c r="E78" s="6079"/>
      <c r="F78" s="6079"/>
      <c r="G78" s="6079"/>
      <c r="H78" s="6079"/>
      <c r="I78" s="6079"/>
      <c r="J78" s="6079"/>
      <c r="K78" s="6079"/>
      <c r="L78" s="6079"/>
      <c r="M78" s="6079"/>
      <c r="N78" s="6079"/>
      <c r="O78" s="6079"/>
      <c r="P78" s="6079"/>
      <c r="Q78" s="6065"/>
      <c r="R78" s="6080"/>
      <c r="S78" s="3085"/>
      <c r="T78" s="3085"/>
      <c r="U78" s="3085"/>
      <c r="V78" s="3085"/>
      <c r="W78" s="3085"/>
    </row>
    <row r="79" spans="1:23" ht="15.75" thickBot="1">
      <c r="A79" s="1590" t="s">
        <v>1924</v>
      </c>
      <c r="B79" s="1696"/>
      <c r="C79" s="6075"/>
      <c r="D79" s="6075"/>
      <c r="E79" s="6075"/>
      <c r="F79" s="6075"/>
      <c r="G79" s="6075"/>
      <c r="H79" s="6075"/>
      <c r="I79" s="6075"/>
      <c r="J79" s="6075"/>
      <c r="K79" s="6075"/>
      <c r="L79" s="6075"/>
      <c r="M79" s="6075"/>
      <c r="N79" s="6075"/>
      <c r="O79" s="6075"/>
      <c r="P79" s="6075"/>
      <c r="Q79" s="6076">
        <f>SUM(C79:P79)</f>
        <v>0</v>
      </c>
      <c r="R79" s="6077"/>
      <c r="S79" s="3085"/>
      <c r="T79" s="3085"/>
      <c r="U79" s="3085"/>
      <c r="V79" s="3085"/>
      <c r="W79" s="3085"/>
    </row>
    <row r="80" spans="1:23" s="4400" customFormat="1" ht="15">
      <c r="A80" s="3073" t="s">
        <v>1668</v>
      </c>
      <c r="B80" s="3074"/>
      <c r="C80" s="6081"/>
      <c r="D80" s="6081"/>
      <c r="E80" s="6081"/>
      <c r="F80" s="6081"/>
      <c r="G80" s="6081"/>
      <c r="H80" s="6081"/>
      <c r="I80" s="6081"/>
      <c r="J80" s="6081"/>
      <c r="K80" s="6081"/>
      <c r="L80" s="6081"/>
      <c r="M80" s="6081"/>
      <c r="N80" s="6081"/>
      <c r="O80" s="6081"/>
      <c r="P80" s="6081"/>
      <c r="Q80" s="6082"/>
      <c r="R80" s="6083"/>
      <c r="S80" s="4399"/>
      <c r="T80" s="4399"/>
      <c r="U80" s="4399"/>
      <c r="V80" s="4399"/>
      <c r="W80" s="4399"/>
    </row>
    <row r="81" spans="1:23" ht="14.25">
      <c r="A81" s="1638" t="s">
        <v>1922</v>
      </c>
      <c r="B81" s="3072"/>
      <c r="C81" s="6084"/>
      <c r="D81" s="6084"/>
      <c r="E81" s="6084"/>
      <c r="F81" s="6084"/>
      <c r="G81" s="6084"/>
      <c r="H81" s="6084"/>
      <c r="I81" s="6084"/>
      <c r="J81" s="6084"/>
      <c r="K81" s="6084"/>
      <c r="L81" s="6024"/>
      <c r="M81" s="6024"/>
      <c r="N81" s="6024"/>
      <c r="O81" s="6024"/>
      <c r="P81" s="6024"/>
      <c r="Q81" s="6069">
        <f>SUM(C81:P81)</f>
        <v>0</v>
      </c>
      <c r="R81" s="6085"/>
      <c r="S81" s="3085"/>
      <c r="T81" s="3085"/>
      <c r="U81" s="3085"/>
      <c r="V81" s="3085"/>
      <c r="W81" s="3085"/>
    </row>
    <row r="82" spans="1:23" ht="14.25">
      <c r="A82" s="1639" t="s">
        <v>1669</v>
      </c>
      <c r="B82" s="3072"/>
      <c r="C82" s="6084"/>
      <c r="D82" s="6084"/>
      <c r="E82" s="6084"/>
      <c r="F82" s="6084"/>
      <c r="G82" s="6084"/>
      <c r="H82" s="6084"/>
      <c r="I82" s="6084"/>
      <c r="J82" s="6084"/>
      <c r="K82" s="6084"/>
      <c r="L82" s="6086"/>
      <c r="M82" s="6086"/>
      <c r="N82" s="6086"/>
      <c r="O82" s="6086"/>
      <c r="P82" s="6086"/>
      <c r="Q82" s="6069">
        <f>SUM(C82:P82)</f>
        <v>0</v>
      </c>
      <c r="R82" s="6087"/>
      <c r="S82" s="3085"/>
      <c r="T82" s="3085"/>
      <c r="U82" s="3085"/>
      <c r="V82" s="3085"/>
      <c r="W82" s="3085"/>
    </row>
    <row r="83" spans="1:23" ht="15.75" thickBot="1">
      <c r="A83" s="3075" t="s">
        <v>488</v>
      </c>
      <c r="B83" s="3076"/>
      <c r="C83" s="6088">
        <f>SUM(C81:C82)</f>
        <v>0</v>
      </c>
      <c r="D83" s="6088">
        <f t="shared" ref="D83:R83" si="13">SUM(D81:D82)</f>
        <v>0</v>
      </c>
      <c r="E83" s="6088">
        <f t="shared" si="13"/>
        <v>0</v>
      </c>
      <c r="F83" s="6088">
        <f t="shared" si="13"/>
        <v>0</v>
      </c>
      <c r="G83" s="6088">
        <f t="shared" si="13"/>
        <v>0</v>
      </c>
      <c r="H83" s="6088">
        <f t="shared" si="13"/>
        <v>0</v>
      </c>
      <c r="I83" s="6088">
        <f>SUM(I81:I82)</f>
        <v>0</v>
      </c>
      <c r="J83" s="6088">
        <f t="shared" si="13"/>
        <v>0</v>
      </c>
      <c r="K83" s="6088">
        <f t="shared" si="13"/>
        <v>0</v>
      </c>
      <c r="L83" s="6088">
        <f t="shared" si="13"/>
        <v>0</v>
      </c>
      <c r="M83" s="6088">
        <f t="shared" si="13"/>
        <v>0</v>
      </c>
      <c r="N83" s="6088">
        <f t="shared" si="13"/>
        <v>0</v>
      </c>
      <c r="O83" s="6088">
        <f t="shared" si="13"/>
        <v>0</v>
      </c>
      <c r="P83" s="6088">
        <f t="shared" si="13"/>
        <v>0</v>
      </c>
      <c r="Q83" s="6088">
        <f t="shared" si="13"/>
        <v>0</v>
      </c>
      <c r="R83" s="6088">
        <f t="shared" si="13"/>
        <v>0</v>
      </c>
      <c r="S83" s="3085"/>
      <c r="T83" s="3085"/>
      <c r="U83" s="3085"/>
      <c r="V83" s="3085"/>
      <c r="W83" s="3085"/>
    </row>
    <row r="84" spans="1:23" ht="15">
      <c r="A84" s="1694"/>
      <c r="B84" s="1689"/>
      <c r="C84" s="6078"/>
      <c r="D84" s="6079"/>
      <c r="E84" s="6079"/>
      <c r="F84" s="6079"/>
      <c r="G84" s="6079"/>
      <c r="H84" s="6079"/>
      <c r="I84" s="6079"/>
      <c r="J84" s="6079"/>
      <c r="K84" s="6079"/>
      <c r="L84" s="6079"/>
      <c r="M84" s="6079"/>
      <c r="N84" s="6079"/>
      <c r="O84" s="6079"/>
      <c r="P84" s="6079"/>
      <c r="Q84" s="6065"/>
      <c r="R84" s="6079"/>
      <c r="S84" s="3085"/>
      <c r="T84" s="3085"/>
      <c r="U84" s="3085"/>
      <c r="V84" s="3085"/>
      <c r="W84" s="3085"/>
    </row>
    <row r="85" spans="1:23" ht="15.75" thickBot="1">
      <c r="A85" s="3075" t="s">
        <v>1923</v>
      </c>
      <c r="B85" s="3060"/>
      <c r="C85" s="6028"/>
      <c r="D85" s="6028"/>
      <c r="E85" s="6028"/>
      <c r="F85" s="6028"/>
      <c r="G85" s="6028"/>
      <c r="H85" s="6028"/>
      <c r="I85" s="6028"/>
      <c r="J85" s="6028"/>
      <c r="K85" s="6028"/>
      <c r="L85" s="6028"/>
      <c r="M85" s="6028"/>
      <c r="N85" s="6028"/>
      <c r="O85" s="6028"/>
      <c r="P85" s="6028"/>
      <c r="Q85" s="6076">
        <f>SUM(C85:P85)</f>
        <v>0</v>
      </c>
      <c r="R85" s="6067"/>
      <c r="S85" s="3085"/>
      <c r="T85" s="3085"/>
      <c r="U85" s="3085"/>
      <c r="V85" s="3085"/>
      <c r="W85" s="3085"/>
    </row>
    <row r="86" spans="1:23" ht="15.75">
      <c r="A86" s="5070" t="s">
        <v>1661</v>
      </c>
      <c r="B86" s="3080"/>
      <c r="C86" s="6059"/>
      <c r="D86" s="6059"/>
      <c r="E86" s="6059"/>
      <c r="F86" s="6059"/>
      <c r="G86" s="6059"/>
      <c r="H86" s="6059"/>
      <c r="I86" s="6059"/>
      <c r="J86" s="6059"/>
      <c r="K86" s="6059"/>
      <c r="L86" s="6059"/>
      <c r="M86" s="6059"/>
      <c r="N86" s="6059"/>
      <c r="O86" s="6059"/>
      <c r="P86" s="6059"/>
      <c r="Q86" s="6089"/>
      <c r="R86" s="6089"/>
      <c r="S86" s="3085"/>
      <c r="T86" s="3085"/>
      <c r="U86" s="3085"/>
      <c r="V86" s="3085"/>
      <c r="W86" s="3085"/>
    </row>
    <row r="87" spans="1:23" ht="15">
      <c r="A87" s="5071" t="s">
        <v>1662</v>
      </c>
      <c r="B87" s="3079"/>
      <c r="C87" s="6084"/>
      <c r="D87" s="6084"/>
      <c r="E87" s="6084"/>
      <c r="F87" s="6084"/>
      <c r="G87" s="6084"/>
      <c r="H87" s="6084"/>
      <c r="I87" s="6084"/>
      <c r="J87" s="6084"/>
      <c r="K87" s="6084"/>
      <c r="L87" s="6024"/>
      <c r="M87" s="6024"/>
      <c r="N87" s="6024"/>
      <c r="O87" s="6024"/>
      <c r="P87" s="6024"/>
      <c r="Q87" s="6061">
        <f>SUM(C87:P87)</f>
        <v>0</v>
      </c>
      <c r="R87" s="6052"/>
      <c r="S87" s="3085"/>
      <c r="T87" s="3085"/>
      <c r="U87" s="3085"/>
      <c r="V87" s="3085"/>
      <c r="W87" s="3085"/>
    </row>
    <row r="88" spans="1:23" ht="15">
      <c r="A88" s="5072" t="s">
        <v>1663</v>
      </c>
      <c r="B88" s="3080"/>
      <c r="C88" s="6084"/>
      <c r="D88" s="6084"/>
      <c r="E88" s="6084"/>
      <c r="F88" s="6084"/>
      <c r="G88" s="6084"/>
      <c r="H88" s="6084"/>
      <c r="I88" s="6084"/>
      <c r="J88" s="6084"/>
      <c r="K88" s="6084"/>
      <c r="L88" s="6090"/>
      <c r="M88" s="6090"/>
      <c r="N88" s="6090"/>
      <c r="O88" s="6090"/>
      <c r="P88" s="6090"/>
      <c r="Q88" s="6061">
        <f>SUM(C88:P88)</f>
        <v>0</v>
      </c>
      <c r="R88" s="6091"/>
      <c r="S88" s="3085"/>
      <c r="T88" s="3085"/>
      <c r="U88" s="3085"/>
      <c r="V88" s="3085"/>
      <c r="W88" s="3085"/>
    </row>
    <row r="89" spans="1:23" ht="15">
      <c r="A89" s="5073" t="s">
        <v>2286</v>
      </c>
      <c r="B89" s="3079"/>
      <c r="C89" s="6084"/>
      <c r="D89" s="6084"/>
      <c r="E89" s="6084"/>
      <c r="F89" s="6084"/>
      <c r="G89" s="6084"/>
      <c r="H89" s="6084"/>
      <c r="I89" s="6084"/>
      <c r="J89" s="6084"/>
      <c r="K89" s="6084"/>
      <c r="L89" s="6092"/>
      <c r="M89" s="6092"/>
      <c r="N89" s="6092"/>
      <c r="O89" s="6092"/>
      <c r="P89" s="6092"/>
      <c r="Q89" s="6093">
        <f>SUM(C89:P89)</f>
        <v>0</v>
      </c>
      <c r="R89" s="6094"/>
      <c r="S89" s="3085"/>
      <c r="T89" s="3085"/>
      <c r="U89" s="3085"/>
      <c r="V89" s="3085"/>
      <c r="W89" s="3085"/>
    </row>
    <row r="90" spans="1:23" ht="16.5" thickBot="1">
      <c r="A90" s="5064" t="s">
        <v>487</v>
      </c>
      <c r="B90" s="3081"/>
      <c r="C90" s="6095">
        <f>SUM(C87:C89)</f>
        <v>0</v>
      </c>
      <c r="D90" s="6095">
        <f t="shared" ref="D90:R90" si="14">SUM(D87:D88)</f>
        <v>0</v>
      </c>
      <c r="E90" s="6095">
        <f t="shared" si="14"/>
        <v>0</v>
      </c>
      <c r="F90" s="6095">
        <f t="shared" si="14"/>
        <v>0</v>
      </c>
      <c r="G90" s="6095">
        <f t="shared" si="14"/>
        <v>0</v>
      </c>
      <c r="H90" s="6095">
        <f t="shared" si="14"/>
        <v>0</v>
      </c>
      <c r="I90" s="6095">
        <f>SUM(I87:I88)</f>
        <v>0</v>
      </c>
      <c r="J90" s="6095">
        <f t="shared" si="14"/>
        <v>0</v>
      </c>
      <c r="K90" s="6095">
        <f t="shared" si="14"/>
        <v>0</v>
      </c>
      <c r="L90" s="6095">
        <f t="shared" si="14"/>
        <v>0</v>
      </c>
      <c r="M90" s="6095">
        <f t="shared" si="14"/>
        <v>0</v>
      </c>
      <c r="N90" s="6095">
        <f t="shared" si="14"/>
        <v>0</v>
      </c>
      <c r="O90" s="6095">
        <f t="shared" si="14"/>
        <v>0</v>
      </c>
      <c r="P90" s="6095">
        <f t="shared" si="14"/>
        <v>0</v>
      </c>
      <c r="Q90" s="6095">
        <f>SUM(Q87:Q88)</f>
        <v>0</v>
      </c>
      <c r="R90" s="6095">
        <f t="shared" si="14"/>
        <v>0</v>
      </c>
      <c r="S90" s="3085"/>
      <c r="T90" s="3085"/>
      <c r="U90" s="3085"/>
      <c r="V90" s="3085"/>
      <c r="W90" s="3085"/>
    </row>
    <row r="91" spans="1:23" ht="12.75">
      <c r="A91" s="60"/>
      <c r="B91" s="60"/>
      <c r="C91" s="6096"/>
      <c r="D91" s="6096"/>
      <c r="E91" s="6096"/>
      <c r="F91" s="6096"/>
      <c r="G91" s="6096"/>
      <c r="H91" s="6096"/>
      <c r="I91" s="6096"/>
      <c r="J91" s="6096"/>
      <c r="K91" s="6096"/>
      <c r="L91" s="6096"/>
      <c r="M91" s="6096"/>
      <c r="N91" s="6096"/>
      <c r="O91" s="6096"/>
      <c r="P91" s="6096"/>
      <c r="Q91" s="6096"/>
      <c r="R91" s="6096"/>
      <c r="S91" s="3085"/>
      <c r="T91" s="3085"/>
      <c r="U91" s="3085"/>
      <c r="V91" s="3085"/>
      <c r="W91" s="3085"/>
    </row>
    <row r="92" spans="1:23" ht="15.75" thickBot="1">
      <c r="A92" s="3075" t="s">
        <v>1214</v>
      </c>
      <c r="B92" s="3087"/>
      <c r="C92" s="6028"/>
      <c r="D92" s="6028"/>
      <c r="E92" s="6028"/>
      <c r="F92" s="6028"/>
      <c r="G92" s="6028"/>
      <c r="H92" s="6028"/>
      <c r="I92" s="6028"/>
      <c r="J92" s="6028"/>
      <c r="K92" s="6028"/>
      <c r="L92" s="6028"/>
      <c r="M92" s="6028"/>
      <c r="N92" s="6028"/>
      <c r="O92" s="6028"/>
      <c r="P92" s="6028"/>
      <c r="Q92" s="6097">
        <f>SUM(C92:P92)</f>
        <v>0</v>
      </c>
      <c r="R92" s="6067"/>
      <c r="S92" s="3085"/>
      <c r="T92" s="3085"/>
      <c r="U92" s="3085"/>
      <c r="V92" s="3085"/>
      <c r="W92" s="3085"/>
    </row>
    <row r="93" spans="1:23" ht="12.75">
      <c r="A93" s="2052"/>
      <c r="B93" s="3088"/>
      <c r="C93" s="6098"/>
      <c r="D93" s="6098"/>
      <c r="E93" s="6098"/>
      <c r="F93" s="6098"/>
      <c r="G93" s="6098"/>
      <c r="H93" s="6098"/>
      <c r="I93" s="6098"/>
      <c r="J93" s="6098"/>
      <c r="K93" s="6098"/>
      <c r="L93" s="6098"/>
      <c r="M93" s="6098"/>
      <c r="N93" s="6098"/>
      <c r="O93" s="6098"/>
      <c r="P93" s="6098"/>
      <c r="Q93" s="6098"/>
      <c r="R93" s="6099"/>
      <c r="S93" s="3085"/>
      <c r="T93" s="3085"/>
      <c r="U93" s="3085"/>
      <c r="V93" s="3085"/>
      <c r="W93" s="3085"/>
    </row>
    <row r="94" spans="1:23" ht="15.75" thickBot="1">
      <c r="A94" s="1590" t="s">
        <v>1204</v>
      </c>
      <c r="B94" s="3089"/>
      <c r="C94" s="6100"/>
      <c r="D94" s="6100"/>
      <c r="E94" s="6100"/>
      <c r="F94" s="6100"/>
      <c r="G94" s="6100"/>
      <c r="H94" s="6100"/>
      <c r="I94" s="6100"/>
      <c r="J94" s="6100"/>
      <c r="K94" s="6100"/>
      <c r="L94" s="6100"/>
      <c r="M94" s="6100"/>
      <c r="N94" s="6100"/>
      <c r="O94" s="6100"/>
      <c r="P94" s="6100"/>
      <c r="Q94" s="6076">
        <f>SUM(C94:P94)</f>
        <v>0</v>
      </c>
      <c r="R94" s="6100"/>
      <c r="S94" s="3085"/>
      <c r="T94" s="3085"/>
      <c r="U94" s="3085"/>
      <c r="V94" s="3085"/>
      <c r="W94" s="3085"/>
    </row>
    <row r="95" spans="1:23" ht="12.75">
      <c r="A95" s="2052"/>
      <c r="B95" s="1689"/>
      <c r="C95" s="6101"/>
      <c r="D95" s="6101"/>
      <c r="E95" s="6101"/>
      <c r="F95" s="6101"/>
      <c r="G95" s="6101"/>
      <c r="H95" s="6101"/>
      <c r="I95" s="6101"/>
      <c r="J95" s="6101"/>
      <c r="K95" s="6101"/>
      <c r="L95" s="6101"/>
      <c r="M95" s="6101"/>
      <c r="N95" s="6101"/>
      <c r="O95" s="6101"/>
      <c r="P95" s="6101"/>
      <c r="Q95" s="6098">
        <f>SUM(C95:P95)</f>
        <v>0</v>
      </c>
      <c r="R95" s="6102"/>
      <c r="S95" s="3085"/>
      <c r="T95" s="3085"/>
      <c r="U95" s="3085"/>
      <c r="V95" s="3085"/>
      <c r="W95" s="3085"/>
    </row>
    <row r="96" spans="1:23" ht="15.75" thickBot="1">
      <c r="A96" s="1590" t="s">
        <v>1205</v>
      </c>
      <c r="B96" s="3089"/>
      <c r="C96" s="6100"/>
      <c r="D96" s="6100"/>
      <c r="E96" s="6100"/>
      <c r="F96" s="6100"/>
      <c r="G96" s="6100"/>
      <c r="H96" s="6100"/>
      <c r="I96" s="6100"/>
      <c r="J96" s="6100"/>
      <c r="K96" s="6100"/>
      <c r="L96" s="6100"/>
      <c r="M96" s="6100"/>
      <c r="N96" s="6100"/>
      <c r="O96" s="6100"/>
      <c r="P96" s="6100"/>
      <c r="Q96" s="6076">
        <f>SUM(C96:P96)</f>
        <v>0</v>
      </c>
      <c r="R96" s="6100"/>
      <c r="S96" s="3085"/>
      <c r="T96" s="3085"/>
      <c r="U96" s="3085"/>
      <c r="V96" s="3085"/>
      <c r="W96" s="3085"/>
    </row>
    <row r="97" spans="1:23" ht="12.75">
      <c r="A97" s="3090"/>
      <c r="B97" s="3091"/>
      <c r="C97" s="6098"/>
      <c r="D97" s="6098"/>
      <c r="E97" s="6098"/>
      <c r="F97" s="6098"/>
      <c r="G97" s="6098"/>
      <c r="H97" s="6098"/>
      <c r="I97" s="6098"/>
      <c r="J97" s="6098"/>
      <c r="K97" s="6098"/>
      <c r="L97" s="6098"/>
      <c r="M97" s="6098"/>
      <c r="N97" s="6098"/>
      <c r="O97" s="6098"/>
      <c r="P97" s="6098"/>
      <c r="Q97" s="6098"/>
      <c r="R97" s="6099"/>
      <c r="S97" s="3085"/>
      <c r="T97" s="3085"/>
      <c r="U97" s="3085"/>
      <c r="V97" s="3085"/>
      <c r="W97" s="3085"/>
    </row>
    <row r="98" spans="1:23" ht="12.75" hidden="1">
      <c r="A98" s="3085"/>
      <c r="B98" s="3092"/>
      <c r="C98" s="6103"/>
      <c r="D98" s="6103"/>
      <c r="E98" s="6103"/>
      <c r="F98" s="6103"/>
      <c r="G98" s="6103"/>
      <c r="H98" s="6103"/>
      <c r="I98" s="6103"/>
      <c r="J98" s="6103"/>
      <c r="K98" s="6103"/>
      <c r="L98" s="6103"/>
      <c r="M98" s="6103"/>
      <c r="N98" s="6103"/>
      <c r="O98" s="6103"/>
      <c r="P98" s="6103"/>
      <c r="Q98" s="6103"/>
      <c r="R98" s="6104"/>
      <c r="S98" s="3085"/>
      <c r="T98" s="3085"/>
      <c r="U98" s="3085"/>
      <c r="V98" s="3085"/>
      <c r="W98" s="3085"/>
    </row>
    <row r="99" spans="1:23" ht="12.75" hidden="1">
      <c r="A99" s="3085"/>
      <c r="B99" s="3092"/>
      <c r="C99" s="6103"/>
      <c r="D99" s="6103"/>
      <c r="E99" s="6103"/>
      <c r="F99" s="6103"/>
      <c r="G99" s="6103"/>
      <c r="H99" s="6103"/>
      <c r="I99" s="6103"/>
      <c r="J99" s="6103"/>
      <c r="K99" s="6103"/>
      <c r="L99" s="6103"/>
      <c r="M99" s="6103"/>
      <c r="N99" s="6103"/>
      <c r="O99" s="6103"/>
      <c r="P99" s="6103"/>
      <c r="Q99" s="6103"/>
      <c r="R99" s="6104"/>
      <c r="S99" s="3085"/>
      <c r="T99" s="3085"/>
      <c r="U99" s="3085"/>
      <c r="V99" s="3085"/>
      <c r="W99" s="3085"/>
    </row>
    <row r="100" spans="1:23" ht="12.75" hidden="1">
      <c r="A100" s="3085"/>
      <c r="B100" s="3092"/>
      <c r="C100" s="6103"/>
      <c r="D100" s="6103"/>
      <c r="E100" s="6103"/>
      <c r="F100" s="6103"/>
      <c r="G100" s="6103"/>
      <c r="H100" s="6103"/>
      <c r="I100" s="6103"/>
      <c r="J100" s="6103"/>
      <c r="K100" s="6103"/>
      <c r="L100" s="6103"/>
      <c r="M100" s="6103"/>
      <c r="N100" s="6103"/>
      <c r="O100" s="6103"/>
      <c r="P100" s="6103"/>
      <c r="Q100" s="6103"/>
      <c r="R100" s="6104"/>
      <c r="S100" s="3085"/>
      <c r="T100" s="3085"/>
      <c r="U100" s="3085"/>
      <c r="V100" s="3085"/>
      <c r="W100" s="3085"/>
    </row>
    <row r="101" spans="1:23" ht="12.75" hidden="1">
      <c r="A101" s="3085"/>
      <c r="B101" s="3092"/>
      <c r="C101" s="6103"/>
      <c r="D101" s="6103"/>
      <c r="E101" s="6103"/>
      <c r="F101" s="6103"/>
      <c r="G101" s="6103"/>
      <c r="H101" s="6103"/>
      <c r="I101" s="6103"/>
      <c r="J101" s="6103"/>
      <c r="K101" s="6103"/>
      <c r="L101" s="6103"/>
      <c r="M101" s="6103"/>
      <c r="N101" s="6103"/>
      <c r="O101" s="6103"/>
      <c r="P101" s="6103"/>
      <c r="Q101" s="6103"/>
      <c r="R101" s="6104"/>
      <c r="S101" s="3085"/>
      <c r="T101" s="3085"/>
      <c r="U101" s="3085"/>
      <c r="V101" s="3085"/>
      <c r="W101" s="3085"/>
    </row>
    <row r="102" spans="1:23" ht="15.75" thickBot="1">
      <c r="A102" s="5061" t="s">
        <v>2287</v>
      </c>
      <c r="B102" s="3089"/>
      <c r="C102" s="6100"/>
      <c r="D102" s="6100"/>
      <c r="E102" s="6100"/>
      <c r="F102" s="6100"/>
      <c r="G102" s="6100"/>
      <c r="H102" s="6100"/>
      <c r="I102" s="6100"/>
      <c r="J102" s="6100"/>
      <c r="K102" s="6100"/>
      <c r="L102" s="6100"/>
      <c r="M102" s="6100"/>
      <c r="N102" s="6100"/>
      <c r="O102" s="6100"/>
      <c r="P102" s="6100"/>
      <c r="Q102" s="6076">
        <f>SUM(C102:P102)</f>
        <v>0</v>
      </c>
      <c r="R102" s="6100"/>
      <c r="S102" s="3085"/>
      <c r="T102" s="3085"/>
      <c r="U102" s="3085"/>
      <c r="V102" s="3085"/>
      <c r="W102" s="3085"/>
    </row>
    <row r="103" spans="1:23" ht="15">
      <c r="A103" s="1661"/>
      <c r="B103" s="3091"/>
      <c r="C103" s="6098"/>
      <c r="D103" s="6098"/>
      <c r="E103" s="6098"/>
      <c r="F103" s="6098"/>
      <c r="G103" s="6098"/>
      <c r="H103" s="6098"/>
      <c r="I103" s="6098"/>
      <c r="J103" s="6098"/>
      <c r="K103" s="6098"/>
      <c r="L103" s="6098"/>
      <c r="M103" s="6098"/>
      <c r="N103" s="6098"/>
      <c r="O103" s="6098"/>
      <c r="P103" s="6098"/>
      <c r="Q103" s="6098"/>
      <c r="R103" s="6099"/>
      <c r="S103" s="3085"/>
      <c r="T103" s="3085"/>
      <c r="U103" s="3085"/>
      <c r="V103" s="3085"/>
      <c r="W103" s="3085"/>
    </row>
    <row r="104" spans="1:23" ht="15.75" thickBot="1">
      <c r="A104" s="5056" t="s">
        <v>2553</v>
      </c>
      <c r="B104" s="3089"/>
      <c r="C104" s="6100"/>
      <c r="D104" s="6100"/>
      <c r="E104" s="6100"/>
      <c r="F104" s="6100"/>
      <c r="G104" s="6100"/>
      <c r="H104" s="6100"/>
      <c r="I104" s="6100"/>
      <c r="J104" s="6100"/>
      <c r="K104" s="6100"/>
      <c r="L104" s="6100"/>
      <c r="M104" s="6100"/>
      <c r="N104" s="6100"/>
      <c r="O104" s="6100"/>
      <c r="P104" s="6100"/>
      <c r="Q104" s="6076">
        <f>SUM(C104:P104)</f>
        <v>0</v>
      </c>
      <c r="R104" s="6100"/>
      <c r="S104" s="3085"/>
      <c r="T104" s="3085"/>
      <c r="U104" s="3085"/>
      <c r="V104" s="3085"/>
      <c r="W104" s="3085"/>
    </row>
    <row r="105" spans="1:23" ht="15">
      <c r="A105" s="5059"/>
      <c r="B105" s="3091"/>
      <c r="C105" s="6098"/>
      <c r="D105" s="6098"/>
      <c r="E105" s="6098"/>
      <c r="F105" s="6098"/>
      <c r="G105" s="6098"/>
      <c r="H105" s="6098"/>
      <c r="I105" s="6098"/>
      <c r="J105" s="6098"/>
      <c r="K105" s="6098"/>
      <c r="L105" s="6098"/>
      <c r="M105" s="6098"/>
      <c r="N105" s="6098"/>
      <c r="O105" s="6098"/>
      <c r="P105" s="6098"/>
      <c r="Q105" s="6098"/>
      <c r="R105" s="6099"/>
      <c r="S105" s="3085"/>
      <c r="T105" s="3085"/>
      <c r="U105" s="3085"/>
      <c r="V105" s="3085"/>
      <c r="W105" s="3085"/>
    </row>
    <row r="106" spans="1:23" ht="15.75" thickBot="1">
      <c r="A106" s="5056" t="s">
        <v>2554</v>
      </c>
      <c r="B106" s="3089"/>
      <c r="C106" s="6100"/>
      <c r="D106" s="6100"/>
      <c r="E106" s="6100"/>
      <c r="F106" s="6100"/>
      <c r="G106" s="6100"/>
      <c r="H106" s="6100"/>
      <c r="I106" s="6100"/>
      <c r="J106" s="6100"/>
      <c r="K106" s="6100"/>
      <c r="L106" s="6100"/>
      <c r="M106" s="6100"/>
      <c r="N106" s="6100"/>
      <c r="O106" s="6100"/>
      <c r="P106" s="6100"/>
      <c r="Q106" s="6076">
        <f>SUM(C106:P106)</f>
        <v>0</v>
      </c>
      <c r="R106" s="6100"/>
      <c r="S106" s="3085"/>
      <c r="T106" s="3085"/>
      <c r="U106" s="3085"/>
      <c r="V106" s="3085"/>
      <c r="W106" s="3085"/>
    </row>
    <row r="107" spans="1:23" ht="15">
      <c r="A107" s="5059"/>
      <c r="B107" s="5054"/>
      <c r="C107" s="6105"/>
      <c r="D107" s="6105"/>
      <c r="E107" s="6105"/>
      <c r="F107" s="6105"/>
      <c r="G107" s="6105"/>
      <c r="H107" s="6105"/>
      <c r="I107" s="6105"/>
      <c r="J107" s="6105"/>
      <c r="K107" s="6105"/>
      <c r="L107" s="6105"/>
      <c r="M107" s="6105"/>
      <c r="N107" s="6105"/>
      <c r="O107" s="6105"/>
      <c r="P107" s="6105"/>
      <c r="Q107" s="6099"/>
      <c r="R107" s="6105"/>
      <c r="S107" s="3085"/>
      <c r="T107" s="3085"/>
      <c r="U107" s="3085"/>
      <c r="V107" s="3085"/>
      <c r="W107" s="3085"/>
    </row>
    <row r="108" spans="1:23" ht="15.75" thickBot="1">
      <c r="A108" s="5056" t="s">
        <v>2555</v>
      </c>
      <c r="B108" s="3089"/>
      <c r="C108" s="6100"/>
      <c r="D108" s="6100"/>
      <c r="E108" s="6100"/>
      <c r="F108" s="6100"/>
      <c r="G108" s="6100"/>
      <c r="H108" s="6100"/>
      <c r="I108" s="6100"/>
      <c r="J108" s="6100"/>
      <c r="K108" s="6100"/>
      <c r="L108" s="6100"/>
      <c r="M108" s="6100"/>
      <c r="N108" s="6100"/>
      <c r="O108" s="6100"/>
      <c r="P108" s="6100"/>
      <c r="Q108" s="6076">
        <f>SUM(C108:P108)</f>
        <v>0</v>
      </c>
      <c r="R108" s="6100"/>
      <c r="S108" s="3085"/>
      <c r="T108" s="3085"/>
      <c r="U108" s="3085"/>
      <c r="V108" s="3085"/>
      <c r="W108" s="3085"/>
    </row>
    <row r="109" spans="1:23" ht="15">
      <c r="A109" s="1661"/>
      <c r="B109" s="6013"/>
      <c r="C109" s="6105"/>
      <c r="D109" s="6105"/>
      <c r="E109" s="6105"/>
      <c r="F109" s="6105"/>
      <c r="G109" s="6105"/>
      <c r="H109" s="6105"/>
      <c r="I109" s="6105"/>
      <c r="J109" s="6105"/>
      <c r="K109" s="6105"/>
      <c r="L109" s="6105"/>
      <c r="M109" s="6105"/>
      <c r="N109" s="6105"/>
      <c r="O109" s="6105"/>
      <c r="P109" s="6105"/>
      <c r="Q109" s="6099"/>
      <c r="R109" s="6105"/>
      <c r="S109" s="3085"/>
      <c r="T109" s="3085"/>
      <c r="U109" s="3085"/>
      <c r="V109" s="3085"/>
      <c r="W109" s="3085"/>
    </row>
    <row r="110" spans="1:23" ht="15.75" thickBot="1">
      <c r="A110" s="1665" t="s">
        <v>489</v>
      </c>
      <c r="B110" s="1697" t="s">
        <v>109</v>
      </c>
      <c r="C110" s="6106">
        <f>SUM(C12,C14,C20,C57,C61,C63,C69,C75,C77,C79,C83,C85,C90,C92,C94,C96,C102,C104,C106,C108)</f>
        <v>0</v>
      </c>
      <c r="D110" s="6106">
        <f t="shared" ref="D110:R110" si="15">SUM(D12,D14,D20,D57,D61,D63,D69,D75,D77,D79,D83,D85,D90,D92,D94,D96,D102,D104,D106,D108)</f>
        <v>0</v>
      </c>
      <c r="E110" s="6106">
        <f t="shared" si="15"/>
        <v>0</v>
      </c>
      <c r="F110" s="6106">
        <f t="shared" si="15"/>
        <v>0</v>
      </c>
      <c r="G110" s="6106">
        <f t="shared" si="15"/>
        <v>0</v>
      </c>
      <c r="H110" s="6106">
        <f t="shared" si="15"/>
        <v>0</v>
      </c>
      <c r="I110" s="6106">
        <f t="shared" si="15"/>
        <v>0</v>
      </c>
      <c r="J110" s="6106">
        <f t="shared" si="15"/>
        <v>0</v>
      </c>
      <c r="K110" s="6106">
        <f t="shared" si="15"/>
        <v>0</v>
      </c>
      <c r="L110" s="6106">
        <f t="shared" si="15"/>
        <v>0</v>
      </c>
      <c r="M110" s="6106">
        <f t="shared" si="15"/>
        <v>0</v>
      </c>
      <c r="N110" s="6106">
        <f t="shared" si="15"/>
        <v>0</v>
      </c>
      <c r="O110" s="6106">
        <f t="shared" si="15"/>
        <v>0</v>
      </c>
      <c r="P110" s="6106">
        <f t="shared" si="15"/>
        <v>0</v>
      </c>
      <c r="Q110" s="6106">
        <f t="shared" si="15"/>
        <v>0</v>
      </c>
      <c r="R110" s="6106">
        <f t="shared" si="15"/>
        <v>0</v>
      </c>
      <c r="S110" s="3085"/>
      <c r="T110" s="3085"/>
      <c r="U110" s="3085"/>
      <c r="V110" s="3085"/>
      <c r="W110" s="3085"/>
    </row>
    <row r="111" spans="1:23" ht="15" thickTop="1">
      <c r="A111" s="61"/>
      <c r="B111" s="61"/>
      <c r="C111" s="61"/>
      <c r="D111" s="61"/>
      <c r="E111" s="61"/>
      <c r="F111" s="61"/>
      <c r="G111" s="61"/>
      <c r="H111" s="61"/>
      <c r="I111" s="61"/>
      <c r="J111" s="61"/>
      <c r="K111" s="61"/>
      <c r="L111" s="61"/>
      <c r="M111" s="61"/>
      <c r="N111" s="61"/>
      <c r="O111" s="61"/>
      <c r="P111" s="61"/>
      <c r="Q111" s="61"/>
      <c r="R111" s="89" t="str">
        <f>+ToC!E117</f>
        <v xml:space="preserve">GENERAL Annual Return </v>
      </c>
      <c r="S111" s="3085"/>
      <c r="T111" s="3085"/>
      <c r="U111" s="3085"/>
      <c r="V111" s="3085"/>
      <c r="W111" s="3085"/>
    </row>
    <row r="112" spans="1:23" ht="31.5" customHeight="1">
      <c r="A112" s="61"/>
      <c r="B112" s="61"/>
      <c r="C112" s="61"/>
      <c r="D112" s="61"/>
      <c r="E112" s="61"/>
      <c r="F112" s="61"/>
      <c r="G112" s="61"/>
      <c r="H112" s="61"/>
      <c r="I112" s="61"/>
      <c r="J112" s="61"/>
      <c r="K112" s="61"/>
      <c r="L112" s="61"/>
      <c r="M112" s="61"/>
      <c r="N112" s="61"/>
      <c r="O112" s="61"/>
      <c r="P112" s="61"/>
      <c r="Q112" s="75"/>
      <c r="R112" s="95" t="s">
        <v>1751</v>
      </c>
      <c r="S112" s="3085"/>
      <c r="T112" s="3085"/>
      <c r="U112" s="3085"/>
      <c r="V112" s="3085"/>
      <c r="W112" s="3085"/>
    </row>
    <row r="113" ht="36" hidden="1" customHeight="1"/>
    <row r="114" ht="36" hidden="1" customHeight="1"/>
    <row r="115" ht="36" hidden="1" customHeight="1"/>
    <row r="116" ht="36" hidden="1" customHeight="1"/>
    <row r="117" ht="36" hidden="1" customHeight="1"/>
  </sheetData>
  <sheetProtection algorithmName="SHA-512" hashValue="uPPr+Ty8DK8Xwoxh8jp1ohK/aW5nVuCovbrwUL+97H1cYVJKqaysoavwh4MsSvVa6oRnI5LFjW7GK6LYWnLQiA==" saltValue="jeI12kPG4wOhMHLtRtAWTw==" spinCount="100000" sheet="1" objects="1" scenarios="1"/>
  <customSheetViews>
    <customSheetView guid="{54084986-DBD9-467D-BB87-84DFF604BE53}" topLeftCell="B1">
      <selection activeCell="N5" sqref="N5"/>
      <pageMargins left="0.7" right="0.7" top="0.75" bottom="0.75" header="0.3" footer="0.3"/>
      <pageSetup paperSize="5" scale="50" orientation="landscape" r:id="rId1"/>
    </customSheetView>
  </customSheetViews>
  <mergeCells count="3">
    <mergeCell ref="A8:Q8"/>
    <mergeCell ref="A9:Q9"/>
    <mergeCell ref="A1:R1"/>
  </mergeCells>
  <dataValidations count="4">
    <dataValidation type="decimal" operator="lessThanOrEqual" allowBlank="1" showInputMessage="1" showErrorMessage="1" errorTitle="Numbers Only" error="You can only enter numbers in these cells.To re input a number, press Cancel  or Retry and  delete, and then re enter a valid number_x000a_" sqref="B48:B52 B65:B69 C23:Q29 Q30:Q32 Q15:Q20 Q94 C32:P32 C45:R45 Q96 C111:Q111 B97 Q92 C34:R37 B57:R62 B71:R79 C47:R52 B95:R95 B39:R44 C12:R12 C65:R68 Q80:Q82 C63:R63 B84:R90 B53:R55 R23:R32 B102:Q109">
      <formula1>50000000000</formula1>
    </dataValidation>
    <dataValidation type="whole" operator="lessThanOrEqual" allowBlank="1" showInputMessage="1" showErrorMessage="1" errorTitle="Numbers Only" error="You can only enter whole numbers" sqref="B12 B37 B45:B47 B63 B26:B31">
      <formula1>50000000000</formula1>
    </dataValidation>
    <dataValidation operator="lessThanOrEqual" allowBlank="1" showInputMessage="1" showErrorMessage="1" errorTitle="Numbers Only" error="You can only enter numbers in these cells.To re input a number, press Cancel  or Retry and  delete, and then re enter a valid number_x000a_" sqref="B110:R110"/>
    <dataValidation type="list" allowBlank="1" showInputMessage="1" showErrorMessage="1" sqref="C10:P10">
      <formula1>$W$11:$W$32</formula1>
    </dataValidation>
  </dataValidations>
  <hyperlinks>
    <hyperlink ref="A1:R1" location="ToC!A1" display="ToC!A1"/>
  </hyperlinks>
  <pageMargins left="0.70866141732283472" right="0.70866141732283472" top="0.74803149606299213" bottom="0.74803149606299213" header="0.31496062992125984" footer="0.31496062992125984"/>
  <pageSetup scale="25" orientation="portrait" r:id="rId2"/>
  <headerFooter>
    <oddHeader>&amp;L&amp;A&amp;C&amp;"Times New Roman,Bold" DRAFT 
INTERNAL USE ONLY&amp;RPage &amp;P</oddHeader>
  </headerFooter>
  <ignoredErrors>
    <ignoredError sqref="Q52"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pageSetUpPr fitToPage="1"/>
  </sheetPr>
  <dimension ref="A1:F62"/>
  <sheetViews>
    <sheetView topLeftCell="A9" zoomScale="75" zoomScaleNormal="75" workbookViewId="0">
      <selection activeCell="F33" sqref="F33"/>
    </sheetView>
  </sheetViews>
  <sheetFormatPr defaultColWidth="0" defaultRowHeight="12.75" zeroHeight="1"/>
  <cols>
    <col min="1" max="1" width="59.5" style="341" bestFit="1" customWidth="1"/>
    <col min="2" max="2" width="8.83203125" style="341" customWidth="1"/>
    <col min="3" max="5" width="20.83203125" style="341" customWidth="1"/>
    <col min="6" max="6" width="22.33203125" style="341" customWidth="1"/>
    <col min="7" max="16384" width="9.33203125" style="341" hidden="1"/>
  </cols>
  <sheetData>
    <row r="1" spans="1:6">
      <c r="A1" s="6663" t="s">
        <v>1154</v>
      </c>
      <c r="B1" s="6662"/>
      <c r="C1" s="6662"/>
      <c r="D1" s="6662"/>
      <c r="E1" s="6662"/>
      <c r="F1" s="6662"/>
    </row>
    <row r="2" spans="1:6" ht="15">
      <c r="A2" s="1017" t="s">
        <v>106</v>
      </c>
      <c r="B2" s="524"/>
      <c r="C2" s="524"/>
      <c r="D2" s="1218"/>
      <c r="E2" s="1218"/>
      <c r="F2" s="3812" t="s">
        <v>2256</v>
      </c>
    </row>
    <row r="3" spans="1:6" ht="15.75">
      <c r="A3" s="1464" t="str">
        <f>+Cover!A14</f>
        <v>Select Name of Insurer/ Financial Holding Company</v>
      </c>
      <c r="B3" s="1464"/>
      <c r="C3" s="344"/>
      <c r="D3" s="859"/>
      <c r="E3" s="859"/>
      <c r="F3" s="340"/>
    </row>
    <row r="4" spans="1:6" ht="15.75">
      <c r="A4" s="1462" t="str">
        <f>+ToC!A3</f>
        <v>Insurer/Financial Holding Company</v>
      </c>
      <c r="B4" s="433"/>
      <c r="C4" s="344"/>
      <c r="D4" s="859"/>
      <c r="E4" s="859"/>
      <c r="F4" s="340"/>
    </row>
    <row r="5" spans="1:6" ht="15.75">
      <c r="A5" s="1462"/>
      <c r="B5" s="433"/>
      <c r="C5" s="344"/>
      <c r="D5" s="859"/>
      <c r="E5" s="859"/>
      <c r="F5" s="1219"/>
    </row>
    <row r="6" spans="1:6" ht="15.75">
      <c r="A6" s="433" t="str">
        <f>+ToC!A5</f>
        <v>General Insurers Annual Return</v>
      </c>
      <c r="B6" s="433"/>
      <c r="C6" s="1463"/>
      <c r="D6" s="1220"/>
      <c r="E6" s="1220"/>
      <c r="F6" s="859"/>
    </row>
    <row r="7" spans="1:6" ht="15.75">
      <c r="A7" s="1420" t="str">
        <f>+ToC!A6</f>
        <v>For Year Ended:</v>
      </c>
      <c r="B7" s="433"/>
      <c r="C7" s="344"/>
      <c r="D7" s="859"/>
      <c r="E7" s="859"/>
      <c r="F7" s="3475">
        <f>+Cover!A22</f>
        <v>0</v>
      </c>
    </row>
    <row r="8" spans="1:6" ht="15.75">
      <c r="A8" s="1420"/>
      <c r="B8" s="344"/>
      <c r="C8" s="344"/>
      <c r="D8" s="859"/>
      <c r="E8" s="859"/>
      <c r="F8" s="1219"/>
    </row>
    <row r="9" spans="1:6" ht="15">
      <c r="A9" s="6664" t="s">
        <v>505</v>
      </c>
      <c r="B9" s="6664"/>
      <c r="C9" s="6664"/>
      <c r="D9" s="6664"/>
      <c r="E9" s="6664"/>
      <c r="F9" s="6664"/>
    </row>
    <row r="10" spans="1:6" ht="15.75">
      <c r="A10" s="6665" t="s">
        <v>2551</v>
      </c>
      <c r="B10" s="6665"/>
      <c r="C10" s="6665"/>
      <c r="D10" s="6665"/>
      <c r="E10" s="6665"/>
      <c r="F10" s="6665"/>
    </row>
    <row r="11" spans="1:6" ht="16.5" thickBot="1">
      <c r="A11" s="6666"/>
      <c r="B11" s="6666"/>
      <c r="C11" s="6666"/>
      <c r="D11" s="6666"/>
      <c r="E11" s="6666"/>
      <c r="F11" s="6666"/>
    </row>
    <row r="12" spans="1:6" ht="51" customHeight="1" thickTop="1">
      <c r="A12" s="193"/>
      <c r="B12" s="194" t="s">
        <v>10</v>
      </c>
      <c r="C12" s="4312" t="str">
        <f>"In Trinidad &amp; Tobago
 "&amp;YEAR($F$7)</f>
        <v>In Trinidad &amp; Tobago
 1900</v>
      </c>
      <c r="D12" s="4312" t="str">
        <f>"Outside Trinidad &amp; Tobago "&amp;YEAR($F$7)</f>
        <v>Outside Trinidad &amp; Tobago 1900</v>
      </c>
      <c r="E12" s="656">
        <f>YEAR($F$7)</f>
        <v>1900</v>
      </c>
      <c r="F12" s="735">
        <f>E12-1</f>
        <v>1899</v>
      </c>
    </row>
    <row r="13" spans="1:6">
      <c r="A13" s="195"/>
      <c r="B13" s="196"/>
      <c r="C13" s="40" t="s">
        <v>989</v>
      </c>
      <c r="D13" s="40" t="s">
        <v>989</v>
      </c>
      <c r="E13" s="40" t="s">
        <v>989</v>
      </c>
      <c r="F13" s="3813" t="s">
        <v>989</v>
      </c>
    </row>
    <row r="14" spans="1:6" s="354" customFormat="1" ht="15">
      <c r="A14" s="6107" t="s">
        <v>1011</v>
      </c>
      <c r="B14" s="6108"/>
      <c r="C14" s="6108"/>
      <c r="D14" s="6108"/>
      <c r="E14" s="6108"/>
      <c r="F14" s="6109"/>
    </row>
    <row r="15" spans="1:6" s="354" customFormat="1" ht="15">
      <c r="A15" s="3170"/>
      <c r="B15" s="3171"/>
      <c r="C15" s="3172"/>
      <c r="D15" s="3172"/>
      <c r="E15" s="3178">
        <f>SUM(C15:D15)</f>
        <v>0</v>
      </c>
      <c r="F15" s="3750"/>
    </row>
    <row r="16" spans="1:6" s="354" customFormat="1" ht="15">
      <c r="A16" s="3170"/>
      <c r="B16" s="3171"/>
      <c r="C16" s="3172"/>
      <c r="D16" s="3172"/>
      <c r="E16" s="3178">
        <f t="shared" ref="E16:E29" si="0">SUM(C16:D16)</f>
        <v>0</v>
      </c>
      <c r="F16" s="3750"/>
    </row>
    <row r="17" spans="1:6" s="354" customFormat="1" ht="15">
      <c r="A17" s="3170"/>
      <c r="B17" s="3171"/>
      <c r="C17" s="3172"/>
      <c r="D17" s="3172"/>
      <c r="E17" s="3178">
        <f t="shared" si="0"/>
        <v>0</v>
      </c>
      <c r="F17" s="3750"/>
    </row>
    <row r="18" spans="1:6" s="354" customFormat="1" ht="15">
      <c r="A18" s="3170"/>
      <c r="B18" s="3171"/>
      <c r="C18" s="3172"/>
      <c r="D18" s="3172"/>
      <c r="E18" s="3178">
        <f t="shared" si="0"/>
        <v>0</v>
      </c>
      <c r="F18" s="3750"/>
    </row>
    <row r="19" spans="1:6" s="354" customFormat="1" ht="15">
      <c r="A19" s="3170"/>
      <c r="B19" s="3171"/>
      <c r="C19" s="3172"/>
      <c r="D19" s="3172"/>
      <c r="E19" s="3178">
        <f>SUM(C19:D19)</f>
        <v>0</v>
      </c>
      <c r="F19" s="3750"/>
    </row>
    <row r="20" spans="1:6" s="354" customFormat="1" ht="15">
      <c r="A20" s="3170"/>
      <c r="B20" s="3171"/>
      <c r="C20" s="3172"/>
      <c r="D20" s="3172"/>
      <c r="E20" s="3178">
        <f t="shared" si="0"/>
        <v>0</v>
      </c>
      <c r="F20" s="3750"/>
    </row>
    <row r="21" spans="1:6" s="354" customFormat="1" ht="15">
      <c r="A21" s="3170"/>
      <c r="B21" s="3171"/>
      <c r="C21" s="3172"/>
      <c r="D21" s="3172"/>
      <c r="E21" s="3178">
        <f t="shared" si="0"/>
        <v>0</v>
      </c>
      <c r="F21" s="3750"/>
    </row>
    <row r="22" spans="1:6" s="354" customFormat="1" ht="15">
      <c r="A22" s="3170"/>
      <c r="B22" s="3171"/>
      <c r="C22" s="3172"/>
      <c r="D22" s="3172"/>
      <c r="E22" s="3178">
        <f t="shared" si="0"/>
        <v>0</v>
      </c>
      <c r="F22" s="3750"/>
    </row>
    <row r="23" spans="1:6" s="354" customFormat="1" ht="15">
      <c r="A23" s="3170"/>
      <c r="B23" s="3171"/>
      <c r="C23" s="3172"/>
      <c r="D23" s="3172"/>
      <c r="E23" s="3178">
        <f t="shared" si="0"/>
        <v>0</v>
      </c>
      <c r="F23" s="3750"/>
    </row>
    <row r="24" spans="1:6" s="354" customFormat="1" ht="15">
      <c r="A24" s="3170"/>
      <c r="B24" s="3171"/>
      <c r="C24" s="3172"/>
      <c r="D24" s="3172"/>
      <c r="E24" s="3178">
        <f t="shared" si="0"/>
        <v>0</v>
      </c>
      <c r="F24" s="3750"/>
    </row>
    <row r="25" spans="1:6" s="354" customFormat="1" ht="15">
      <c r="A25" s="3170"/>
      <c r="B25" s="3171"/>
      <c r="C25" s="3172"/>
      <c r="D25" s="3172"/>
      <c r="E25" s="3178">
        <f t="shared" si="0"/>
        <v>0</v>
      </c>
      <c r="F25" s="3750"/>
    </row>
    <row r="26" spans="1:6" s="354" customFormat="1" ht="15">
      <c r="A26" s="3170"/>
      <c r="B26" s="3171"/>
      <c r="C26" s="3172"/>
      <c r="D26" s="3172"/>
      <c r="E26" s="3178">
        <f t="shared" si="0"/>
        <v>0</v>
      </c>
      <c r="F26" s="3750"/>
    </row>
    <row r="27" spans="1:6" s="354" customFormat="1" ht="15">
      <c r="A27" s="3170"/>
      <c r="B27" s="3171"/>
      <c r="C27" s="3172"/>
      <c r="D27" s="3172"/>
      <c r="E27" s="3178">
        <f t="shared" si="0"/>
        <v>0</v>
      </c>
      <c r="F27" s="3750"/>
    </row>
    <row r="28" spans="1:6" s="354" customFormat="1" ht="15">
      <c r="A28" s="3170"/>
      <c r="B28" s="3171"/>
      <c r="C28" s="3172"/>
      <c r="D28" s="3172"/>
      <c r="E28" s="3178">
        <f t="shared" si="0"/>
        <v>0</v>
      </c>
      <c r="F28" s="3750"/>
    </row>
    <row r="29" spans="1:6" s="354" customFormat="1" ht="15">
      <c r="A29" s="3170"/>
      <c r="B29" s="3171"/>
      <c r="C29" s="3172"/>
      <c r="D29" s="3172"/>
      <c r="E29" s="3178">
        <f t="shared" si="0"/>
        <v>0</v>
      </c>
      <c r="F29" s="3750"/>
    </row>
    <row r="30" spans="1:6" s="354" customFormat="1" ht="15">
      <c r="A30" s="3173" t="s">
        <v>225</v>
      </c>
      <c r="B30" s="3174"/>
      <c r="C30" s="3175">
        <f>SUM(C15:C29)</f>
        <v>0</v>
      </c>
      <c r="D30" s="3175">
        <f>SUM(D15:D29)</f>
        <v>0</v>
      </c>
      <c r="E30" s="3176">
        <f>SUM(E15:E29)</f>
        <v>0</v>
      </c>
      <c r="F30" s="3814">
        <f>SUM(F15:F29)</f>
        <v>0</v>
      </c>
    </row>
    <row r="31" spans="1:6" s="354" customFormat="1" ht="15">
      <c r="A31" s="6110" t="s">
        <v>2291</v>
      </c>
      <c r="B31" s="6111"/>
      <c r="C31" s="6112"/>
      <c r="D31" s="6114"/>
      <c r="E31" s="6113"/>
      <c r="F31" s="6115"/>
    </row>
    <row r="32" spans="1:6" s="354" customFormat="1" ht="15">
      <c r="A32" s="3179"/>
      <c r="B32" s="3171"/>
      <c r="C32" s="3177"/>
      <c r="D32" s="3172"/>
      <c r="E32" s="3178">
        <f t="shared" ref="E32:E37" si="1">SUM(C32:D32)</f>
        <v>0</v>
      </c>
      <c r="F32" s="3750"/>
    </row>
    <row r="33" spans="1:6" s="354" customFormat="1" ht="15">
      <c r="A33" s="3180"/>
      <c r="B33" s="3171"/>
      <c r="C33" s="3172"/>
      <c r="D33" s="3172"/>
      <c r="E33" s="3178">
        <f t="shared" si="1"/>
        <v>0</v>
      </c>
      <c r="F33" s="3750"/>
    </row>
    <row r="34" spans="1:6" s="354" customFormat="1" ht="15">
      <c r="A34" s="3179"/>
      <c r="B34" s="3171"/>
      <c r="C34" s="3172"/>
      <c r="D34" s="3172"/>
      <c r="E34" s="3178">
        <f t="shared" si="1"/>
        <v>0</v>
      </c>
      <c r="F34" s="3750"/>
    </row>
    <row r="35" spans="1:6" s="354" customFormat="1" ht="15">
      <c r="A35" s="3179"/>
      <c r="B35" s="3171"/>
      <c r="C35" s="3172"/>
      <c r="D35" s="3172"/>
      <c r="E35" s="3178">
        <f t="shared" si="1"/>
        <v>0</v>
      </c>
      <c r="F35" s="3750"/>
    </row>
    <row r="36" spans="1:6" s="354" customFormat="1" ht="15">
      <c r="A36" s="2594"/>
      <c r="B36" s="3171"/>
      <c r="C36" s="3172"/>
      <c r="D36" s="3172"/>
      <c r="E36" s="3178">
        <f t="shared" si="1"/>
        <v>0</v>
      </c>
      <c r="F36" s="3750"/>
    </row>
    <row r="37" spans="1:6" s="354" customFormat="1" ht="15">
      <c r="A37" s="2594"/>
      <c r="B37" s="3171"/>
      <c r="C37" s="3172"/>
      <c r="D37" s="3172"/>
      <c r="E37" s="3178">
        <f t="shared" si="1"/>
        <v>0</v>
      </c>
      <c r="F37" s="3750"/>
    </row>
    <row r="38" spans="1:6" s="354" customFormat="1" ht="15">
      <c r="A38" s="2594"/>
      <c r="B38" s="3171"/>
      <c r="C38" s="3172"/>
      <c r="D38" s="3172"/>
      <c r="E38" s="3178">
        <f t="shared" ref="E38:E49" si="2">SUM(C38:D38)</f>
        <v>0</v>
      </c>
      <c r="F38" s="3750"/>
    </row>
    <row r="39" spans="1:6" s="354" customFormat="1" ht="15">
      <c r="A39" s="2594"/>
      <c r="B39" s="3171"/>
      <c r="C39" s="3172"/>
      <c r="D39" s="3172"/>
      <c r="E39" s="3178">
        <f t="shared" si="2"/>
        <v>0</v>
      </c>
      <c r="F39" s="3750"/>
    </row>
    <row r="40" spans="1:6" s="354" customFormat="1" ht="15">
      <c r="A40" s="2594"/>
      <c r="B40" s="3171"/>
      <c r="C40" s="3172"/>
      <c r="D40" s="3172"/>
      <c r="E40" s="3178">
        <f t="shared" si="2"/>
        <v>0</v>
      </c>
      <c r="F40" s="3750"/>
    </row>
    <row r="41" spans="1:6" s="354" customFormat="1" ht="15">
      <c r="A41" s="2594"/>
      <c r="B41" s="3171"/>
      <c r="C41" s="3172"/>
      <c r="D41" s="3172"/>
      <c r="E41" s="3178">
        <f t="shared" si="2"/>
        <v>0</v>
      </c>
      <c r="F41" s="3750"/>
    </row>
    <row r="42" spans="1:6" s="354" customFormat="1" ht="15">
      <c r="A42" s="2594"/>
      <c r="B42" s="3171"/>
      <c r="C42" s="3172"/>
      <c r="D42" s="3172"/>
      <c r="E42" s="3178">
        <f t="shared" si="2"/>
        <v>0</v>
      </c>
      <c r="F42" s="3750"/>
    </row>
    <row r="43" spans="1:6" s="354" customFormat="1" ht="15">
      <c r="A43" s="2594"/>
      <c r="B43" s="3171"/>
      <c r="C43" s="3172"/>
      <c r="D43" s="3172"/>
      <c r="E43" s="3178">
        <f t="shared" si="2"/>
        <v>0</v>
      </c>
      <c r="F43" s="3750"/>
    </row>
    <row r="44" spans="1:6" s="354" customFormat="1" ht="15">
      <c r="A44" s="2594"/>
      <c r="B44" s="3171"/>
      <c r="C44" s="3172"/>
      <c r="D44" s="3172"/>
      <c r="E44" s="3178">
        <f t="shared" si="2"/>
        <v>0</v>
      </c>
      <c r="F44" s="3750"/>
    </row>
    <row r="45" spans="1:6" s="354" customFormat="1" ht="15">
      <c r="A45" s="2594"/>
      <c r="B45" s="3171"/>
      <c r="C45" s="3172"/>
      <c r="D45" s="3172"/>
      <c r="E45" s="3178">
        <f t="shared" si="2"/>
        <v>0</v>
      </c>
      <c r="F45" s="3750"/>
    </row>
    <row r="46" spans="1:6" s="354" customFormat="1" ht="15">
      <c r="A46" s="2594"/>
      <c r="B46" s="3171"/>
      <c r="C46" s="3172"/>
      <c r="D46" s="3172"/>
      <c r="E46" s="3178">
        <f t="shared" si="2"/>
        <v>0</v>
      </c>
      <c r="F46" s="3750"/>
    </row>
    <row r="47" spans="1:6" s="354" customFormat="1" ht="15">
      <c r="A47" s="2594"/>
      <c r="B47" s="3171"/>
      <c r="C47" s="3172"/>
      <c r="D47" s="3172"/>
      <c r="E47" s="3178">
        <f t="shared" si="2"/>
        <v>0</v>
      </c>
      <c r="F47" s="3750"/>
    </row>
    <row r="48" spans="1:6" s="354" customFormat="1" ht="15">
      <c r="A48" s="2594"/>
      <c r="B48" s="3171"/>
      <c r="C48" s="3172"/>
      <c r="D48" s="3172"/>
      <c r="E48" s="3178">
        <f t="shared" si="2"/>
        <v>0</v>
      </c>
      <c r="F48" s="3750"/>
    </row>
    <row r="49" spans="1:6" s="354" customFormat="1" ht="15">
      <c r="A49" s="2594"/>
      <c r="B49" s="3171"/>
      <c r="C49" s="3172"/>
      <c r="D49" s="3172"/>
      <c r="E49" s="3178">
        <f t="shared" si="2"/>
        <v>0</v>
      </c>
      <c r="F49" s="3750"/>
    </row>
    <row r="50" spans="1:6" s="354" customFormat="1" ht="15">
      <c r="A50" s="2594"/>
      <c r="B50" s="3171"/>
      <c r="C50" s="3172"/>
      <c r="D50" s="3172"/>
      <c r="E50" s="3178">
        <f t="shared" ref="E50:E56" si="3">SUM(C50:D50)</f>
        <v>0</v>
      </c>
      <c r="F50" s="3750"/>
    </row>
    <row r="51" spans="1:6" s="354" customFormat="1" ht="15">
      <c r="A51" s="2594"/>
      <c r="B51" s="3171"/>
      <c r="C51" s="3172"/>
      <c r="D51" s="3172"/>
      <c r="E51" s="3178">
        <f t="shared" si="3"/>
        <v>0</v>
      </c>
      <c r="F51" s="3750"/>
    </row>
    <row r="52" spans="1:6" s="354" customFormat="1" ht="15">
      <c r="A52" s="2594"/>
      <c r="B52" s="3171"/>
      <c r="C52" s="3172"/>
      <c r="D52" s="3172"/>
      <c r="E52" s="3178">
        <f t="shared" si="3"/>
        <v>0</v>
      </c>
      <c r="F52" s="3750"/>
    </row>
    <row r="53" spans="1:6" s="354" customFormat="1" ht="15">
      <c r="A53" s="2594"/>
      <c r="B53" s="3171"/>
      <c r="C53" s="3172"/>
      <c r="D53" s="3172"/>
      <c r="E53" s="3178">
        <f t="shared" si="3"/>
        <v>0</v>
      </c>
      <c r="F53" s="3750"/>
    </row>
    <row r="54" spans="1:6" s="354" customFormat="1" ht="15">
      <c r="A54" s="2594"/>
      <c r="B54" s="3171"/>
      <c r="C54" s="3172"/>
      <c r="D54" s="3172"/>
      <c r="E54" s="3178">
        <f t="shared" si="3"/>
        <v>0</v>
      </c>
      <c r="F54" s="3750"/>
    </row>
    <row r="55" spans="1:6" s="354" customFormat="1" ht="15">
      <c r="A55" s="2594"/>
      <c r="B55" s="3171"/>
      <c r="C55" s="3172"/>
      <c r="D55" s="3172"/>
      <c r="E55" s="3178">
        <f t="shared" si="3"/>
        <v>0</v>
      </c>
      <c r="F55" s="3750"/>
    </row>
    <row r="56" spans="1:6" s="354" customFormat="1" ht="15">
      <c r="A56" s="3181"/>
      <c r="B56" s="3182"/>
      <c r="C56" s="3183"/>
      <c r="D56" s="3183"/>
      <c r="E56" s="3476">
        <f t="shared" si="3"/>
        <v>0</v>
      </c>
      <c r="F56" s="1553"/>
    </row>
    <row r="57" spans="1:6" s="354" customFormat="1" ht="15">
      <c r="A57" s="2316" t="s">
        <v>225</v>
      </c>
      <c r="B57" s="2317"/>
      <c r="C57" s="3478">
        <f>SUM(C32:C56)</f>
        <v>0</v>
      </c>
      <c r="D57" s="3478">
        <f>SUM(D32:D56)</f>
        <v>0</v>
      </c>
      <c r="E57" s="3477">
        <f>SUM(E31:E56)</f>
        <v>0</v>
      </c>
      <c r="F57" s="3815">
        <f>SUM(F32:F56)</f>
        <v>0</v>
      </c>
    </row>
    <row r="58" spans="1:6" s="354" customFormat="1" ht="15">
      <c r="A58" s="2318"/>
      <c r="B58" s="2319"/>
      <c r="C58" s="2595"/>
      <c r="D58" s="2595"/>
      <c r="E58" s="2596"/>
      <c r="F58" s="3816"/>
    </row>
    <row r="59" spans="1:6" s="354" customFormat="1" ht="15.75" thickBot="1">
      <c r="A59" s="2320" t="s">
        <v>1012</v>
      </c>
      <c r="B59" s="2321"/>
      <c r="C59" s="3479">
        <f>C30+C57</f>
        <v>0</v>
      </c>
      <c r="D59" s="3479">
        <f>D30+D57</f>
        <v>0</v>
      </c>
      <c r="E59" s="3479">
        <f>E30+E57</f>
        <v>0</v>
      </c>
      <c r="F59" s="3817">
        <f>F30+F57</f>
        <v>0</v>
      </c>
    </row>
    <row r="60" spans="1:6" ht="15.75" thickTop="1">
      <c r="A60" s="859"/>
      <c r="B60" s="859"/>
      <c r="C60" s="859"/>
      <c r="D60" s="859"/>
      <c r="E60" s="859"/>
      <c r="F60" s="859"/>
    </row>
    <row r="61" spans="1:6" ht="15">
      <c r="A61" s="859"/>
      <c r="B61" s="859"/>
      <c r="C61" s="859"/>
      <c r="D61" s="859"/>
      <c r="E61" s="859"/>
      <c r="F61" s="89" t="str">
        <f>+ToC!E117</f>
        <v xml:space="preserve">GENERAL Annual Return </v>
      </c>
    </row>
    <row r="62" spans="1:6" ht="15">
      <c r="A62" s="859"/>
      <c r="B62" s="859"/>
      <c r="C62" s="859"/>
      <c r="D62" s="859"/>
      <c r="E62" s="859"/>
      <c r="F62" s="353" t="s">
        <v>1752</v>
      </c>
    </row>
  </sheetData>
  <sheetProtection algorithmName="SHA-512" hashValue="+FtT4As0cuGgCwffMwYNYXtSM7ADvriiElL7aibFTD1Lyz8D1CU18/Fo4UIRzxWxQ28yCtYo4NvvSwbNPlWk0A==" saltValue="k4C594fLt2jcH+4Z7t+ZxA==" spinCount="100000" sheet="1" objects="1" scenarios="1"/>
  <customSheetViews>
    <customSheetView guid="{54084986-DBD9-467D-BB87-84DFF604BE53}" topLeftCell="A5">
      <selection activeCell="C60" sqref="C60"/>
      <pageMargins left="0.7" right="0.7" top="0.75" bottom="0.75" header="0.3" footer="0.3"/>
      <pageSetup orientation="portrait" r:id="rId1"/>
    </customSheetView>
  </customSheetViews>
  <mergeCells count="4">
    <mergeCell ref="A1:F1"/>
    <mergeCell ref="A9:F9"/>
    <mergeCell ref="A10:F10"/>
    <mergeCell ref="A11:F1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59:F59 E58 C57:F57 C30:F30 E15:E29 E31:E56">
      <formula1>50000000000</formula1>
    </dataValidation>
  </dataValidations>
  <hyperlinks>
    <hyperlink ref="A1:F1" location="ToC!A1" display="35.35"/>
  </hyperlinks>
  <pageMargins left="0.70866141732283472" right="0.70866141732283472" top="0.74803149606299213" bottom="0.74803149606299213" header="0.31496062992125984" footer="0.31496062992125984"/>
  <pageSetup scale="65" orientation="portrait" r:id="rId2"/>
  <headerFooter>
    <oddHeader>&amp;L&amp;A&amp;C&amp;"Times New Roman,Bold" DRAFT 
INTERNAL USE ONLY&amp;RPage &amp;P</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pageSetUpPr fitToPage="1"/>
  </sheetPr>
  <dimension ref="A1:F44"/>
  <sheetViews>
    <sheetView topLeftCell="A4" zoomScaleNormal="100" workbookViewId="0">
      <selection activeCell="A22" sqref="A22"/>
    </sheetView>
  </sheetViews>
  <sheetFormatPr defaultColWidth="0" defaultRowHeight="15" zeroHeight="1"/>
  <cols>
    <col min="1" max="1" width="91.1640625" style="1711" customWidth="1"/>
    <col min="2" max="2" width="19.1640625" style="1711" customWidth="1"/>
    <col min="3" max="3" width="11.6640625" style="1711" customWidth="1"/>
    <col min="4" max="4" width="25.5" style="1711" customWidth="1"/>
    <col min="5" max="6" width="0" style="1711" hidden="1" customWidth="1"/>
    <col min="7" max="16384" width="13.1640625" style="1711" hidden="1"/>
  </cols>
  <sheetData>
    <row r="1" spans="1:6">
      <c r="A1" s="6221" t="s">
        <v>44</v>
      </c>
      <c r="B1" s="6222"/>
      <c r="C1" s="6222"/>
      <c r="D1" s="6222"/>
    </row>
    <row r="2" spans="1:6" ht="15.75">
      <c r="A2" s="1712"/>
      <c r="B2" s="1713"/>
      <c r="C2" s="4132" t="s">
        <v>2292</v>
      </c>
      <c r="D2" s="1715"/>
    </row>
    <row r="3" spans="1:6" ht="15.75">
      <c r="A3" s="1464" t="str">
        <f>+Cover!A14</f>
        <v>Select Name of Insurer/ Financial Holding Company</v>
      </c>
      <c r="B3" s="1464"/>
      <c r="C3" s="344"/>
      <c r="D3" s="859"/>
      <c r="E3" s="859"/>
      <c r="F3" s="340"/>
    </row>
    <row r="4" spans="1:6" ht="15.75">
      <c r="A4" s="1462" t="str">
        <f>+ToC!A3</f>
        <v>Insurer/Financial Holding Company</v>
      </c>
      <c r="B4" s="433"/>
      <c r="C4" s="344"/>
      <c r="D4" s="859"/>
      <c r="E4" s="859"/>
      <c r="F4" s="340"/>
    </row>
    <row r="5" spans="1:6" ht="15.75">
      <c r="A5" s="1462"/>
      <c r="B5" s="433"/>
      <c r="C5" s="344"/>
      <c r="D5" s="859"/>
      <c r="E5" s="859"/>
      <c r="F5" s="1219"/>
    </row>
    <row r="6" spans="1:6" ht="15.75">
      <c r="A6" s="433" t="str">
        <f>+ToC!A5</f>
        <v>General Insurers Annual Return</v>
      </c>
      <c r="B6" s="433"/>
      <c r="C6" s="1463"/>
      <c r="D6" s="1220"/>
      <c r="E6" s="1220"/>
      <c r="F6" s="859"/>
    </row>
    <row r="7" spans="1:6" ht="15.75">
      <c r="A7" s="1597" t="str">
        <f>+ToC!A6</f>
        <v>For Year Ended:</v>
      </c>
      <c r="B7" s="433"/>
      <c r="C7" s="344"/>
      <c r="D7" s="3475">
        <f>+Cover!A22</f>
        <v>0</v>
      </c>
      <c r="E7" s="859"/>
      <c r="F7" s="1221">
        <f>+Cover!B22</f>
        <v>0</v>
      </c>
    </row>
    <row r="8" spans="1:6">
      <c r="A8" s="1717"/>
      <c r="B8" s="1716"/>
      <c r="C8" s="1716"/>
      <c r="D8" s="1714"/>
    </row>
    <row r="9" spans="1:6" ht="15.75">
      <c r="A9" s="6667" t="s">
        <v>505</v>
      </c>
      <c r="B9" s="6668"/>
      <c r="C9" s="6668"/>
      <c r="D9" s="6668"/>
      <c r="E9" s="1718"/>
      <c r="F9" s="1718"/>
    </row>
    <row r="10" spans="1:6">
      <c r="A10" s="1719"/>
      <c r="B10" s="1720"/>
      <c r="C10" s="1720"/>
      <c r="D10" s="1720"/>
    </row>
    <row r="11" spans="1:6" ht="15.75">
      <c r="A11" s="6672" t="s">
        <v>354</v>
      </c>
      <c r="B11" s="6672"/>
      <c r="C11" s="6672"/>
      <c r="D11" s="6672"/>
    </row>
    <row r="12" spans="1:6">
      <c r="A12" s="1714"/>
      <c r="B12" s="1714"/>
      <c r="C12" s="1714"/>
      <c r="D12" s="1714"/>
    </row>
    <row r="13" spans="1:6" ht="15.75">
      <c r="A13" s="6672" t="s">
        <v>508</v>
      </c>
      <c r="B13" s="6672"/>
      <c r="C13" s="6672"/>
      <c r="D13" s="6672"/>
    </row>
    <row r="14" spans="1:6">
      <c r="A14" s="1714"/>
      <c r="B14" s="1714"/>
      <c r="C14" s="1714"/>
      <c r="D14" s="1714"/>
    </row>
    <row r="15" spans="1:6">
      <c r="A15" s="1714"/>
      <c r="B15" s="3764" t="s">
        <v>1870</v>
      </c>
      <c r="C15" s="1721" t="s">
        <v>510</v>
      </c>
      <c r="D15" s="1721" t="s">
        <v>319</v>
      </c>
    </row>
    <row r="16" spans="1:6">
      <c r="A16" s="1722" t="s">
        <v>509</v>
      </c>
      <c r="B16" s="1721"/>
      <c r="C16" s="1723"/>
      <c r="D16" s="1724"/>
    </row>
    <row r="17" spans="1:4">
      <c r="A17" s="1722" t="s">
        <v>511</v>
      </c>
      <c r="B17" s="1721"/>
      <c r="C17" s="1723"/>
      <c r="D17" s="1724"/>
    </row>
    <row r="18" spans="1:4">
      <c r="A18" s="1725" t="s">
        <v>512</v>
      </c>
      <c r="B18" s="3766" t="s">
        <v>1674</v>
      </c>
      <c r="C18" s="1723">
        <v>1</v>
      </c>
      <c r="D18" s="1726">
        <f>+'40.20'!G138</f>
        <v>0</v>
      </c>
    </row>
    <row r="19" spans="1:4">
      <c r="A19" s="1725" t="s">
        <v>513</v>
      </c>
      <c r="B19" s="3766" t="s">
        <v>1871</v>
      </c>
      <c r="C19" s="1723">
        <v>2</v>
      </c>
      <c r="D19" s="1726">
        <f>+'40.21'!G52</f>
        <v>0</v>
      </c>
    </row>
    <row r="20" spans="1:4">
      <c r="A20" s="1725" t="s">
        <v>514</v>
      </c>
      <c r="B20" s="3766" t="s">
        <v>1872</v>
      </c>
      <c r="C20" s="1723">
        <v>3</v>
      </c>
      <c r="D20" s="1726">
        <f>+'40.22'!D23</f>
        <v>0</v>
      </c>
    </row>
    <row r="21" spans="1:4">
      <c r="A21" s="1725" t="s">
        <v>515</v>
      </c>
      <c r="B21" s="3766" t="s">
        <v>1873</v>
      </c>
      <c r="C21" s="1723">
        <v>4</v>
      </c>
      <c r="D21" s="1726">
        <f>'40.23'!J39</f>
        <v>0</v>
      </c>
    </row>
    <row r="22" spans="1:4">
      <c r="A22" s="1727" t="s">
        <v>2208</v>
      </c>
      <c r="B22" s="1721"/>
      <c r="C22" s="1723"/>
      <c r="D22" s="1728"/>
    </row>
    <row r="23" spans="1:4">
      <c r="A23" s="1725" t="s">
        <v>1215</v>
      </c>
      <c r="B23" s="3766" t="s">
        <v>1675</v>
      </c>
      <c r="C23" s="1723">
        <v>5</v>
      </c>
      <c r="D23" s="1726">
        <f>'40.30'!N28</f>
        <v>0</v>
      </c>
    </row>
    <row r="24" spans="1:4">
      <c r="A24" s="1725" t="s">
        <v>2052</v>
      </c>
      <c r="B24" s="3766" t="s">
        <v>1676</v>
      </c>
      <c r="C24" s="1723">
        <v>6</v>
      </c>
      <c r="D24" s="1726">
        <f>+'40.31'!M53</f>
        <v>0</v>
      </c>
    </row>
    <row r="25" spans="1:4">
      <c r="A25" s="1725" t="s">
        <v>2053</v>
      </c>
      <c r="B25" s="3766" t="s">
        <v>1874</v>
      </c>
      <c r="C25" s="1723">
        <v>7</v>
      </c>
      <c r="D25" s="1726">
        <f>+'40.32'!H53</f>
        <v>0</v>
      </c>
    </row>
    <row r="26" spans="1:4">
      <c r="A26" s="1725" t="s">
        <v>2054</v>
      </c>
      <c r="B26" s="3766" t="s">
        <v>1875</v>
      </c>
      <c r="C26" s="1723">
        <v>8</v>
      </c>
      <c r="D26" s="1726">
        <f>+'40.33'!E19</f>
        <v>0</v>
      </c>
    </row>
    <row r="27" spans="1:4">
      <c r="A27" s="1725" t="s">
        <v>2055</v>
      </c>
      <c r="B27" s="3766" t="s">
        <v>1876</v>
      </c>
      <c r="C27" s="1723">
        <v>9</v>
      </c>
      <c r="D27" s="1726">
        <f>+'40.34'!D20</f>
        <v>0</v>
      </c>
    </row>
    <row r="28" spans="1:4">
      <c r="A28" s="1725" t="s">
        <v>1216</v>
      </c>
      <c r="B28" s="3766" t="s">
        <v>1877</v>
      </c>
      <c r="C28" s="1723">
        <v>10</v>
      </c>
      <c r="D28" s="1726">
        <f>'40.35'!D17</f>
        <v>0</v>
      </c>
    </row>
    <row r="29" spans="1:4">
      <c r="A29" s="1725" t="s">
        <v>1217</v>
      </c>
      <c r="B29" s="3766" t="s">
        <v>1878</v>
      </c>
      <c r="C29" s="1723">
        <v>11</v>
      </c>
      <c r="D29" s="1726">
        <f>+'40.36'!D19</f>
        <v>0</v>
      </c>
    </row>
    <row r="30" spans="1:4">
      <c r="A30" s="1727" t="s">
        <v>2209</v>
      </c>
      <c r="B30" s="1723"/>
      <c r="C30" s="1723"/>
      <c r="D30" s="1728"/>
    </row>
    <row r="31" spans="1:4">
      <c r="A31" s="1725" t="s">
        <v>516</v>
      </c>
      <c r="B31" s="3766" t="s">
        <v>1677</v>
      </c>
      <c r="C31" s="1723">
        <v>12</v>
      </c>
      <c r="D31" s="1726">
        <f>'40.40'!D24</f>
        <v>0</v>
      </c>
    </row>
    <row r="32" spans="1:4">
      <c r="A32" s="1725" t="s">
        <v>517</v>
      </c>
      <c r="B32" s="3766" t="s">
        <v>1678</v>
      </c>
      <c r="C32" s="1723">
        <v>13</v>
      </c>
      <c r="D32" s="1726">
        <f>'40.41'!D24</f>
        <v>0</v>
      </c>
    </row>
    <row r="33" spans="1:4">
      <c r="A33" s="1725" t="s">
        <v>518</v>
      </c>
      <c r="B33" s="3766" t="s">
        <v>1679</v>
      </c>
      <c r="C33" s="1723">
        <v>14</v>
      </c>
      <c r="D33" s="1726">
        <f>'40.42'!B33</f>
        <v>0</v>
      </c>
    </row>
    <row r="34" spans="1:4">
      <c r="A34" s="1722" t="s">
        <v>1879</v>
      </c>
      <c r="B34" s="3765" t="s">
        <v>1880</v>
      </c>
      <c r="C34" s="1723" t="s">
        <v>299</v>
      </c>
      <c r="D34" s="1729">
        <f>SUM(D18:D33)</f>
        <v>0</v>
      </c>
    </row>
    <row r="35" spans="1:4">
      <c r="A35" s="1722" t="s">
        <v>519</v>
      </c>
      <c r="B35" s="3766" t="s">
        <v>1417</v>
      </c>
      <c r="C35" s="1723" t="s">
        <v>308</v>
      </c>
      <c r="D35" s="1726">
        <f>+'40.11'!D91</f>
        <v>0</v>
      </c>
    </row>
    <row r="36" spans="1:4" ht="23.25">
      <c r="A36" s="3772" t="s">
        <v>1881</v>
      </c>
      <c r="B36" s="3769" t="s">
        <v>1882</v>
      </c>
      <c r="C36" s="3770"/>
      <c r="D36" s="3773" t="str">
        <f>IFERROR(+D35/D34,"")</f>
        <v/>
      </c>
    </row>
    <row r="37" spans="1:4">
      <c r="A37" s="6669"/>
      <c r="B37" s="6670"/>
      <c r="C37" s="6670"/>
      <c r="D37" s="6671"/>
    </row>
    <row r="38" spans="1:4">
      <c r="A38" s="3771" t="s">
        <v>1218</v>
      </c>
      <c r="B38" s="3768" t="s">
        <v>1417</v>
      </c>
      <c r="C38" s="1723" t="s">
        <v>520</v>
      </c>
      <c r="D38" s="1726">
        <f>+'40.11'!D36</f>
        <v>0</v>
      </c>
    </row>
    <row r="39" spans="1:4" ht="23.25">
      <c r="A39" s="3772" t="s">
        <v>1883</v>
      </c>
      <c r="B39" s="3767" t="s">
        <v>1884</v>
      </c>
      <c r="C39" s="1723"/>
      <c r="D39" s="3773" t="str">
        <f>IFERROR(+D38/D34,"")</f>
        <v/>
      </c>
    </row>
    <row r="40" spans="1:4">
      <c r="A40" s="1714"/>
      <c r="B40" s="1714"/>
      <c r="C40" s="1714"/>
      <c r="D40" s="1714"/>
    </row>
    <row r="41" spans="1:4">
      <c r="A41" s="1714"/>
      <c r="B41" s="1714"/>
      <c r="C41" s="1714"/>
      <c r="D41" s="89" t="str">
        <f>+ToC!$E$117</f>
        <v xml:space="preserve">GENERAL Annual Return </v>
      </c>
    </row>
    <row r="42" spans="1:4">
      <c r="A42" s="1714"/>
      <c r="B42" s="1714"/>
      <c r="C42" s="859"/>
      <c r="D42" s="353" t="s">
        <v>1753</v>
      </c>
    </row>
    <row r="43" spans="1:4" hidden="1"/>
    <row r="44" spans="1:4" hidden="1"/>
  </sheetData>
  <sheetProtection algorithmName="SHA-512" hashValue="hPKaWIZLRs0bGBLMxWeZhlNKZNwE6KfqvUUZxPVGb7+/utHGpO3Ir19m0JflXIvWYW437kDy0XbRzr02E9QBSg==" saltValue="5wya9KAVABx1mrz/H8L13w==" spinCount="100000" sheet="1" objects="1" scenarios="1"/>
  <mergeCells count="5">
    <mergeCell ref="A1:D1"/>
    <mergeCell ref="A9:D9"/>
    <mergeCell ref="A37:D37"/>
    <mergeCell ref="A11:D11"/>
    <mergeCell ref="A13:D13"/>
  </mergeCells>
  <conditionalFormatting sqref="D34">
    <cfRule type="expression" dxfId="9" priority="2" stopIfTrue="1">
      <formula>ISERROR($D$22)</formula>
    </cfRule>
  </conditionalFormatting>
  <conditionalFormatting sqref="D36">
    <cfRule type="expression" dxfId="8" priority="3" stopIfTrue="1">
      <formula>ISERROR($D$25)</formula>
    </cfRule>
  </conditionalFormatting>
  <conditionalFormatting sqref="D39">
    <cfRule type="expression" dxfId="7" priority="1" stopIfTrue="1">
      <formula>ISERROR($D$25)</formula>
    </cfRule>
  </conditionalFormatting>
  <hyperlinks>
    <hyperlink ref="A1:D1" location="ToC!A1" display="40.10"/>
  </hyperlinks>
  <pageMargins left="0.70866141732283472" right="0.70866141732283472" top="0.74803149606299213" bottom="0.74803149606299213" header="0.31496062992125984" footer="0.31496062992125984"/>
  <pageSetup scale="68" orientation="portrait" r:id="rId1"/>
  <headerFooter>
    <oddHeader>&amp;L&amp;A&amp;C&amp;"Times New Roman,Bold" DRAFT 
INTERNAL USE ONLY&amp;RPage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53"/>
  <sheetViews>
    <sheetView showZeros="0" topLeftCell="A25" zoomScale="110" zoomScaleNormal="110" workbookViewId="0">
      <selection activeCell="B85" sqref="B85"/>
    </sheetView>
  </sheetViews>
  <sheetFormatPr defaultColWidth="0" defaultRowHeight="12.75" zeroHeight="1"/>
  <cols>
    <col min="1" max="1" width="4.5" style="14" customWidth="1"/>
    <col min="2" max="2" width="49.83203125" style="14" customWidth="1"/>
    <col min="3" max="3" width="26.5" style="14" customWidth="1"/>
    <col min="4" max="4" width="46.33203125" style="14" customWidth="1"/>
    <col min="5" max="6" width="15.83203125" style="14" customWidth="1"/>
    <col min="7" max="16384" width="9.33203125" hidden="1"/>
  </cols>
  <sheetData>
    <row r="1" spans="1:8">
      <c r="A1" s="6221" t="s">
        <v>1130</v>
      </c>
      <c r="B1" s="6222"/>
      <c r="C1" s="6222"/>
      <c r="D1" s="6222"/>
      <c r="E1" s="6222"/>
      <c r="F1" s="6222"/>
    </row>
    <row r="2" spans="1:8">
      <c r="A2" s="2964"/>
      <c r="B2" s="2964"/>
      <c r="C2" s="2964"/>
      <c r="D2" s="2964"/>
      <c r="E2" s="70" t="s">
        <v>829</v>
      </c>
      <c r="F2" s="60"/>
    </row>
    <row r="3" spans="1:8" ht="15">
      <c r="A3" s="1417" t="str">
        <f>+Cover!A14</f>
        <v>Select Name of Insurer/ Financial Holding Company</v>
      </c>
      <c r="B3" s="1418"/>
      <c r="C3" s="1418"/>
      <c r="D3" s="1418"/>
      <c r="E3" s="1418"/>
      <c r="F3" s="75"/>
    </row>
    <row r="4" spans="1:8" ht="15">
      <c r="A4" s="90" t="str">
        <f>+ToC!A3</f>
        <v>Insurer/Financial Holding Company</v>
      </c>
      <c r="B4" s="2968"/>
      <c r="C4" s="75"/>
      <c r="D4" s="75"/>
      <c r="E4" s="75"/>
      <c r="F4" s="2969"/>
    </row>
    <row r="5" spans="1:8" ht="15">
      <c r="A5" s="2967"/>
      <c r="B5" s="2967"/>
      <c r="C5" s="2967"/>
      <c r="D5" s="2967"/>
      <c r="E5" s="2967"/>
      <c r="F5" s="162"/>
    </row>
    <row r="6" spans="1:8" ht="15">
      <c r="A6" s="82" t="str">
        <f>+ToC!A5</f>
        <v>General Insurers Annual Return</v>
      </c>
      <c r="B6" s="82"/>
      <c r="C6" s="2967"/>
      <c r="D6" s="2967"/>
      <c r="E6" s="2967"/>
      <c r="F6" s="162"/>
    </row>
    <row r="7" spans="1:8" ht="15">
      <c r="A7" s="82" t="str">
        <f>+ToC!A6</f>
        <v>For Year Ended:</v>
      </c>
      <c r="B7" s="82"/>
      <c r="C7" s="75"/>
      <c r="D7" s="75"/>
      <c r="E7" s="75"/>
      <c r="F7" s="71">
        <f>+ToC!C6</f>
        <v>0</v>
      </c>
    </row>
    <row r="8" spans="1:8" ht="15">
      <c r="A8" s="2968"/>
      <c r="B8" s="2968"/>
      <c r="C8" s="2967"/>
      <c r="D8" s="2967"/>
      <c r="E8" s="2967"/>
      <c r="F8" s="162"/>
    </row>
    <row r="9" spans="1:8" ht="14.25">
      <c r="A9" s="75"/>
      <c r="B9" s="75"/>
      <c r="C9" s="75"/>
      <c r="D9" s="75"/>
      <c r="E9" s="75"/>
      <c r="F9" s="75"/>
    </row>
    <row r="10" spans="1:8" s="14" customFormat="1" ht="15">
      <c r="A10" s="6230" t="s">
        <v>2011</v>
      </c>
      <c r="B10" s="6231"/>
      <c r="C10" s="6231"/>
      <c r="D10" s="6231"/>
      <c r="E10" s="6231"/>
      <c r="F10" s="6231"/>
      <c r="G10" s="6231"/>
      <c r="H10" s="6231"/>
    </row>
    <row r="11" spans="1:8" ht="15">
      <c r="A11" s="6215" t="s">
        <v>2236</v>
      </c>
      <c r="B11" s="6235"/>
      <c r="C11" s="6235"/>
      <c r="D11" s="6235"/>
      <c r="E11" s="6235"/>
      <c r="F11" s="6235"/>
    </row>
    <row r="12" spans="1:8" ht="15">
      <c r="A12" s="2969"/>
      <c r="B12" s="2969"/>
      <c r="C12" s="2969"/>
      <c r="D12" s="2969"/>
      <c r="E12" s="2969"/>
      <c r="F12" s="2969"/>
    </row>
    <row r="13" spans="1:8">
      <c r="A13" s="61"/>
      <c r="B13" s="61"/>
      <c r="C13" s="61"/>
      <c r="D13" s="61"/>
      <c r="E13" s="61"/>
      <c r="F13" s="61"/>
    </row>
    <row r="14" spans="1:8">
      <c r="A14" s="61"/>
      <c r="B14" s="61"/>
      <c r="C14" s="61"/>
      <c r="D14" s="61"/>
      <c r="E14" s="61"/>
      <c r="F14" s="61"/>
    </row>
    <row r="15" spans="1:8">
      <c r="A15" s="61" t="s">
        <v>58</v>
      </c>
      <c r="B15" s="2490" t="s">
        <v>1122</v>
      </c>
      <c r="C15" s="3620" t="s">
        <v>59</v>
      </c>
      <c r="D15" s="6251" t="str">
        <f>+A3</f>
        <v>Select Name of Insurer/ Financial Holding Company</v>
      </c>
      <c r="E15" s="6252"/>
      <c r="F15" s="6252"/>
    </row>
    <row r="16" spans="1:8">
      <c r="A16" s="78"/>
      <c r="B16" s="2289"/>
      <c r="C16" s="59"/>
      <c r="D16" s="59"/>
      <c r="E16" s="59"/>
      <c r="F16" s="58"/>
    </row>
    <row r="17" spans="1:6" ht="14.25">
      <c r="A17" s="61" t="s">
        <v>60</v>
      </c>
      <c r="B17" s="2488">
        <f>+Cover!A15</f>
        <v>0</v>
      </c>
      <c r="C17" s="61" t="s">
        <v>61</v>
      </c>
      <c r="D17" s="2488">
        <f>+Cover!A16</f>
        <v>0</v>
      </c>
      <c r="E17" s="3094" t="s">
        <v>1633</v>
      </c>
      <c r="F17" s="75">
        <f>+Cover!F16</f>
        <v>0</v>
      </c>
    </row>
    <row r="18" spans="1:6">
      <c r="A18" s="61"/>
      <c r="B18" s="61"/>
      <c r="C18" s="58"/>
      <c r="D18" s="58"/>
      <c r="E18" s="58"/>
      <c r="F18" s="77"/>
    </row>
    <row r="19" spans="1:6">
      <c r="A19" s="61" t="s">
        <v>1793</v>
      </c>
      <c r="B19" s="61"/>
      <c r="C19" s="61"/>
      <c r="D19" s="61"/>
      <c r="E19" s="61"/>
      <c r="F19" s="61"/>
    </row>
    <row r="20" spans="1:6">
      <c r="A20" s="61"/>
      <c r="B20" s="61"/>
      <c r="C20" s="61"/>
      <c r="D20" s="61"/>
      <c r="E20" s="61"/>
      <c r="F20" s="61"/>
    </row>
    <row r="21" spans="1:6">
      <c r="A21" s="61"/>
      <c r="B21" s="61"/>
      <c r="C21" s="61"/>
      <c r="D21" s="61"/>
      <c r="E21" s="61"/>
      <c r="F21" s="61"/>
    </row>
    <row r="22" spans="1:6" ht="12.75" customHeight="1">
      <c r="A22" s="73">
        <v>1</v>
      </c>
      <c r="B22" s="6220" t="s">
        <v>1794</v>
      </c>
      <c r="C22" s="6220"/>
      <c r="D22" s="6220"/>
      <c r="E22" s="6220"/>
      <c r="F22" s="6220"/>
    </row>
    <row r="23" spans="1:6" ht="12.75" customHeight="1">
      <c r="A23" s="73"/>
      <c r="B23" s="61" t="s">
        <v>1672</v>
      </c>
      <c r="C23" s="93">
        <f>+F7</f>
        <v>0</v>
      </c>
      <c r="D23" s="6253" t="s">
        <v>1795</v>
      </c>
      <c r="E23" s="6254"/>
      <c r="F23" s="2965"/>
    </row>
    <row r="24" spans="1:6" s="14" customFormat="1">
      <c r="A24" s="73"/>
      <c r="B24" s="80"/>
      <c r="C24" s="79"/>
      <c r="D24" s="79"/>
      <c r="E24" s="79"/>
      <c r="F24" s="152"/>
    </row>
    <row r="25" spans="1:6">
      <c r="A25" s="61"/>
      <c r="B25" s="61"/>
      <c r="C25" s="61"/>
      <c r="D25" s="61"/>
      <c r="E25" s="61"/>
      <c r="F25" s="61"/>
    </row>
    <row r="26" spans="1:6" ht="12.75" customHeight="1">
      <c r="A26" s="73">
        <v>2</v>
      </c>
      <c r="B26" s="6220" t="s">
        <v>1984</v>
      </c>
      <c r="C26" s="6220"/>
      <c r="D26" s="6220"/>
      <c r="E26" s="6220"/>
      <c r="F26" s="6220"/>
    </row>
    <row r="27" spans="1:6" s="14" customFormat="1" ht="12.75" customHeight="1">
      <c r="A27" s="73"/>
      <c r="B27" s="6246" t="str">
        <f>+Cover!A14</f>
        <v>Select Name of Insurer/ Financial Holding Company</v>
      </c>
      <c r="C27" s="6247"/>
      <c r="D27" s="3616" t="s">
        <v>1985</v>
      </c>
      <c r="E27" s="3616"/>
      <c r="F27" s="3616"/>
    </row>
    <row r="28" spans="1:6">
      <c r="A28" s="73"/>
      <c r="B28" s="2962"/>
      <c r="C28" s="2962"/>
      <c r="D28" s="2962"/>
      <c r="E28" s="2962"/>
      <c r="F28" s="2962"/>
    </row>
    <row r="29" spans="1:6">
      <c r="A29" s="61"/>
      <c r="B29" s="61"/>
      <c r="C29" s="61"/>
      <c r="D29" s="61"/>
      <c r="E29" s="61"/>
      <c r="F29" s="61"/>
    </row>
    <row r="30" spans="1:6">
      <c r="A30" s="61">
        <v>3</v>
      </c>
      <c r="B30" s="6249" t="s">
        <v>1796</v>
      </c>
      <c r="C30" s="6250"/>
      <c r="D30" s="6250"/>
      <c r="E30" s="6250"/>
      <c r="F30" s="6250"/>
    </row>
    <row r="31" spans="1:6">
      <c r="A31" s="61"/>
      <c r="B31" s="2963"/>
      <c r="C31" s="2964"/>
      <c r="D31" s="2964"/>
      <c r="E31" s="2964"/>
      <c r="F31" s="2964"/>
    </row>
    <row r="32" spans="1:6">
      <c r="A32" s="61"/>
      <c r="B32" s="2963"/>
      <c r="C32" s="61"/>
      <c r="D32" s="61"/>
      <c r="E32" s="61"/>
      <c r="F32" s="61"/>
    </row>
    <row r="33" spans="1:6">
      <c r="A33" s="61">
        <v>4</v>
      </c>
      <c r="B33" s="6246" t="str">
        <f>+Cover!A14</f>
        <v>Select Name of Insurer/ Financial Holding Company</v>
      </c>
      <c r="C33" s="6247"/>
      <c r="D33" s="61" t="s">
        <v>1797</v>
      </c>
      <c r="E33" s="61"/>
      <c r="F33" s="61"/>
    </row>
    <row r="34" spans="1:6">
      <c r="A34" s="61"/>
      <c r="B34" s="61"/>
      <c r="C34" s="61"/>
      <c r="D34" s="61"/>
      <c r="E34" s="61"/>
      <c r="F34" s="61"/>
    </row>
    <row r="35" spans="1:6">
      <c r="A35" s="61"/>
      <c r="B35" s="61"/>
      <c r="C35" s="61"/>
      <c r="D35" s="61"/>
      <c r="E35" s="61"/>
      <c r="F35" s="61"/>
    </row>
    <row r="36" spans="1:6">
      <c r="A36" s="61"/>
      <c r="B36" s="61"/>
      <c r="C36" s="61"/>
      <c r="D36" s="61"/>
      <c r="E36" s="61"/>
      <c r="F36" s="61"/>
    </row>
    <row r="37" spans="1:6">
      <c r="A37" s="61"/>
      <c r="B37" s="61"/>
      <c r="C37" s="61"/>
      <c r="D37" s="61"/>
      <c r="E37" s="61"/>
      <c r="F37" s="61"/>
    </row>
    <row r="38" spans="1:6">
      <c r="A38" s="61"/>
      <c r="B38" s="61"/>
      <c r="C38" s="61"/>
      <c r="D38" s="61"/>
      <c r="E38" s="61"/>
      <c r="F38" s="61"/>
    </row>
    <row r="39" spans="1:6">
      <c r="A39" s="61"/>
      <c r="B39" s="61"/>
      <c r="C39" s="61"/>
      <c r="D39" s="61"/>
      <c r="E39" s="61"/>
      <c r="F39" s="61"/>
    </row>
    <row r="40" spans="1:6" ht="14.25">
      <c r="A40" s="6236" t="s">
        <v>1789</v>
      </c>
      <c r="B40" s="6248"/>
      <c r="C40" s="60"/>
      <c r="D40" s="60"/>
      <c r="E40" s="3628"/>
      <c r="F40" s="60"/>
    </row>
    <row r="41" spans="1:6" ht="15">
      <c r="A41" s="6233" t="s">
        <v>1790</v>
      </c>
      <c r="B41" s="6241"/>
      <c r="C41" s="60"/>
      <c r="D41" s="60"/>
      <c r="E41" s="4100" t="s">
        <v>1427</v>
      </c>
      <c r="F41" s="60"/>
    </row>
    <row r="42" spans="1:6">
      <c r="A42" s="6255" t="s">
        <v>66</v>
      </c>
      <c r="B42" s="6256"/>
      <c r="C42" s="60"/>
      <c r="D42" s="3618"/>
      <c r="E42" s="60"/>
      <c r="F42" s="60"/>
    </row>
    <row r="43" spans="1:6" ht="14.25">
      <c r="A43" s="6231" t="s">
        <v>2237</v>
      </c>
      <c r="B43" s="6235"/>
      <c r="C43" s="3617"/>
      <c r="D43" s="61"/>
      <c r="E43" s="60"/>
      <c r="F43" s="60"/>
    </row>
    <row r="44" spans="1:6" s="14" customFormat="1">
      <c r="A44" s="61"/>
      <c r="B44" s="61"/>
      <c r="C44" s="3617"/>
      <c r="D44" s="61"/>
      <c r="E44" s="60"/>
      <c r="F44" s="60"/>
    </row>
    <row r="45" spans="1:6">
      <c r="A45" s="61"/>
      <c r="B45" s="61"/>
      <c r="C45" s="3617"/>
      <c r="D45" s="61"/>
      <c r="E45" s="60"/>
      <c r="F45" s="60"/>
    </row>
    <row r="46" spans="1:6" ht="14.25">
      <c r="A46" s="6236" t="s">
        <v>1789</v>
      </c>
      <c r="B46" s="6248"/>
      <c r="C46" s="60"/>
      <c r="D46" s="58"/>
      <c r="E46" s="3628"/>
      <c r="F46" s="60"/>
    </row>
    <row r="47" spans="1:6" ht="15">
      <c r="A47" s="6233" t="s">
        <v>1790</v>
      </c>
      <c r="B47" s="6241"/>
      <c r="C47" s="60"/>
      <c r="D47" s="2964"/>
      <c r="E47" s="4100" t="s">
        <v>1427</v>
      </c>
      <c r="F47" s="60"/>
    </row>
    <row r="48" spans="1:6">
      <c r="A48" s="6255" t="s">
        <v>66</v>
      </c>
      <c r="B48" s="6256"/>
      <c r="C48" s="60"/>
      <c r="D48" s="61"/>
      <c r="E48" s="60"/>
      <c r="F48" s="60"/>
    </row>
    <row r="49" spans="1:6" ht="14.25">
      <c r="A49" s="6231" t="s">
        <v>2237</v>
      </c>
      <c r="B49" s="6235"/>
      <c r="C49" s="60"/>
      <c r="D49" s="61"/>
      <c r="E49" s="61"/>
      <c r="F49" s="61"/>
    </row>
    <row r="50" spans="1:6">
      <c r="A50" s="61"/>
      <c r="B50" s="60"/>
      <c r="C50" s="60"/>
      <c r="D50" s="61"/>
      <c r="E50" s="61"/>
      <c r="F50" s="61"/>
    </row>
    <row r="51" spans="1:6" ht="14.25">
      <c r="A51" s="61"/>
      <c r="B51" s="61"/>
      <c r="C51" s="74"/>
      <c r="D51" s="74"/>
      <c r="E51" s="74"/>
      <c r="F51" s="65" t="str">
        <f>+ToC!E117</f>
        <v xml:space="preserve">GENERAL Annual Return </v>
      </c>
    </row>
    <row r="52" spans="1:6" ht="14.25">
      <c r="A52" s="61"/>
      <c r="B52" s="61"/>
      <c r="C52" s="75"/>
      <c r="D52" s="75"/>
      <c r="E52" s="75"/>
      <c r="F52" s="76" t="s">
        <v>64</v>
      </c>
    </row>
    <row r="53" spans="1:6">
      <c r="A53" s="61"/>
      <c r="B53" s="61"/>
      <c r="C53" s="61"/>
      <c r="D53" s="61"/>
      <c r="E53" s="61"/>
      <c r="F53" s="61"/>
    </row>
  </sheetData>
  <sheetProtection algorithmName="SHA-512" hashValue="tNBo83zEZUPOdwmcn/rNnavuOMHoByhhYEFHlGiMa7lHQ+xio7n9ZZnBUaHR/Xt1Pr6csveViimskIWnKVXdQw==" saltValue="XwL9anQXZWRfU7j8zjI/oA==" spinCount="100000" sheet="1" objects="1" scenarios="1"/>
  <mergeCells count="18">
    <mergeCell ref="A49:B49"/>
    <mergeCell ref="B33:C33"/>
    <mergeCell ref="A40:B40"/>
    <mergeCell ref="B30:F30"/>
    <mergeCell ref="D15:F15"/>
    <mergeCell ref="D23:E23"/>
    <mergeCell ref="A41:B41"/>
    <mergeCell ref="A42:B42"/>
    <mergeCell ref="A43:B43"/>
    <mergeCell ref="A46:B46"/>
    <mergeCell ref="A47:B47"/>
    <mergeCell ref="A48:B48"/>
    <mergeCell ref="A1:F1"/>
    <mergeCell ref="A11:F11"/>
    <mergeCell ref="B22:F22"/>
    <mergeCell ref="B26:F26"/>
    <mergeCell ref="B27:C27"/>
    <mergeCell ref="A10:H10"/>
  </mergeCells>
  <hyperlinks>
    <hyperlink ref="A1:F1" location="ToC!A1" display="10.01"/>
  </hyperlinks>
  <pageMargins left="0.70866141732283472" right="0.70866141732283472" top="0.74803149606299213" bottom="0.74803149606299213" header="0.31496062992125984" footer="0.31496062992125984"/>
  <pageSetup scale="63" orientation="portrait" r:id="rId1"/>
  <headerFooter>
    <oddHeader>&amp;L&amp;A&amp;C&amp;"Times New Roman,Bold" DRAFT 
INTERNAL USE ONLY&amp;RPage &amp;P</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pageSetUpPr fitToPage="1"/>
  </sheetPr>
  <dimension ref="A1:D106"/>
  <sheetViews>
    <sheetView zoomScale="90" zoomScaleNormal="90" workbookViewId="0">
      <selection activeCell="B85" sqref="B85"/>
    </sheetView>
  </sheetViews>
  <sheetFormatPr defaultColWidth="0" defaultRowHeight="12.75" zeroHeight="1"/>
  <cols>
    <col min="1" max="1" width="131.6640625" style="1730" customWidth="1"/>
    <col min="2" max="2" width="10.1640625" style="1730" customWidth="1"/>
    <col min="3" max="3" width="5.6640625" style="1730" customWidth="1"/>
    <col min="4" max="4" width="19.1640625" style="1730" customWidth="1"/>
    <col min="5" max="16384" width="13.1640625" style="1730" hidden="1"/>
  </cols>
  <sheetData>
    <row r="1" spans="1:4">
      <c r="A1" s="6674" t="s">
        <v>1417</v>
      </c>
      <c r="B1" s="6348"/>
      <c r="C1" s="6348"/>
      <c r="D1" s="6348"/>
    </row>
    <row r="2" spans="1:4">
      <c r="A2" s="1731"/>
      <c r="B2" s="1731"/>
      <c r="C2" s="4132" t="s">
        <v>2292</v>
      </c>
      <c r="D2" s="1733"/>
    </row>
    <row r="3" spans="1:4" ht="15.75">
      <c r="A3" s="1464" t="str">
        <f>+Cover!A14</f>
        <v>Select Name of Insurer/ Financial Holding Company</v>
      </c>
      <c r="B3" s="1464"/>
      <c r="C3" s="344"/>
      <c r="D3" s="859"/>
    </row>
    <row r="4" spans="1:4" ht="15.75">
      <c r="A4" s="1462" t="str">
        <f>+ToC!A3</f>
        <v>Insurer/Financial Holding Company</v>
      </c>
      <c r="B4" s="433"/>
      <c r="C4" s="344"/>
      <c r="D4" s="859"/>
    </row>
    <row r="5" spans="1:4" ht="15.75">
      <c r="A5" s="1462"/>
      <c r="B5" s="433"/>
      <c r="C5" s="344"/>
      <c r="D5" s="859"/>
    </row>
    <row r="6" spans="1:4" ht="15">
      <c r="A6" s="433" t="str">
        <f>+ToC!A5</f>
        <v>General Insurers Annual Return</v>
      </c>
      <c r="B6" s="433"/>
      <c r="C6" s="1463"/>
      <c r="D6" s="1220"/>
    </row>
    <row r="7" spans="1:4" ht="15">
      <c r="A7" s="1597" t="str">
        <f>+ToC!A6</f>
        <v>For Year Ended:</v>
      </c>
      <c r="B7" s="433"/>
      <c r="C7" s="344"/>
      <c r="D7" s="3475">
        <f>+Cover!A22</f>
        <v>0</v>
      </c>
    </row>
    <row r="8" spans="1:4">
      <c r="A8" s="1738"/>
      <c r="B8" s="1734"/>
      <c r="C8" s="1734"/>
      <c r="D8" s="1731"/>
    </row>
    <row r="9" spans="1:4">
      <c r="A9" s="6675" t="s">
        <v>505</v>
      </c>
      <c r="B9" s="6676"/>
      <c r="C9" s="6676"/>
      <c r="D9" s="6676"/>
    </row>
    <row r="10" spans="1:4">
      <c r="A10" s="1739"/>
      <c r="B10" s="1740"/>
      <c r="C10" s="1740"/>
      <c r="D10" s="1740"/>
    </row>
    <row r="11" spans="1:4">
      <c r="A11" s="6676" t="s">
        <v>521</v>
      </c>
      <c r="B11" s="6676"/>
      <c r="C11" s="6676"/>
      <c r="D11" s="1731"/>
    </row>
    <row r="12" spans="1:4">
      <c r="A12" s="1731"/>
      <c r="B12" s="1731"/>
      <c r="C12" s="1731"/>
      <c r="D12" s="1721" t="s">
        <v>319</v>
      </c>
    </row>
    <row r="13" spans="1:4">
      <c r="A13" s="6677" t="s">
        <v>522</v>
      </c>
      <c r="B13" s="6677"/>
      <c r="C13" s="6677"/>
      <c r="D13" s="6677"/>
    </row>
    <row r="14" spans="1:4">
      <c r="A14" s="1724" t="s">
        <v>523</v>
      </c>
      <c r="B14" s="1724"/>
      <c r="C14" s="1724"/>
      <c r="D14" s="1742">
        <f>'30.10'!G63</f>
        <v>0</v>
      </c>
    </row>
    <row r="15" spans="1:4" ht="14.25">
      <c r="A15" s="1724" t="s">
        <v>2130</v>
      </c>
      <c r="B15" s="1724"/>
      <c r="C15" s="1724"/>
      <c r="D15" s="1742">
        <f>'30.10'!G66</f>
        <v>0</v>
      </c>
    </row>
    <row r="16" spans="1:4">
      <c r="A16" s="1724" t="s">
        <v>1219</v>
      </c>
      <c r="B16" s="1724"/>
      <c r="C16" s="1724"/>
      <c r="D16" s="1742">
        <f>SUM(D17:D18)</f>
        <v>0</v>
      </c>
    </row>
    <row r="17" spans="1:4">
      <c r="A17" s="1725" t="s">
        <v>1220</v>
      </c>
      <c r="B17" s="1743"/>
      <c r="C17" s="1724"/>
      <c r="D17" s="1741"/>
    </row>
    <row r="18" spans="1:4">
      <c r="A18" s="1725" t="s">
        <v>1221</v>
      </c>
      <c r="B18" s="1743"/>
      <c r="C18" s="1724"/>
      <c r="D18" s="1741"/>
    </row>
    <row r="19" spans="1:4">
      <c r="A19" s="1725" t="s">
        <v>39</v>
      </c>
      <c r="B19" s="1743"/>
      <c r="C19" s="1724"/>
      <c r="D19" s="1742" t="str">
        <f>'30.22'!F54</f>
        <v>Total</v>
      </c>
    </row>
    <row r="20" spans="1:4">
      <c r="A20" s="1724" t="s">
        <v>1222</v>
      </c>
      <c r="B20" s="1724"/>
      <c r="C20" s="1724"/>
      <c r="D20" s="1741"/>
    </row>
    <row r="21" spans="1:4" ht="14.25">
      <c r="A21" s="1725" t="s">
        <v>2131</v>
      </c>
      <c r="B21" s="1724"/>
      <c r="C21" s="1724"/>
      <c r="D21" s="1744">
        <f>'40.50'!H46</f>
        <v>0</v>
      </c>
    </row>
    <row r="22" spans="1:4">
      <c r="A22" s="1722" t="s">
        <v>1223</v>
      </c>
      <c r="B22" s="1722"/>
      <c r="C22" s="1745" t="s">
        <v>299</v>
      </c>
      <c r="D22" s="1746">
        <f>SUM(D14:D21)-D16</f>
        <v>0</v>
      </c>
    </row>
    <row r="23" spans="1:4">
      <c r="A23" s="1722"/>
      <c r="B23" s="1722"/>
      <c r="C23" s="1745"/>
      <c r="D23" s="3818"/>
    </row>
    <row r="24" spans="1:4">
      <c r="A24" s="1722" t="s">
        <v>524</v>
      </c>
      <c r="B24" s="1722"/>
      <c r="C24" s="1745"/>
      <c r="D24" s="3819"/>
    </row>
    <row r="25" spans="1:4" ht="14.25">
      <c r="A25" s="1725" t="s">
        <v>2132</v>
      </c>
      <c r="B25" s="1725"/>
      <c r="C25" s="1745"/>
      <c r="D25" s="1748"/>
    </row>
    <row r="26" spans="1:4" ht="14.25">
      <c r="A26" s="1725" t="s">
        <v>2133</v>
      </c>
      <c r="B26" s="1725"/>
      <c r="C26" s="1745"/>
      <c r="D26" s="1748"/>
    </row>
    <row r="27" spans="1:4">
      <c r="A27" s="1725" t="s">
        <v>1224</v>
      </c>
      <c r="B27" s="1725"/>
      <c r="C27" s="1745"/>
      <c r="D27" s="1748"/>
    </row>
    <row r="28" spans="1:4">
      <c r="A28" s="1725" t="s">
        <v>1225</v>
      </c>
      <c r="B28" s="1725"/>
      <c r="C28" s="1745"/>
      <c r="D28" s="1748"/>
    </row>
    <row r="29" spans="1:4">
      <c r="A29" s="1725" t="s">
        <v>2125</v>
      </c>
      <c r="B29" s="1725"/>
      <c r="C29" s="1745"/>
      <c r="D29" s="1748"/>
    </row>
    <row r="30" spans="1:4">
      <c r="A30" s="1725" t="s">
        <v>525</v>
      </c>
      <c r="B30" s="1725"/>
      <c r="C30" s="1745"/>
      <c r="D30" s="1742">
        <f>'40.60'!E37</f>
        <v>0</v>
      </c>
    </row>
    <row r="31" spans="1:4">
      <c r="A31" s="1722" t="s">
        <v>1048</v>
      </c>
      <c r="B31" s="1722"/>
      <c r="C31" s="1745" t="s">
        <v>1049</v>
      </c>
      <c r="D31" s="1749">
        <f>D22-SUM(D25:D30)</f>
        <v>0</v>
      </c>
    </row>
    <row r="32" spans="1:4">
      <c r="A32" s="1722"/>
      <c r="B32" s="1722"/>
      <c r="C32" s="1745"/>
      <c r="D32" s="1743"/>
    </row>
    <row r="33" spans="1:4" ht="25.5">
      <c r="A33" s="1750" t="s">
        <v>1051</v>
      </c>
      <c r="B33" s="1722"/>
      <c r="C33" s="1745" t="s">
        <v>308</v>
      </c>
      <c r="D33" s="1742">
        <f>+IF(D34="",0,MIN(D34,D35))</f>
        <v>0</v>
      </c>
    </row>
    <row r="34" spans="1:4">
      <c r="A34" s="1725" t="s">
        <v>1050</v>
      </c>
      <c r="B34" s="1725"/>
      <c r="C34" s="1745"/>
      <c r="D34" s="1748"/>
    </row>
    <row r="35" spans="1:4">
      <c r="A35" s="1725" t="s">
        <v>1052</v>
      </c>
      <c r="B35" s="1725"/>
      <c r="C35" s="1745"/>
      <c r="D35" s="1742">
        <f>MAX(0.33*D31,0)</f>
        <v>0</v>
      </c>
    </row>
    <row r="36" spans="1:4">
      <c r="A36" s="1722" t="s">
        <v>1226</v>
      </c>
      <c r="B36" s="1722"/>
      <c r="C36" s="1745" t="s">
        <v>520</v>
      </c>
      <c r="D36" s="1749">
        <f>D22+D33-SUM(D25:D30)</f>
        <v>0</v>
      </c>
    </row>
    <row r="37" spans="1:4">
      <c r="A37" s="1751"/>
      <c r="B37" s="1752"/>
      <c r="C37" s="1753"/>
      <c r="D37" s="1754"/>
    </row>
    <row r="38" spans="1:4">
      <c r="A38" s="6677" t="s">
        <v>526</v>
      </c>
      <c r="B38" s="6677"/>
      <c r="C38" s="6677"/>
      <c r="D38" s="6677"/>
    </row>
    <row r="39" spans="1:4">
      <c r="A39" s="1724"/>
      <c r="B39" s="1724"/>
      <c r="C39" s="1745"/>
      <c r="D39" s="1724"/>
    </row>
    <row r="40" spans="1:4">
      <c r="A40" s="1722" t="s">
        <v>527</v>
      </c>
      <c r="B40" s="1722"/>
      <c r="C40" s="1745"/>
      <c r="D40" s="1724"/>
    </row>
    <row r="41" spans="1:4">
      <c r="A41" s="1725" t="s">
        <v>1046</v>
      </c>
      <c r="B41" s="1725"/>
      <c r="C41" s="1745"/>
      <c r="D41" s="1742">
        <f>D34-D33</f>
        <v>0</v>
      </c>
    </row>
    <row r="42" spans="1:4">
      <c r="A42" s="1725" t="s">
        <v>1047</v>
      </c>
      <c r="B42" s="1725"/>
      <c r="C42" s="1745"/>
      <c r="D42" s="1748"/>
    </row>
    <row r="43" spans="1:4">
      <c r="A43" s="1725" t="s">
        <v>528</v>
      </c>
      <c r="B43" s="1725"/>
      <c r="C43" s="1745"/>
      <c r="D43" s="1748"/>
    </row>
    <row r="44" spans="1:4">
      <c r="A44" s="1725" t="s">
        <v>529</v>
      </c>
      <c r="B44" s="1725"/>
      <c r="C44" s="1745"/>
      <c r="D44" s="1742">
        <f>SUM(D45:D47)</f>
        <v>0</v>
      </c>
    </row>
    <row r="45" spans="1:4">
      <c r="A45" s="1755" t="s">
        <v>530</v>
      </c>
      <c r="B45" s="1725"/>
      <c r="C45" s="1745"/>
      <c r="D45" s="1748"/>
    </row>
    <row r="46" spans="1:4">
      <c r="A46" s="1755" t="s">
        <v>531</v>
      </c>
      <c r="B46" s="1725"/>
      <c r="C46" s="1745"/>
      <c r="D46" s="1748"/>
    </row>
    <row r="47" spans="1:4">
      <c r="A47" s="1755" t="s">
        <v>224</v>
      </c>
      <c r="B47" s="1725"/>
      <c r="C47" s="1745"/>
      <c r="D47" s="1748"/>
    </row>
    <row r="48" spans="1:4" ht="14.25">
      <c r="A48" s="1725" t="s">
        <v>2134</v>
      </c>
      <c r="B48" s="1743"/>
      <c r="C48" s="1745"/>
      <c r="D48" s="1744">
        <f>+IF(D49="",0,MIN(D49,D50))</f>
        <v>0</v>
      </c>
    </row>
    <row r="49" spans="1:4" ht="14.25">
      <c r="A49" s="1755" t="s">
        <v>2135</v>
      </c>
      <c r="B49" s="1725"/>
      <c r="C49" s="1745"/>
      <c r="D49" s="1748"/>
    </row>
    <row r="50" spans="1:4">
      <c r="A50" s="1755" t="s">
        <v>532</v>
      </c>
      <c r="B50" s="1725"/>
      <c r="C50" s="1745"/>
      <c r="D50" s="1742">
        <f>0.2*D36</f>
        <v>0</v>
      </c>
    </row>
    <row r="51" spans="1:4">
      <c r="A51" s="1724" t="s">
        <v>533</v>
      </c>
      <c r="B51" s="1724"/>
      <c r="C51" s="1745"/>
      <c r="D51" s="1748">
        <v>0</v>
      </c>
    </row>
    <row r="52" spans="1:4">
      <c r="A52" s="1722" t="s">
        <v>534</v>
      </c>
      <c r="B52" s="1722"/>
      <c r="C52" s="1745" t="s">
        <v>535</v>
      </c>
      <c r="D52" s="1746">
        <f>D41+D42+D43+D44+D48+D51</f>
        <v>0</v>
      </c>
    </row>
    <row r="53" spans="1:4">
      <c r="A53" s="1724"/>
      <c r="B53" s="1724"/>
      <c r="C53" s="1745"/>
      <c r="D53" s="1724"/>
    </row>
    <row r="54" spans="1:4">
      <c r="A54" s="1722" t="s">
        <v>536</v>
      </c>
      <c r="B54" s="1722"/>
      <c r="C54" s="1745"/>
      <c r="D54" s="1724"/>
    </row>
    <row r="55" spans="1:4">
      <c r="A55" s="1724" t="s">
        <v>537</v>
      </c>
      <c r="B55" s="1724"/>
      <c r="C55" s="1745"/>
      <c r="D55" s="1748">
        <v>0</v>
      </c>
    </row>
    <row r="56" spans="1:4">
      <c r="A56" s="1724" t="s">
        <v>538</v>
      </c>
      <c r="B56" s="1724"/>
      <c r="C56" s="1745"/>
      <c r="D56" s="1748">
        <v>0</v>
      </c>
    </row>
    <row r="57" spans="1:4">
      <c r="A57" s="1724" t="s">
        <v>533</v>
      </c>
      <c r="B57" s="1724"/>
      <c r="C57" s="1745"/>
      <c r="D57" s="1748">
        <v>0</v>
      </c>
    </row>
    <row r="58" spans="1:4">
      <c r="A58" s="1722" t="s">
        <v>539</v>
      </c>
      <c r="B58" s="1722"/>
      <c r="C58" s="1745" t="s">
        <v>540</v>
      </c>
      <c r="D58" s="1744">
        <f>SUM(D55:D57)</f>
        <v>0</v>
      </c>
    </row>
    <row r="59" spans="1:4">
      <c r="A59" s="1724" t="s">
        <v>541</v>
      </c>
      <c r="B59" s="1724"/>
      <c r="C59" s="1745" t="s">
        <v>542</v>
      </c>
      <c r="D59" s="1742">
        <f>0.5*D36</f>
        <v>0</v>
      </c>
    </row>
    <row r="60" spans="1:4">
      <c r="A60" s="1722" t="s">
        <v>911</v>
      </c>
      <c r="B60" s="1722"/>
      <c r="C60" s="1745" t="s">
        <v>543</v>
      </c>
      <c r="D60" s="1746">
        <f>MAX(MIN(D59,D58),0)</f>
        <v>0</v>
      </c>
    </row>
    <row r="61" spans="1:4">
      <c r="A61" s="1722"/>
      <c r="B61" s="1722"/>
      <c r="C61" s="1745"/>
      <c r="D61" s="1724"/>
    </row>
    <row r="62" spans="1:4">
      <c r="A62" s="1722" t="s">
        <v>544</v>
      </c>
      <c r="B62" s="1722"/>
      <c r="C62" s="1745"/>
      <c r="D62" s="1724"/>
    </row>
    <row r="63" spans="1:4">
      <c r="A63" s="1725" t="s">
        <v>1227</v>
      </c>
      <c r="B63" s="1724"/>
      <c r="C63" s="1745"/>
      <c r="D63" s="1744">
        <f>D27*0.75</f>
        <v>0</v>
      </c>
    </row>
    <row r="64" spans="1:4">
      <c r="A64" s="1725" t="s">
        <v>1225</v>
      </c>
      <c r="B64" s="1725"/>
      <c r="C64" s="1745"/>
      <c r="D64" s="1744">
        <f>D28</f>
        <v>0</v>
      </c>
    </row>
    <row r="65" spans="1:4">
      <c r="A65" s="1725" t="s">
        <v>554</v>
      </c>
      <c r="B65" s="1724"/>
      <c r="C65" s="1745"/>
      <c r="D65" s="1747"/>
    </row>
    <row r="66" spans="1:4">
      <c r="A66" s="1756"/>
      <c r="B66" s="1724"/>
      <c r="C66" s="1745"/>
      <c r="D66" s="1757"/>
    </row>
    <row r="67" spans="1:4">
      <c r="A67" s="1756"/>
      <c r="B67" s="1724"/>
      <c r="C67" s="1745"/>
      <c r="D67" s="1757"/>
    </row>
    <row r="68" spans="1:4">
      <c r="A68" s="1756"/>
      <c r="B68" s="1724"/>
      <c r="C68" s="1745"/>
      <c r="D68" s="1757"/>
    </row>
    <row r="69" spans="1:4">
      <c r="A69" s="1756"/>
      <c r="B69" s="1724"/>
      <c r="C69" s="1745"/>
      <c r="D69" s="1757"/>
    </row>
    <row r="70" spans="1:4">
      <c r="A70" s="1722" t="s">
        <v>545</v>
      </c>
      <c r="B70" s="1722"/>
      <c r="C70" s="1745" t="s">
        <v>546</v>
      </c>
      <c r="D70" s="1749">
        <f>SUM(D63:D69)</f>
        <v>0</v>
      </c>
    </row>
    <row r="71" spans="1:4">
      <c r="A71" s="1722" t="s">
        <v>912</v>
      </c>
      <c r="B71" s="1724" t="s">
        <v>547</v>
      </c>
      <c r="C71" s="1745" t="s">
        <v>548</v>
      </c>
      <c r="D71" s="1749">
        <f>+D70+D60+D52</f>
        <v>0</v>
      </c>
    </row>
    <row r="72" spans="1:4">
      <c r="A72" s="1722" t="s">
        <v>913</v>
      </c>
      <c r="B72" s="1722"/>
      <c r="C72" s="1745" t="s">
        <v>549</v>
      </c>
      <c r="D72" s="1742">
        <f>MAX(MIN(D71,D36),0)</f>
        <v>0</v>
      </c>
    </row>
    <row r="73" spans="1:4">
      <c r="A73" s="1722" t="s">
        <v>914</v>
      </c>
      <c r="B73" s="1724" t="s">
        <v>550</v>
      </c>
      <c r="C73" s="1745" t="s">
        <v>551</v>
      </c>
      <c r="D73" s="1749">
        <f>+D72+D36</f>
        <v>0</v>
      </c>
    </row>
    <row r="74" spans="1:4">
      <c r="A74" s="1722"/>
      <c r="B74" s="1722"/>
      <c r="C74" s="1745"/>
      <c r="D74" s="1724"/>
    </row>
    <row r="75" spans="1:4" ht="14.25">
      <c r="A75" s="1722" t="s">
        <v>2136</v>
      </c>
      <c r="B75" s="1722"/>
      <c r="C75" s="1745"/>
      <c r="D75" s="1743"/>
    </row>
    <row r="76" spans="1:4" ht="25.5">
      <c r="A76" s="1758" t="s">
        <v>1228</v>
      </c>
      <c r="B76" s="1725"/>
      <c r="C76" s="1745"/>
      <c r="D76" s="1748"/>
    </row>
    <row r="77" spans="1:4">
      <c r="A77" s="1725" t="s">
        <v>552</v>
      </c>
      <c r="B77" s="1725"/>
      <c r="C77" s="1745"/>
      <c r="D77" s="1748"/>
    </row>
    <row r="78" spans="1:4" ht="14.25">
      <c r="A78" s="1725" t="s">
        <v>2137</v>
      </c>
      <c r="B78" s="1725"/>
      <c r="C78" s="1745"/>
      <c r="D78" s="1748"/>
    </row>
    <row r="79" spans="1:4" ht="14.25">
      <c r="A79" s="1725" t="s">
        <v>2138</v>
      </c>
      <c r="B79" s="1759"/>
      <c r="C79" s="1745"/>
      <c r="D79" s="1748"/>
    </row>
    <row r="80" spans="1:4">
      <c r="A80" s="1725" t="s">
        <v>1229</v>
      </c>
      <c r="B80" s="1759"/>
      <c r="C80" s="1745"/>
      <c r="D80" s="1748"/>
    </row>
    <row r="81" spans="1:4">
      <c r="A81" s="1725" t="s">
        <v>2226</v>
      </c>
      <c r="B81" s="1759"/>
      <c r="C81" s="1745"/>
      <c r="D81" s="1748"/>
    </row>
    <row r="82" spans="1:4">
      <c r="A82" s="1725" t="s">
        <v>1230</v>
      </c>
      <c r="B82" s="1759"/>
      <c r="C82" s="1745"/>
      <c r="D82" s="1748"/>
    </row>
    <row r="83" spans="1:4">
      <c r="A83" s="1725" t="s">
        <v>1231</v>
      </c>
      <c r="B83" s="1759"/>
      <c r="C83" s="1745"/>
      <c r="D83" s="1748"/>
    </row>
    <row r="84" spans="1:4">
      <c r="A84" s="1725" t="s">
        <v>553</v>
      </c>
      <c r="B84" s="1759"/>
      <c r="C84" s="1745"/>
      <c r="D84" s="1748"/>
    </row>
    <row r="85" spans="1:4">
      <c r="A85" s="1725" t="s">
        <v>554</v>
      </c>
      <c r="B85" s="1759"/>
      <c r="C85" s="1745"/>
      <c r="D85" s="1743"/>
    </row>
    <row r="86" spans="1:4">
      <c r="A86" s="1756"/>
      <c r="B86" s="1759"/>
      <c r="C86" s="1745"/>
      <c r="D86" s="1748"/>
    </row>
    <row r="87" spans="1:4">
      <c r="A87" s="1756"/>
      <c r="B87" s="1759"/>
      <c r="C87" s="1745"/>
      <c r="D87" s="1748"/>
    </row>
    <row r="88" spans="1:4">
      <c r="A88" s="1756"/>
      <c r="B88" s="1759"/>
      <c r="C88" s="1745"/>
      <c r="D88" s="1748"/>
    </row>
    <row r="89" spans="1:4">
      <c r="A89" s="1756"/>
      <c r="B89" s="1759"/>
      <c r="C89" s="1745"/>
      <c r="D89" s="1748"/>
    </row>
    <row r="90" spans="1:4">
      <c r="A90" s="1722" t="s">
        <v>555</v>
      </c>
      <c r="B90" s="1722"/>
      <c r="C90" s="1745" t="s">
        <v>556</v>
      </c>
      <c r="D90" s="1749">
        <f>SUM(D76:D89)</f>
        <v>0</v>
      </c>
    </row>
    <row r="91" spans="1:4">
      <c r="A91" s="1722" t="s">
        <v>519</v>
      </c>
      <c r="B91" s="1724" t="s">
        <v>557</v>
      </c>
      <c r="C91" s="1745" t="s">
        <v>558</v>
      </c>
      <c r="D91" s="1760">
        <f>+D73-D90</f>
        <v>0</v>
      </c>
    </row>
    <row r="92" spans="1:4">
      <c r="A92" s="1731"/>
      <c r="B92" s="1731"/>
      <c r="C92" s="1731"/>
      <c r="D92" s="1731"/>
    </row>
    <row r="93" spans="1:4">
      <c r="A93" s="1731" t="s">
        <v>506</v>
      </c>
      <c r="B93" s="1731"/>
      <c r="C93" s="1731"/>
      <c r="D93" s="1731"/>
    </row>
    <row r="94" spans="1:4" s="3270" customFormat="1" ht="12.75" customHeight="1">
      <c r="A94" s="6673" t="s">
        <v>2210</v>
      </c>
      <c r="B94" s="6673"/>
      <c r="C94" s="6673"/>
      <c r="D94" s="6673"/>
    </row>
    <row r="95" spans="1:4" s="3270" customFormat="1" ht="25.5" customHeight="1">
      <c r="A95" s="6673" t="s">
        <v>2193</v>
      </c>
      <c r="B95" s="6673"/>
      <c r="C95" s="6673"/>
      <c r="D95" s="6673"/>
    </row>
    <row r="96" spans="1:4" s="3270" customFormat="1" ht="12.75" customHeight="1">
      <c r="A96" s="6673" t="s">
        <v>2126</v>
      </c>
      <c r="B96" s="6673"/>
      <c r="C96" s="6673"/>
      <c r="D96" s="6673"/>
    </row>
    <row r="97" spans="1:4" s="3270" customFormat="1" ht="26.45" customHeight="1">
      <c r="A97" s="6673" t="s">
        <v>2194</v>
      </c>
      <c r="B97" s="6673"/>
      <c r="C97" s="6673"/>
      <c r="D97" s="6673"/>
    </row>
    <row r="98" spans="1:4" s="3270" customFormat="1" ht="12.75" customHeight="1">
      <c r="A98" s="6673" t="s">
        <v>2195</v>
      </c>
      <c r="B98" s="6673"/>
      <c r="C98" s="6673"/>
      <c r="D98" s="6673"/>
    </row>
    <row r="99" spans="1:4" s="3270" customFormat="1" ht="14.25">
      <c r="A99" s="6678" t="s">
        <v>2127</v>
      </c>
      <c r="B99" s="6678"/>
      <c r="C99" s="6678"/>
      <c r="D99" s="6678"/>
    </row>
    <row r="100" spans="1:4" s="3270" customFormat="1" ht="14.25">
      <c r="A100" s="6678" t="s">
        <v>2128</v>
      </c>
      <c r="B100" s="6678"/>
      <c r="C100" s="6678"/>
      <c r="D100" s="6678"/>
    </row>
    <row r="101" spans="1:4" s="3270" customFormat="1" ht="27.6" customHeight="1">
      <c r="A101" s="6673" t="s">
        <v>2129</v>
      </c>
      <c r="B101" s="6673"/>
      <c r="C101" s="6673"/>
      <c r="D101" s="6673"/>
    </row>
    <row r="102" spans="1:4" s="3270" customFormat="1">
      <c r="A102" s="6673"/>
      <c r="B102" s="6673"/>
      <c r="C102" s="6673"/>
      <c r="D102" s="6673"/>
    </row>
    <row r="103" spans="1:4">
      <c r="A103" s="1731"/>
      <c r="B103" s="1731"/>
      <c r="C103" s="1731"/>
      <c r="D103" s="3460" t="str">
        <f>+ToC!$E$117</f>
        <v xml:space="preserve">GENERAL Annual Return </v>
      </c>
    </row>
    <row r="104" spans="1:4">
      <c r="A104" s="1731"/>
      <c r="B104" s="1731"/>
      <c r="C104" s="1731"/>
      <c r="D104" s="1761" t="s">
        <v>1754</v>
      </c>
    </row>
    <row r="105" spans="1:4" hidden="1"/>
    <row r="106" spans="1:4" hidden="1"/>
  </sheetData>
  <sheetProtection algorithmName="SHA-512" hashValue="L2xB91sEORc4Z05stR4BdLCdQWL2gHcxzzXfOJ4xhfuT0F6xtsi3zH8H7o3WYfjCobIFnqmeZRG3gXHW0kooPw==" saltValue="eyuzvhm21jpP+WChcxrWIg==" spinCount="100000" sheet="1" objects="1" scenarios="1"/>
  <mergeCells count="14">
    <mergeCell ref="A102:D102"/>
    <mergeCell ref="A101:D101"/>
    <mergeCell ref="A1:D1"/>
    <mergeCell ref="A9:D9"/>
    <mergeCell ref="A11:C11"/>
    <mergeCell ref="A13:D13"/>
    <mergeCell ref="A38:D38"/>
    <mergeCell ref="A95:D95"/>
    <mergeCell ref="A96:D96"/>
    <mergeCell ref="A97:D97"/>
    <mergeCell ref="A98:D98"/>
    <mergeCell ref="A99:D99"/>
    <mergeCell ref="A100:D100"/>
    <mergeCell ref="A94:D94"/>
  </mergeCells>
  <conditionalFormatting sqref="D76:D80">
    <cfRule type="cellIs" dxfId="6" priority="5" stopIfTrue="1" operator="lessThan">
      <formula>0</formula>
    </cfRule>
    <cfRule type="cellIs" dxfId="5" priority="6" stopIfTrue="1" operator="lessThan">
      <formula>0</formula>
    </cfRule>
  </conditionalFormatting>
  <conditionalFormatting sqref="D82:D89">
    <cfRule type="cellIs" dxfId="4" priority="3" stopIfTrue="1" operator="lessThan">
      <formula>0</formula>
    </cfRule>
    <cfRule type="cellIs" dxfId="3" priority="4" stopIfTrue="1" operator="lessThan">
      <formula>0</formula>
    </cfRule>
  </conditionalFormatting>
  <conditionalFormatting sqref="D81">
    <cfRule type="cellIs" dxfId="2" priority="1" stopIfTrue="1" operator="lessThan">
      <formula>0</formula>
    </cfRule>
    <cfRule type="cellIs" dxfId="1" priority="2" stopIfTrue="1" operator="lessThan">
      <formula>0</formula>
    </cfRule>
  </conditionalFormatting>
  <hyperlinks>
    <hyperlink ref="A1:D1" location="ToC!A1" display="40.11"/>
  </hyperlinks>
  <pageMargins left="0.70866141732283472" right="0.70866141732283472" top="0.74803149606299213" bottom="0.74803149606299213" header="0.31496062992125984" footer="0.31496062992125984"/>
  <pageSetup scale="49" orientation="portrait" r:id="rId1"/>
  <headerFooter>
    <oddHeader>&amp;L&amp;A&amp;C&amp;"Times New Roman,Bold" DRAFT 
INTERNAL USE ONLY&amp;RPage &amp;P</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pageSetUpPr fitToPage="1"/>
  </sheetPr>
  <dimension ref="A1:G168"/>
  <sheetViews>
    <sheetView zoomScaleNormal="100" workbookViewId="0">
      <selection activeCell="B85" sqref="B85"/>
    </sheetView>
  </sheetViews>
  <sheetFormatPr defaultColWidth="0" defaultRowHeight="12.75" zeroHeight="1"/>
  <cols>
    <col min="1" max="1" width="104.6640625" style="1730" customWidth="1"/>
    <col min="2" max="2" width="13.1640625" style="1730" customWidth="1"/>
    <col min="3" max="4" width="19.1640625" style="1730" customWidth="1"/>
    <col min="5" max="5" width="4.1640625" style="1730" customWidth="1"/>
    <col min="6" max="7" width="19.1640625" style="1730" customWidth="1"/>
    <col min="8" max="16384" width="13.1640625" style="1730" hidden="1"/>
  </cols>
  <sheetData>
    <row r="1" spans="1:7">
      <c r="A1" s="6221" t="s">
        <v>1674</v>
      </c>
      <c r="B1" s="6222"/>
      <c r="C1" s="6222"/>
      <c r="D1" s="6222"/>
      <c r="E1" s="6222"/>
      <c r="F1" s="6222"/>
      <c r="G1" s="6222"/>
    </row>
    <row r="2" spans="1:7">
      <c r="A2" s="1731"/>
      <c r="B2" s="1731"/>
      <c r="C2" s="1731"/>
      <c r="D2" s="1731"/>
      <c r="E2" s="1733"/>
      <c r="F2" s="4132" t="s">
        <v>2292</v>
      </c>
      <c r="G2" s="1731"/>
    </row>
    <row r="3" spans="1:7" ht="15.75">
      <c r="A3" s="1464" t="str">
        <f>+Cover!A14</f>
        <v>Select Name of Insurer/ Financial Holding Company</v>
      </c>
      <c r="B3" s="1464"/>
      <c r="C3" s="344"/>
      <c r="D3" s="859"/>
      <c r="E3" s="859"/>
      <c r="F3" s="340"/>
      <c r="G3" s="1731"/>
    </row>
    <row r="4" spans="1:7" ht="15.75">
      <c r="A4" s="1462" t="str">
        <f>+ToC!A3</f>
        <v>Insurer/Financial Holding Company</v>
      </c>
      <c r="B4" s="433"/>
      <c r="C4" s="344"/>
      <c r="D4" s="859"/>
      <c r="E4" s="859"/>
      <c r="F4" s="340"/>
      <c r="G4" s="1731"/>
    </row>
    <row r="5" spans="1:7" ht="15.75">
      <c r="A5" s="1462"/>
      <c r="B5" s="433"/>
      <c r="C5" s="344"/>
      <c r="D5" s="859"/>
      <c r="E5" s="859"/>
      <c r="F5" s="1219"/>
      <c r="G5" s="1731"/>
    </row>
    <row r="6" spans="1:7" ht="15.75">
      <c r="A6" s="433" t="str">
        <f>+ToC!A5</f>
        <v>General Insurers Annual Return</v>
      </c>
      <c r="B6" s="433"/>
      <c r="C6" s="1463"/>
      <c r="D6" s="1220"/>
      <c r="E6" s="1220"/>
      <c r="F6" s="859"/>
      <c r="G6" s="1731"/>
    </row>
    <row r="7" spans="1:7" ht="15.75">
      <c r="A7" s="1597" t="str">
        <f>+ToC!A6</f>
        <v>For Year Ended:</v>
      </c>
      <c r="B7" s="433"/>
      <c r="C7" s="344"/>
      <c r="D7" s="2004"/>
      <c r="E7" s="859"/>
      <c r="F7" s="3475">
        <f>+Cover!A22</f>
        <v>0</v>
      </c>
      <c r="G7" s="1731"/>
    </row>
    <row r="8" spans="1:7">
      <c r="A8" s="1738"/>
      <c r="B8" s="1734"/>
      <c r="C8" s="1734"/>
      <c r="D8" s="1731"/>
      <c r="E8" s="1731"/>
      <c r="F8" s="1731"/>
      <c r="G8" s="1731"/>
    </row>
    <row r="9" spans="1:7">
      <c r="A9" s="6675" t="s">
        <v>505</v>
      </c>
      <c r="B9" s="6694"/>
      <c r="C9" s="6694"/>
      <c r="D9" s="6694"/>
      <c r="E9" s="6694"/>
      <c r="F9" s="6694"/>
      <c r="G9" s="1731"/>
    </row>
    <row r="10" spans="1:7" s="1762" customFormat="1">
      <c r="A10" s="6695" t="s">
        <v>559</v>
      </c>
      <c r="B10" s="6695"/>
      <c r="C10" s="6695"/>
      <c r="D10" s="6695"/>
      <c r="E10" s="6695"/>
      <c r="F10" s="6695"/>
      <c r="G10" s="1734"/>
    </row>
    <row r="11" spans="1:7" s="1762" customFormat="1">
      <c r="A11" s="1734"/>
      <c r="B11" s="1734"/>
      <c r="C11" s="1734"/>
      <c r="D11" s="1734"/>
      <c r="E11" s="1734"/>
      <c r="F11" s="1734"/>
      <c r="G11" s="1734"/>
    </row>
    <row r="12" spans="1:7" ht="29.25" customHeight="1">
      <c r="A12" s="1731"/>
      <c r="B12" s="1731"/>
      <c r="C12" s="6696" t="s">
        <v>1232</v>
      </c>
      <c r="D12" s="6697"/>
      <c r="E12" s="1763"/>
      <c r="F12" s="6698" t="s">
        <v>1233</v>
      </c>
      <c r="G12" s="6699"/>
    </row>
    <row r="13" spans="1:7" ht="38.25">
      <c r="A13" s="6691" t="s">
        <v>915</v>
      </c>
      <c r="B13" s="1764" t="s">
        <v>560</v>
      </c>
      <c r="C13" s="1765" t="s">
        <v>659</v>
      </c>
      <c r="D13" s="1765" t="s">
        <v>1234</v>
      </c>
      <c r="E13" s="1766"/>
      <c r="F13" s="1765" t="s">
        <v>659</v>
      </c>
      <c r="G13" s="1765" t="s">
        <v>1235</v>
      </c>
    </row>
    <row r="14" spans="1:7">
      <c r="A14" s="6692"/>
      <c r="B14" s="1721" t="s">
        <v>299</v>
      </c>
      <c r="C14" s="1767" t="s">
        <v>308</v>
      </c>
      <c r="D14" s="1767" t="s">
        <v>520</v>
      </c>
      <c r="E14" s="1768"/>
      <c r="F14" s="1767" t="s">
        <v>535</v>
      </c>
      <c r="G14" s="1767" t="s">
        <v>540</v>
      </c>
    </row>
    <row r="15" spans="1:7">
      <c r="A15" s="6693"/>
      <c r="B15" s="1764"/>
      <c r="C15" s="1765" t="s">
        <v>319</v>
      </c>
      <c r="D15" s="1765"/>
      <c r="E15" s="1766"/>
      <c r="F15" s="1765" t="s">
        <v>319</v>
      </c>
      <c r="G15" s="1765"/>
    </row>
    <row r="16" spans="1:7">
      <c r="A16" s="1769" t="s">
        <v>561</v>
      </c>
      <c r="B16" s="1770"/>
      <c r="C16" s="1771"/>
      <c r="D16" s="1771"/>
      <c r="E16" s="1768"/>
      <c r="F16" s="1771"/>
      <c r="G16" s="1771"/>
    </row>
    <row r="17" spans="1:7">
      <c r="A17" s="1772" t="s">
        <v>562</v>
      </c>
      <c r="B17" s="1770">
        <v>2.5000000000000001E-3</v>
      </c>
      <c r="C17" s="1773"/>
      <c r="D17" s="1774">
        <f>+C17*B17</f>
        <v>0</v>
      </c>
      <c r="E17" s="1768"/>
      <c r="F17" s="1775"/>
      <c r="G17" s="1774">
        <f>+B17*F17</f>
        <v>0</v>
      </c>
    </row>
    <row r="18" spans="1:7" ht="14.25">
      <c r="A18" s="1776" t="s">
        <v>916</v>
      </c>
      <c r="B18" s="1777">
        <v>2.5000000000000001E-3</v>
      </c>
      <c r="C18" s="1773"/>
      <c r="D18" s="1774">
        <f>+C18*B18</f>
        <v>0</v>
      </c>
      <c r="E18" s="1768"/>
      <c r="F18" s="1775"/>
      <c r="G18" s="1774">
        <f>+B18*F18</f>
        <v>0</v>
      </c>
    </row>
    <row r="19" spans="1:7">
      <c r="A19" s="1776" t="s">
        <v>563</v>
      </c>
      <c r="B19" s="1777">
        <v>0.02</v>
      </c>
      <c r="C19" s="1773"/>
      <c r="D19" s="1774">
        <f>+C19*B19</f>
        <v>0</v>
      </c>
      <c r="E19" s="1768"/>
      <c r="F19" s="1775"/>
      <c r="G19" s="1774">
        <f>+B19*F19</f>
        <v>0</v>
      </c>
    </row>
    <row r="20" spans="1:7">
      <c r="A20" s="1776" t="s">
        <v>564</v>
      </c>
      <c r="B20" s="1770">
        <v>0.15</v>
      </c>
      <c r="C20" s="1775"/>
      <c r="D20" s="1774">
        <f>+C20*B20</f>
        <v>0</v>
      </c>
      <c r="E20" s="1768"/>
      <c r="F20" s="1775"/>
      <c r="G20" s="1774">
        <f>+B20*F20</f>
        <v>0</v>
      </c>
    </row>
    <row r="21" spans="1:7">
      <c r="A21" s="1776" t="s">
        <v>1236</v>
      </c>
      <c r="B21" s="1770">
        <v>0</v>
      </c>
      <c r="C21" s="1775"/>
      <c r="D21" s="1774">
        <f>+C21*B21</f>
        <v>0</v>
      </c>
      <c r="E21" s="1768"/>
      <c r="F21" s="1775"/>
      <c r="G21" s="1774">
        <f>+B21*F21</f>
        <v>0</v>
      </c>
    </row>
    <row r="22" spans="1:7">
      <c r="A22" s="1769" t="s">
        <v>565</v>
      </c>
      <c r="B22" s="1770"/>
      <c r="C22" s="1778">
        <f>SUM(C17:C21)</f>
        <v>0</v>
      </c>
      <c r="D22" s="1778">
        <f>SUM(D17:D21)</f>
        <v>0</v>
      </c>
      <c r="E22" s="1779"/>
      <c r="F22" s="1778">
        <f>SUM(F17:F21)</f>
        <v>0</v>
      </c>
      <c r="G22" s="1778">
        <f>SUM(G17:G21)</f>
        <v>0</v>
      </c>
    </row>
    <row r="23" spans="1:7">
      <c r="A23" s="6681"/>
      <c r="B23" s="6682"/>
      <c r="C23" s="6682"/>
      <c r="D23" s="6683"/>
      <c r="E23" s="1768"/>
      <c r="F23" s="6684"/>
      <c r="G23" s="6685"/>
    </row>
    <row r="24" spans="1:7" ht="14.25">
      <c r="A24" s="1769" t="s">
        <v>917</v>
      </c>
      <c r="B24" s="1770"/>
      <c r="C24" s="1771"/>
      <c r="D24" s="1771"/>
      <c r="E24" s="1768"/>
      <c r="F24" s="1771"/>
      <c r="G24" s="1771"/>
    </row>
    <row r="25" spans="1:7" ht="38.25">
      <c r="A25" s="1772" t="s">
        <v>1237</v>
      </c>
      <c r="B25" s="1770"/>
      <c r="C25" s="1771"/>
      <c r="D25" s="1771"/>
      <c r="E25" s="1768"/>
      <c r="F25" s="1771"/>
      <c r="G25" s="1771"/>
    </row>
    <row r="26" spans="1:7">
      <c r="A26" s="1725" t="s">
        <v>1238</v>
      </c>
      <c r="B26" s="1770">
        <v>0</v>
      </c>
      <c r="C26" s="1773"/>
      <c r="D26" s="1774">
        <f>+C26*B26</f>
        <v>0</v>
      </c>
      <c r="E26" s="1768"/>
      <c r="F26" s="1773"/>
      <c r="G26" s="1774">
        <f t="shared" ref="G26:G35" si="0">+B26*F26</f>
        <v>0</v>
      </c>
    </row>
    <row r="27" spans="1:7">
      <c r="A27" s="1725" t="s">
        <v>1239</v>
      </c>
      <c r="B27" s="1770">
        <v>0</v>
      </c>
      <c r="C27" s="1773"/>
      <c r="D27" s="1774">
        <f t="shared" ref="D27:D35" si="1">+C27*B27</f>
        <v>0</v>
      </c>
      <c r="E27" s="1768"/>
      <c r="F27" s="1773"/>
      <c r="G27" s="1774">
        <f t="shared" si="0"/>
        <v>0</v>
      </c>
    </row>
    <row r="28" spans="1:7">
      <c r="A28" s="1725" t="s">
        <v>566</v>
      </c>
      <c r="B28" s="1770">
        <v>5.0000000000000001E-3</v>
      </c>
      <c r="C28" s="1773"/>
      <c r="D28" s="1774">
        <f t="shared" si="1"/>
        <v>0</v>
      </c>
      <c r="E28" s="1768"/>
      <c r="F28" s="1775"/>
      <c r="G28" s="1774">
        <f t="shared" si="0"/>
        <v>0</v>
      </c>
    </row>
    <row r="29" spans="1:7">
      <c r="A29" s="1725" t="s">
        <v>567</v>
      </c>
      <c r="B29" s="1770">
        <v>0.01</v>
      </c>
      <c r="C29" s="1775"/>
      <c r="D29" s="1774">
        <f t="shared" si="1"/>
        <v>0</v>
      </c>
      <c r="E29" s="1768"/>
      <c r="F29" s="1775"/>
      <c r="G29" s="1774">
        <f t="shared" si="0"/>
        <v>0</v>
      </c>
    </row>
    <row r="30" spans="1:7">
      <c r="A30" s="1725" t="s">
        <v>568</v>
      </c>
      <c r="B30" s="1770">
        <v>0.03</v>
      </c>
      <c r="C30" s="1775"/>
      <c r="D30" s="1774">
        <f t="shared" si="1"/>
        <v>0</v>
      </c>
      <c r="E30" s="1768"/>
      <c r="F30" s="1775"/>
      <c r="G30" s="1774">
        <f t="shared" si="0"/>
        <v>0</v>
      </c>
    </row>
    <row r="31" spans="1:7">
      <c r="A31" s="1725" t="s">
        <v>569</v>
      </c>
      <c r="B31" s="1770">
        <v>0.05</v>
      </c>
      <c r="C31" s="1775"/>
      <c r="D31" s="1774">
        <f t="shared" si="1"/>
        <v>0</v>
      </c>
      <c r="E31" s="1768"/>
      <c r="F31" s="1775"/>
      <c r="G31" s="1774">
        <f t="shared" si="0"/>
        <v>0</v>
      </c>
    </row>
    <row r="32" spans="1:7">
      <c r="A32" s="1725" t="s">
        <v>570</v>
      </c>
      <c r="B32" s="1770">
        <v>0.1</v>
      </c>
      <c r="C32" s="1775"/>
      <c r="D32" s="1774">
        <f t="shared" si="1"/>
        <v>0</v>
      </c>
      <c r="E32" s="1768"/>
      <c r="F32" s="1775"/>
      <c r="G32" s="1774">
        <f t="shared" si="0"/>
        <v>0</v>
      </c>
    </row>
    <row r="33" spans="1:7">
      <c r="A33" s="1725" t="s">
        <v>571</v>
      </c>
      <c r="B33" s="1770">
        <v>0.15</v>
      </c>
      <c r="C33" s="1775"/>
      <c r="D33" s="1774">
        <f t="shared" si="1"/>
        <v>0</v>
      </c>
      <c r="E33" s="1768"/>
      <c r="F33" s="1775"/>
      <c r="G33" s="1774">
        <f t="shared" si="0"/>
        <v>0</v>
      </c>
    </row>
    <row r="34" spans="1:7">
      <c r="A34" s="1725" t="s">
        <v>572</v>
      </c>
      <c r="B34" s="1770">
        <v>0.1</v>
      </c>
      <c r="C34" s="1775"/>
      <c r="D34" s="1774">
        <f t="shared" si="1"/>
        <v>0</v>
      </c>
      <c r="E34" s="1768"/>
      <c r="F34" s="1775"/>
      <c r="G34" s="1774">
        <f t="shared" si="0"/>
        <v>0</v>
      </c>
    </row>
    <row r="35" spans="1:7">
      <c r="A35" s="1725" t="s">
        <v>573</v>
      </c>
      <c r="B35" s="1770">
        <v>0.15</v>
      </c>
      <c r="C35" s="1775"/>
      <c r="D35" s="1774">
        <f t="shared" si="1"/>
        <v>0</v>
      </c>
      <c r="E35" s="1768"/>
      <c r="F35" s="1775"/>
      <c r="G35" s="1774">
        <f t="shared" si="0"/>
        <v>0</v>
      </c>
    </row>
    <row r="36" spans="1:7" ht="14.25">
      <c r="A36" s="1725" t="s">
        <v>1240</v>
      </c>
      <c r="B36" s="1770">
        <v>0.1</v>
      </c>
      <c r="C36" s="1774">
        <f>+'40.51'!D166</f>
        <v>0</v>
      </c>
      <c r="D36" s="1774">
        <f>+C36*B36</f>
        <v>0</v>
      </c>
      <c r="E36" s="1768"/>
      <c r="F36" s="1774">
        <f>+'40.51'!F166</f>
        <v>0</v>
      </c>
      <c r="G36" s="1774">
        <f>+B36*F36</f>
        <v>0</v>
      </c>
    </row>
    <row r="37" spans="1:7">
      <c r="A37" s="1722" t="s">
        <v>574</v>
      </c>
      <c r="B37" s="1770"/>
      <c r="C37" s="1778">
        <f>SUM(C26:C36)</f>
        <v>0</v>
      </c>
      <c r="D37" s="1778">
        <f>SUM(D26:D36)</f>
        <v>0</v>
      </c>
      <c r="E37" s="1768"/>
      <c r="F37" s="1778">
        <f>SUM(F26:F36)</f>
        <v>0</v>
      </c>
      <c r="G37" s="1778">
        <f>SUM(G26:G36)</f>
        <v>0</v>
      </c>
    </row>
    <row r="38" spans="1:7">
      <c r="A38" s="1725"/>
      <c r="B38" s="1770"/>
      <c r="C38" s="1771"/>
      <c r="D38" s="1771"/>
      <c r="E38" s="1768"/>
      <c r="F38" s="1771"/>
      <c r="G38" s="1771"/>
    </row>
    <row r="39" spans="1:7" ht="14.25">
      <c r="A39" s="1722" t="s">
        <v>918</v>
      </c>
      <c r="B39" s="1770"/>
      <c r="C39" s="1771"/>
      <c r="D39" s="1771"/>
      <c r="E39" s="1780"/>
      <c r="F39" s="1771"/>
      <c r="G39" s="1771"/>
    </row>
    <row r="40" spans="1:7">
      <c r="A40" s="1725" t="s">
        <v>575</v>
      </c>
      <c r="B40" s="1770"/>
      <c r="C40" s="1775"/>
      <c r="D40" s="1774">
        <f>+C40*B40</f>
        <v>0</v>
      </c>
      <c r="E40" s="1768"/>
      <c r="F40" s="1775"/>
      <c r="G40" s="1774">
        <f>+B40*F40</f>
        <v>0</v>
      </c>
    </row>
    <row r="41" spans="1:7">
      <c r="A41" s="1781"/>
      <c r="B41" s="1782"/>
      <c r="C41" s="1775"/>
      <c r="D41" s="1774">
        <f>+C41*B41</f>
        <v>0</v>
      </c>
      <c r="E41" s="1768"/>
      <c r="F41" s="1775"/>
      <c r="G41" s="1774">
        <f>+B41*F41</f>
        <v>0</v>
      </c>
    </row>
    <row r="42" spans="1:7">
      <c r="A42" s="1781"/>
      <c r="B42" s="1782"/>
      <c r="C42" s="1775"/>
      <c r="D42" s="1774">
        <f>+C42*B42</f>
        <v>0</v>
      </c>
      <c r="E42" s="1768"/>
      <c r="F42" s="1775"/>
      <c r="G42" s="1774">
        <f>+B42*F42</f>
        <v>0</v>
      </c>
    </row>
    <row r="43" spans="1:7">
      <c r="A43" s="1781"/>
      <c r="B43" s="1782"/>
      <c r="C43" s="1773"/>
      <c r="D43" s="1774">
        <f>+C43*B43</f>
        <v>0</v>
      </c>
      <c r="E43" s="1768"/>
      <c r="F43" s="1775"/>
      <c r="G43" s="1774">
        <f>+B43*F43</f>
        <v>0</v>
      </c>
    </row>
    <row r="44" spans="1:7">
      <c r="A44" s="1722" t="s">
        <v>576</v>
      </c>
      <c r="B44" s="1770"/>
      <c r="C44" s="1778">
        <f>SUM(C40:C43)</f>
        <v>0</v>
      </c>
      <c r="D44" s="1778">
        <f>SUM(D40:D43)</f>
        <v>0</v>
      </c>
      <c r="E44" s="1768"/>
      <c r="F44" s="1778">
        <f>SUM(F40:F43)</f>
        <v>0</v>
      </c>
      <c r="G44" s="1778">
        <f>SUM(G40:G43)</f>
        <v>0</v>
      </c>
    </row>
    <row r="45" spans="1:7">
      <c r="A45" s="6681"/>
      <c r="B45" s="6682"/>
      <c r="C45" s="6682"/>
      <c r="D45" s="6683"/>
      <c r="E45" s="1783"/>
      <c r="F45" s="1771"/>
      <c r="G45" s="1771"/>
    </row>
    <row r="46" spans="1:7">
      <c r="A46" s="1722" t="s">
        <v>1241</v>
      </c>
      <c r="B46" s="1770"/>
      <c r="C46" s="1778">
        <f>+C37+C44</f>
        <v>0</v>
      </c>
      <c r="D46" s="1778">
        <f>+D37+D44</f>
        <v>0</v>
      </c>
      <c r="E46" s="1779"/>
      <c r="F46" s="1778">
        <f>+F37+F44</f>
        <v>0</v>
      </c>
      <c r="G46" s="1778">
        <f>+G37+G44</f>
        <v>0</v>
      </c>
    </row>
    <row r="47" spans="1:7">
      <c r="A47" s="1722"/>
      <c r="B47" s="1784"/>
      <c r="C47" s="1771"/>
      <c r="D47" s="1771"/>
      <c r="E47" s="1768"/>
      <c r="F47" s="1771"/>
      <c r="G47" s="1771"/>
    </row>
    <row r="48" spans="1:7" ht="14.25">
      <c r="A48" s="1722" t="s">
        <v>1242</v>
      </c>
      <c r="B48" s="1784"/>
      <c r="C48" s="1771"/>
      <c r="D48" s="1771"/>
      <c r="E48" s="1768"/>
      <c r="F48" s="1771"/>
      <c r="G48" s="1771"/>
    </row>
    <row r="49" spans="1:7">
      <c r="A49" s="1725" t="s">
        <v>566</v>
      </c>
      <c r="B49" s="1770">
        <v>5.0000000000000001E-3</v>
      </c>
      <c r="C49" s="1773"/>
      <c r="D49" s="1774">
        <f t="shared" ref="D49:D55" si="2">+C49*B49</f>
        <v>0</v>
      </c>
      <c r="E49" s="1768"/>
      <c r="F49" s="1773"/>
      <c r="G49" s="1774">
        <f t="shared" ref="G49:G56" si="3">+B49*F49</f>
        <v>0</v>
      </c>
    </row>
    <row r="50" spans="1:7">
      <c r="A50" s="1725" t="s">
        <v>567</v>
      </c>
      <c r="B50" s="1770">
        <v>0.02</v>
      </c>
      <c r="C50" s="1773"/>
      <c r="D50" s="1774">
        <f t="shared" si="2"/>
        <v>0</v>
      </c>
      <c r="E50" s="1768"/>
      <c r="F50" s="1773"/>
      <c r="G50" s="1774">
        <f t="shared" si="3"/>
        <v>0</v>
      </c>
    </row>
    <row r="51" spans="1:7">
      <c r="A51" s="1725" t="s">
        <v>568</v>
      </c>
      <c r="B51" s="1770">
        <v>0.03</v>
      </c>
      <c r="C51" s="1773"/>
      <c r="D51" s="1774">
        <f t="shared" si="2"/>
        <v>0</v>
      </c>
      <c r="E51" s="1768"/>
      <c r="F51" s="1773"/>
      <c r="G51" s="1774">
        <f t="shared" si="3"/>
        <v>0</v>
      </c>
    </row>
    <row r="52" spans="1:7">
      <c r="A52" s="1725" t="s">
        <v>569</v>
      </c>
      <c r="B52" s="1770">
        <v>0.1</v>
      </c>
      <c r="C52" s="1773"/>
      <c r="D52" s="1774">
        <f t="shared" si="2"/>
        <v>0</v>
      </c>
      <c r="E52" s="1768"/>
      <c r="F52" s="1773"/>
      <c r="G52" s="1774">
        <f t="shared" si="3"/>
        <v>0</v>
      </c>
    </row>
    <row r="53" spans="1:7">
      <c r="A53" s="1725" t="s">
        <v>570</v>
      </c>
      <c r="B53" s="1770">
        <v>0.15</v>
      </c>
      <c r="C53" s="1773"/>
      <c r="D53" s="1774">
        <f t="shared" si="2"/>
        <v>0</v>
      </c>
      <c r="E53" s="1768"/>
      <c r="F53" s="1773"/>
      <c r="G53" s="1774">
        <f t="shared" si="3"/>
        <v>0</v>
      </c>
    </row>
    <row r="54" spans="1:7">
      <c r="A54" s="1725" t="s">
        <v>571</v>
      </c>
      <c r="B54" s="1770">
        <v>0.2</v>
      </c>
      <c r="C54" s="1773"/>
      <c r="D54" s="1774">
        <f t="shared" si="2"/>
        <v>0</v>
      </c>
      <c r="E54" s="1768"/>
      <c r="F54" s="1773"/>
      <c r="G54" s="1774">
        <f t="shared" si="3"/>
        <v>0</v>
      </c>
    </row>
    <row r="55" spans="1:7">
      <c r="A55" s="1725" t="s">
        <v>577</v>
      </c>
      <c r="B55" s="1770">
        <v>0.02</v>
      </c>
      <c r="C55" s="1773"/>
      <c r="D55" s="1774">
        <f t="shared" si="2"/>
        <v>0</v>
      </c>
      <c r="E55" s="1768"/>
      <c r="F55" s="1773"/>
      <c r="G55" s="1774">
        <f t="shared" si="3"/>
        <v>0</v>
      </c>
    </row>
    <row r="56" spans="1:7">
      <c r="A56" s="1725" t="s">
        <v>578</v>
      </c>
      <c r="B56" s="1770">
        <v>0.2</v>
      </c>
      <c r="C56" s="1773"/>
      <c r="D56" s="1774">
        <f>+C56*B56</f>
        <v>0</v>
      </c>
      <c r="E56" s="1768"/>
      <c r="F56" s="1773"/>
      <c r="G56" s="1774">
        <f t="shared" si="3"/>
        <v>0</v>
      </c>
    </row>
    <row r="57" spans="1:7">
      <c r="A57" s="1722" t="s">
        <v>579</v>
      </c>
      <c r="B57" s="1770"/>
      <c r="C57" s="1778">
        <f>SUM(C49:C56)</f>
        <v>0</v>
      </c>
      <c r="D57" s="1778">
        <f>SUM(D49:D56)</f>
        <v>0</v>
      </c>
      <c r="E57" s="1779"/>
      <c r="F57" s="1778">
        <f>SUM(F49:F56)</f>
        <v>0</v>
      </c>
      <c r="G57" s="1778">
        <f>SUM(G49:G56)</f>
        <v>0</v>
      </c>
    </row>
    <row r="58" spans="1:7">
      <c r="A58" s="1722"/>
      <c r="B58" s="1784"/>
      <c r="C58" s="1771"/>
      <c r="D58" s="1771"/>
      <c r="E58" s="1768"/>
      <c r="F58" s="1771"/>
      <c r="G58" s="1771"/>
    </row>
    <row r="59" spans="1:7">
      <c r="A59" s="1722" t="s">
        <v>580</v>
      </c>
      <c r="B59" s="1784"/>
      <c r="C59" s="1771"/>
      <c r="D59" s="1771"/>
      <c r="E59" s="1768"/>
      <c r="F59" s="1771"/>
      <c r="G59" s="1771"/>
    </row>
    <row r="60" spans="1:7" ht="14.25">
      <c r="A60" s="1725" t="s">
        <v>919</v>
      </c>
      <c r="B60" s="1784"/>
      <c r="C60" s="1771"/>
      <c r="D60" s="1771"/>
      <c r="E60" s="1768"/>
      <c r="F60" s="1771"/>
      <c r="G60" s="1771"/>
    </row>
    <row r="61" spans="1:7">
      <c r="A61" s="1785"/>
      <c r="B61" s="1786"/>
      <c r="C61" s="1773"/>
      <c r="D61" s="1774">
        <f>+C61*B61</f>
        <v>0</v>
      </c>
      <c r="E61" s="1768"/>
      <c r="F61" s="1773"/>
      <c r="G61" s="1774">
        <f>+B61*F61</f>
        <v>0</v>
      </c>
    </row>
    <row r="62" spans="1:7">
      <c r="A62" s="1756"/>
      <c r="B62" s="1786"/>
      <c r="C62" s="1773"/>
      <c r="D62" s="1774">
        <f>+C62*B62</f>
        <v>0</v>
      </c>
      <c r="E62" s="1768"/>
      <c r="F62" s="1773"/>
      <c r="G62" s="1774">
        <f>+B62*F62</f>
        <v>0</v>
      </c>
    </row>
    <row r="63" spans="1:7">
      <c r="A63" s="1722" t="s">
        <v>581</v>
      </c>
      <c r="B63" s="1770"/>
      <c r="C63" s="1778">
        <f>SUM(C61:C62)</f>
        <v>0</v>
      </c>
      <c r="D63" s="1778">
        <f>SUM(D61:D62)</f>
        <v>0</v>
      </c>
      <c r="E63" s="1768"/>
      <c r="F63" s="1778">
        <f>SUM(F61:F62)</f>
        <v>0</v>
      </c>
      <c r="G63" s="1778">
        <f>SUM(G61:G62)</f>
        <v>0</v>
      </c>
    </row>
    <row r="64" spans="1:7">
      <c r="A64" s="1722"/>
      <c r="B64" s="1770"/>
      <c r="C64" s="1771"/>
      <c r="D64" s="1771"/>
      <c r="E64" s="1768"/>
      <c r="F64" s="1771"/>
      <c r="G64" s="1771"/>
    </row>
    <row r="65" spans="1:7">
      <c r="A65" s="1722" t="s">
        <v>1243</v>
      </c>
      <c r="B65" s="1770"/>
      <c r="C65" s="1771"/>
      <c r="D65" s="1771"/>
      <c r="E65" s="1768"/>
      <c r="F65" s="1771"/>
      <c r="G65" s="1771"/>
    </row>
    <row r="66" spans="1:7">
      <c r="A66" s="1722" t="s">
        <v>1244</v>
      </c>
      <c r="B66" s="1770"/>
      <c r="C66" s="1771"/>
      <c r="D66" s="1771"/>
      <c r="E66" s="1768"/>
      <c r="F66" s="1771"/>
      <c r="G66" s="1771"/>
    </row>
    <row r="67" spans="1:7">
      <c r="A67" s="1725" t="s">
        <v>1245</v>
      </c>
      <c r="B67" s="1770"/>
      <c r="C67" s="1771"/>
      <c r="D67" s="1771"/>
      <c r="E67" s="1779"/>
      <c r="F67" s="1771"/>
      <c r="G67" s="1771"/>
    </row>
    <row r="68" spans="1:7">
      <c r="A68" s="1787"/>
      <c r="B68" s="1782"/>
      <c r="C68" s="1773"/>
      <c r="D68" s="1774">
        <f t="shared" ref="D68:D85" si="4">+C68*B68</f>
        <v>0</v>
      </c>
      <c r="E68" s="1779"/>
      <c r="F68" s="1773"/>
      <c r="G68" s="1774">
        <f t="shared" ref="G68:G85" si="5">+B68*F68</f>
        <v>0</v>
      </c>
    </row>
    <row r="69" spans="1:7">
      <c r="A69" s="1787"/>
      <c r="B69" s="1782"/>
      <c r="C69" s="1773"/>
      <c r="D69" s="1774">
        <f t="shared" si="4"/>
        <v>0</v>
      </c>
      <c r="E69" s="1779"/>
      <c r="F69" s="1773"/>
      <c r="G69" s="1774">
        <f t="shared" si="5"/>
        <v>0</v>
      </c>
    </row>
    <row r="70" spans="1:7">
      <c r="A70" s="1787"/>
      <c r="B70" s="1782"/>
      <c r="C70" s="1773"/>
      <c r="D70" s="1774">
        <f t="shared" si="4"/>
        <v>0</v>
      </c>
      <c r="E70" s="1779"/>
      <c r="F70" s="1773"/>
      <c r="G70" s="1774">
        <f t="shared" si="5"/>
        <v>0</v>
      </c>
    </row>
    <row r="71" spans="1:7" ht="14.25" customHeight="1">
      <c r="A71" s="1758" t="s">
        <v>1246</v>
      </c>
      <c r="B71" s="1770"/>
      <c r="C71" s="1771"/>
      <c r="D71" s="1771"/>
      <c r="E71" s="1788"/>
      <c r="F71" s="1771"/>
      <c r="G71" s="1771"/>
    </row>
    <row r="72" spans="1:7" ht="14.25" customHeight="1">
      <c r="A72" s="1789" t="s">
        <v>607</v>
      </c>
      <c r="B72" s="1790">
        <v>0.1</v>
      </c>
      <c r="C72" s="1773"/>
      <c r="D72" s="1774">
        <f t="shared" si="4"/>
        <v>0</v>
      </c>
      <c r="E72" s="1788"/>
      <c r="F72" s="1773"/>
      <c r="G72" s="1774">
        <f t="shared" si="5"/>
        <v>0</v>
      </c>
    </row>
    <row r="73" spans="1:7" ht="14.25" customHeight="1">
      <c r="A73" s="1789" t="s">
        <v>608</v>
      </c>
      <c r="B73" s="1790">
        <v>0.05</v>
      </c>
      <c r="C73" s="1773"/>
      <c r="D73" s="1774">
        <f t="shared" si="4"/>
        <v>0</v>
      </c>
      <c r="E73" s="1788"/>
      <c r="F73" s="1773"/>
      <c r="G73" s="1774">
        <f t="shared" si="5"/>
        <v>0</v>
      </c>
    </row>
    <row r="74" spans="1:7" ht="14.25" customHeight="1">
      <c r="A74" s="1789" t="s">
        <v>609</v>
      </c>
      <c r="B74" s="1790">
        <v>0.35</v>
      </c>
      <c r="C74" s="1773"/>
      <c r="D74" s="1774">
        <f t="shared" si="4"/>
        <v>0</v>
      </c>
      <c r="E74" s="1788"/>
      <c r="F74" s="1773"/>
      <c r="G74" s="1774">
        <f t="shared" si="5"/>
        <v>0</v>
      </c>
    </row>
    <row r="75" spans="1:7" ht="14.25" customHeight="1">
      <c r="A75" s="1789" t="s">
        <v>224</v>
      </c>
      <c r="B75" s="1790">
        <v>0.15</v>
      </c>
      <c r="C75" s="1773"/>
      <c r="D75" s="1774">
        <f t="shared" si="4"/>
        <v>0</v>
      </c>
      <c r="E75" s="1788"/>
      <c r="F75" s="1773"/>
      <c r="G75" s="1774">
        <f t="shared" si="5"/>
        <v>0</v>
      </c>
    </row>
    <row r="76" spans="1:7" ht="14.25">
      <c r="A76" s="1758" t="s">
        <v>1247</v>
      </c>
      <c r="B76" s="1770"/>
      <c r="C76" s="1771"/>
      <c r="D76" s="1771"/>
      <c r="E76" s="1768"/>
      <c r="F76" s="1771"/>
      <c r="G76" s="1771"/>
    </row>
    <row r="77" spans="1:7">
      <c r="A77" s="1789" t="s">
        <v>566</v>
      </c>
      <c r="B77" s="1790">
        <v>5.0000000000000001E-3</v>
      </c>
      <c r="C77" s="1773"/>
      <c r="D77" s="1774">
        <f t="shared" si="4"/>
        <v>0</v>
      </c>
      <c r="E77" s="1768"/>
      <c r="F77" s="1773"/>
      <c r="G77" s="1774">
        <f t="shared" si="5"/>
        <v>0</v>
      </c>
    </row>
    <row r="78" spans="1:7">
      <c r="A78" s="1789" t="s">
        <v>567</v>
      </c>
      <c r="B78" s="1790">
        <v>0.01</v>
      </c>
      <c r="C78" s="1773"/>
      <c r="D78" s="1774">
        <f t="shared" si="4"/>
        <v>0</v>
      </c>
      <c r="E78" s="1768"/>
      <c r="F78" s="1773"/>
      <c r="G78" s="1774">
        <f t="shared" si="5"/>
        <v>0</v>
      </c>
    </row>
    <row r="79" spans="1:7">
      <c r="A79" s="1789" t="s">
        <v>568</v>
      </c>
      <c r="B79" s="1790">
        <v>0.03</v>
      </c>
      <c r="C79" s="1773"/>
      <c r="D79" s="1774">
        <f t="shared" si="4"/>
        <v>0</v>
      </c>
      <c r="E79" s="1768"/>
      <c r="F79" s="1773"/>
      <c r="G79" s="1774">
        <f t="shared" si="5"/>
        <v>0</v>
      </c>
    </row>
    <row r="80" spans="1:7">
      <c r="A80" s="1789" t="s">
        <v>569</v>
      </c>
      <c r="B80" s="1790">
        <v>0.05</v>
      </c>
      <c r="C80" s="1773"/>
      <c r="D80" s="1774">
        <f t="shared" si="4"/>
        <v>0</v>
      </c>
      <c r="E80" s="1768"/>
      <c r="F80" s="1773"/>
      <c r="G80" s="1774">
        <f t="shared" si="5"/>
        <v>0</v>
      </c>
    </row>
    <row r="81" spans="1:7">
      <c r="A81" s="1789" t="s">
        <v>570</v>
      </c>
      <c r="B81" s="1790">
        <v>0.1</v>
      </c>
      <c r="C81" s="1773"/>
      <c r="D81" s="1774">
        <f t="shared" si="4"/>
        <v>0</v>
      </c>
      <c r="E81" s="1768"/>
      <c r="F81" s="1773"/>
      <c r="G81" s="1774">
        <f t="shared" si="5"/>
        <v>0</v>
      </c>
    </row>
    <row r="82" spans="1:7">
      <c r="A82" s="1789" t="s">
        <v>571</v>
      </c>
      <c r="B82" s="1790">
        <v>0.15</v>
      </c>
      <c r="C82" s="1773"/>
      <c r="D82" s="1774">
        <f t="shared" si="4"/>
        <v>0</v>
      </c>
      <c r="E82" s="1768"/>
      <c r="F82" s="1773"/>
      <c r="G82" s="1774">
        <f t="shared" si="5"/>
        <v>0</v>
      </c>
    </row>
    <row r="83" spans="1:7">
      <c r="A83" s="1789" t="s">
        <v>572</v>
      </c>
      <c r="B83" s="1790">
        <v>0.1</v>
      </c>
      <c r="C83" s="1773"/>
      <c r="D83" s="1774">
        <f t="shared" si="4"/>
        <v>0</v>
      </c>
      <c r="E83" s="1768"/>
      <c r="F83" s="1773"/>
      <c r="G83" s="1774">
        <f t="shared" si="5"/>
        <v>0</v>
      </c>
    </row>
    <row r="84" spans="1:7">
      <c r="A84" s="1789" t="s">
        <v>573</v>
      </c>
      <c r="B84" s="1790">
        <v>0.15</v>
      </c>
      <c r="C84" s="1773"/>
      <c r="D84" s="1774">
        <f t="shared" si="4"/>
        <v>0</v>
      </c>
      <c r="E84" s="1768"/>
      <c r="F84" s="1773"/>
      <c r="G84" s="1774">
        <f t="shared" si="5"/>
        <v>0</v>
      </c>
    </row>
    <row r="85" spans="1:7">
      <c r="A85" s="1725" t="s">
        <v>1248</v>
      </c>
      <c r="B85" s="1770">
        <v>0.2</v>
      </c>
      <c r="C85" s="1775"/>
      <c r="D85" s="1774">
        <f t="shared" si="4"/>
        <v>0</v>
      </c>
      <c r="E85" s="1768"/>
      <c r="F85" s="1773"/>
      <c r="G85" s="1774">
        <f t="shared" si="5"/>
        <v>0</v>
      </c>
    </row>
    <row r="86" spans="1:7">
      <c r="A86" s="1722" t="s">
        <v>582</v>
      </c>
      <c r="B86" s="1770"/>
      <c r="C86" s="1778">
        <f>SUM(C67:C85)</f>
        <v>0</v>
      </c>
      <c r="D86" s="1778">
        <f>SUM(D67:D85)</f>
        <v>0</v>
      </c>
      <c r="E86" s="1768"/>
      <c r="F86" s="1778">
        <f>SUM(F67:F85)</f>
        <v>0</v>
      </c>
      <c r="G86" s="1778">
        <f>SUM(G67:G85)</f>
        <v>0</v>
      </c>
    </row>
    <row r="87" spans="1:7">
      <c r="A87" s="6681"/>
      <c r="B87" s="6682"/>
      <c r="C87" s="6682"/>
      <c r="D87" s="6683"/>
      <c r="E87" s="1768"/>
      <c r="F87" s="6684"/>
      <c r="G87" s="6685"/>
    </row>
    <row r="88" spans="1:7">
      <c r="A88" s="1791" t="s">
        <v>583</v>
      </c>
      <c r="B88" s="1792"/>
      <c r="C88" s="1778">
        <f>+C46+C57+C63+C86</f>
        <v>0</v>
      </c>
      <c r="D88" s="1778">
        <f>+D46+D57+D63+D86</f>
        <v>0</v>
      </c>
      <c r="E88" s="1768"/>
      <c r="F88" s="1778">
        <f>+F46+F57+F63+F86</f>
        <v>0</v>
      </c>
      <c r="G88" s="1778">
        <f>+G46+G57+G63+G86</f>
        <v>0</v>
      </c>
    </row>
    <row r="89" spans="1:7">
      <c r="A89" s="6681"/>
      <c r="B89" s="6682"/>
      <c r="C89" s="6682"/>
      <c r="D89" s="6683"/>
      <c r="E89" s="1783"/>
      <c r="F89" s="6684"/>
      <c r="G89" s="6685"/>
    </row>
    <row r="90" spans="1:7">
      <c r="A90" s="1791" t="s">
        <v>584</v>
      </c>
      <c r="B90" s="1770"/>
      <c r="C90" s="1771"/>
      <c r="D90" s="1771"/>
      <c r="E90" s="1768"/>
      <c r="F90" s="1771"/>
      <c r="G90" s="1771"/>
    </row>
    <row r="91" spans="1:7" ht="14.25">
      <c r="A91" s="1724" t="s">
        <v>2224</v>
      </c>
      <c r="B91" s="1770">
        <v>0</v>
      </c>
      <c r="C91" s="1775"/>
      <c r="D91" s="1774">
        <f t="shared" ref="D91:D96" si="6">+C91*B91</f>
        <v>0</v>
      </c>
      <c r="E91" s="1768"/>
      <c r="F91" s="1773">
        <v>0</v>
      </c>
      <c r="G91" s="1774">
        <f t="shared" ref="G91:G96" si="7">+B91*F91</f>
        <v>0</v>
      </c>
    </row>
    <row r="92" spans="1:7">
      <c r="A92" s="1724" t="s">
        <v>1249</v>
      </c>
      <c r="B92" s="1770">
        <v>0</v>
      </c>
      <c r="C92" s="1775"/>
      <c r="D92" s="1774">
        <f t="shared" si="6"/>
        <v>0</v>
      </c>
      <c r="E92" s="1768"/>
      <c r="F92" s="1773">
        <v>0</v>
      </c>
      <c r="G92" s="1774">
        <f t="shared" si="7"/>
        <v>0</v>
      </c>
    </row>
    <row r="93" spans="1:7">
      <c r="A93" s="1724" t="s">
        <v>1250</v>
      </c>
      <c r="B93" s="1770">
        <v>0</v>
      </c>
      <c r="C93" s="1775"/>
      <c r="D93" s="1774">
        <f t="shared" si="6"/>
        <v>0</v>
      </c>
      <c r="E93" s="1768"/>
      <c r="F93" s="1773">
        <v>0</v>
      </c>
      <c r="G93" s="1774">
        <f t="shared" si="7"/>
        <v>0</v>
      </c>
    </row>
    <row r="94" spans="1:7" ht="14.25">
      <c r="A94" s="1724" t="s">
        <v>2219</v>
      </c>
      <c r="B94" s="1770">
        <v>0</v>
      </c>
      <c r="C94" s="1773"/>
      <c r="D94" s="1774">
        <f t="shared" si="6"/>
        <v>0</v>
      </c>
      <c r="E94" s="1768"/>
      <c r="F94" s="1775">
        <v>0</v>
      </c>
      <c r="G94" s="1774">
        <f t="shared" si="7"/>
        <v>0</v>
      </c>
    </row>
    <row r="95" spans="1:7">
      <c r="A95" s="1724" t="s">
        <v>585</v>
      </c>
      <c r="B95" s="1770">
        <v>0</v>
      </c>
      <c r="C95" s="1775"/>
      <c r="D95" s="1774">
        <f t="shared" si="6"/>
        <v>0</v>
      </c>
      <c r="E95" s="1779"/>
      <c r="F95" s="1773">
        <v>0</v>
      </c>
      <c r="G95" s="1774">
        <f t="shared" si="7"/>
        <v>0</v>
      </c>
    </row>
    <row r="96" spans="1:7">
      <c r="A96" s="1724" t="s">
        <v>586</v>
      </c>
      <c r="B96" s="1770">
        <v>5.0000000000000001E-3</v>
      </c>
      <c r="C96" s="1775"/>
      <c r="D96" s="1774">
        <f t="shared" si="6"/>
        <v>0</v>
      </c>
      <c r="E96" s="1768"/>
      <c r="F96" s="1775">
        <v>0</v>
      </c>
      <c r="G96" s="1774">
        <f t="shared" si="7"/>
        <v>0</v>
      </c>
    </row>
    <row r="97" spans="1:7">
      <c r="A97" s="1724" t="s">
        <v>1251</v>
      </c>
      <c r="B97" s="1790"/>
      <c r="C97" s="1793"/>
      <c r="D97" s="1793"/>
      <c r="E97" s="1768"/>
      <c r="F97" s="1793"/>
      <c r="G97" s="1793"/>
    </row>
    <row r="98" spans="1:7">
      <c r="A98" s="1725" t="s">
        <v>566</v>
      </c>
      <c r="B98" s="1794">
        <v>5.0000000000000001E-3</v>
      </c>
      <c r="C98" s="1775"/>
      <c r="D98" s="1774">
        <f t="shared" ref="D98:D104" si="8">+C98*B98</f>
        <v>0</v>
      </c>
      <c r="E98" s="1768"/>
      <c r="F98" s="1773">
        <v>0</v>
      </c>
      <c r="G98" s="1774">
        <f t="shared" ref="G98:G104" si="9">+B98*F98</f>
        <v>0</v>
      </c>
    </row>
    <row r="99" spans="1:7">
      <c r="A99" s="1725" t="s">
        <v>567</v>
      </c>
      <c r="B99" s="1794">
        <v>0.02</v>
      </c>
      <c r="C99" s="1775"/>
      <c r="D99" s="1774">
        <f t="shared" si="8"/>
        <v>0</v>
      </c>
      <c r="E99" s="1768"/>
      <c r="F99" s="1775">
        <v>0</v>
      </c>
      <c r="G99" s="1774">
        <f t="shared" si="9"/>
        <v>0</v>
      </c>
    </row>
    <row r="100" spans="1:7">
      <c r="A100" s="1725" t="s">
        <v>568</v>
      </c>
      <c r="B100" s="1794">
        <v>0.03</v>
      </c>
      <c r="C100" s="1775"/>
      <c r="D100" s="1774">
        <f t="shared" si="8"/>
        <v>0</v>
      </c>
      <c r="E100" s="1768"/>
      <c r="F100" s="1775">
        <v>0</v>
      </c>
      <c r="G100" s="1774">
        <f t="shared" si="9"/>
        <v>0</v>
      </c>
    </row>
    <row r="101" spans="1:7">
      <c r="A101" s="1725" t="s">
        <v>569</v>
      </c>
      <c r="B101" s="1794">
        <v>0.1</v>
      </c>
      <c r="C101" s="1775"/>
      <c r="D101" s="1774">
        <f t="shared" si="8"/>
        <v>0</v>
      </c>
      <c r="E101" s="1768"/>
      <c r="F101" s="1775">
        <v>0</v>
      </c>
      <c r="G101" s="1774">
        <f t="shared" si="9"/>
        <v>0</v>
      </c>
    </row>
    <row r="102" spans="1:7">
      <c r="A102" s="1725" t="s">
        <v>570</v>
      </c>
      <c r="B102" s="1794">
        <v>0.15</v>
      </c>
      <c r="C102" s="1775"/>
      <c r="D102" s="1774">
        <f t="shared" si="8"/>
        <v>0</v>
      </c>
      <c r="E102" s="1768"/>
      <c r="F102" s="1775">
        <v>0</v>
      </c>
      <c r="G102" s="1774">
        <f t="shared" si="9"/>
        <v>0</v>
      </c>
    </row>
    <row r="103" spans="1:7">
      <c r="A103" s="1725" t="s">
        <v>571</v>
      </c>
      <c r="B103" s="1794">
        <v>0.15</v>
      </c>
      <c r="C103" s="1775"/>
      <c r="D103" s="1774">
        <f t="shared" si="8"/>
        <v>0</v>
      </c>
      <c r="E103" s="1768"/>
      <c r="F103" s="1775">
        <v>0</v>
      </c>
      <c r="G103" s="1774">
        <f t="shared" si="9"/>
        <v>0</v>
      </c>
    </row>
    <row r="104" spans="1:7">
      <c r="A104" s="1725" t="s">
        <v>587</v>
      </c>
      <c r="B104" s="1795">
        <v>0.2</v>
      </c>
      <c r="C104" s="1775"/>
      <c r="D104" s="1774">
        <f t="shared" si="8"/>
        <v>0</v>
      </c>
      <c r="E104" s="1768"/>
      <c r="F104" s="1775">
        <v>0</v>
      </c>
      <c r="G104" s="1774">
        <f t="shared" si="9"/>
        <v>0</v>
      </c>
    </row>
    <row r="105" spans="1:7">
      <c r="A105" s="1769" t="s">
        <v>588</v>
      </c>
      <c r="B105" s="1770"/>
      <c r="C105" s="1778">
        <f>SUM(C91:C104)</f>
        <v>0</v>
      </c>
      <c r="D105" s="1778">
        <f>SUM(D91:D104)</f>
        <v>0</v>
      </c>
      <c r="E105" s="1783"/>
      <c r="F105" s="1778">
        <f>SUM(F91:F104)</f>
        <v>0</v>
      </c>
      <c r="G105" s="1778">
        <f>SUM(G91:G104)</f>
        <v>0</v>
      </c>
    </row>
    <row r="106" spans="1:7">
      <c r="A106" s="1722"/>
      <c r="B106" s="1770"/>
      <c r="C106" s="1771"/>
      <c r="D106" s="1771"/>
      <c r="E106" s="1768"/>
      <c r="F106" s="1771"/>
      <c r="G106" s="1771"/>
    </row>
    <row r="107" spans="1:7">
      <c r="A107" s="1722" t="s">
        <v>589</v>
      </c>
      <c r="B107" s="1784"/>
      <c r="C107" s="1771"/>
      <c r="D107" s="1771"/>
      <c r="E107" s="1768"/>
      <c r="F107" s="1771"/>
      <c r="G107" s="1771"/>
    </row>
    <row r="108" spans="1:7">
      <c r="A108" s="1755" t="s">
        <v>2211</v>
      </c>
      <c r="B108" s="1770">
        <v>0.02</v>
      </c>
      <c r="C108" s="1775"/>
      <c r="D108" s="1774">
        <f>+C108*B108</f>
        <v>0</v>
      </c>
      <c r="E108" s="1768"/>
      <c r="F108" s="1775"/>
      <c r="G108" s="1774">
        <f>+B108*F108</f>
        <v>0</v>
      </c>
    </row>
    <row r="109" spans="1:7">
      <c r="A109" s="1755" t="s">
        <v>2212</v>
      </c>
      <c r="B109" s="1770">
        <v>0.04</v>
      </c>
      <c r="C109" s="1775"/>
      <c r="D109" s="1774">
        <f>+C109*B109</f>
        <v>0</v>
      </c>
      <c r="E109" s="1768"/>
      <c r="F109" s="1775"/>
      <c r="G109" s="1774">
        <f>+B109*F109</f>
        <v>0</v>
      </c>
    </row>
    <row r="110" spans="1:7">
      <c r="A110" s="1725" t="s">
        <v>1252</v>
      </c>
      <c r="B110" s="1770">
        <v>0.1</v>
      </c>
      <c r="C110" s="1775"/>
      <c r="D110" s="1774">
        <f>+C110*B110</f>
        <v>0</v>
      </c>
      <c r="E110" s="1768"/>
      <c r="F110" s="1775"/>
      <c r="G110" s="1774">
        <f>+B110*F110</f>
        <v>0</v>
      </c>
    </row>
    <row r="111" spans="1:7">
      <c r="A111" s="1725" t="s">
        <v>1253</v>
      </c>
      <c r="B111" s="1770">
        <v>0.2</v>
      </c>
      <c r="C111" s="1775"/>
      <c r="D111" s="1774">
        <f>+C111*B111</f>
        <v>0</v>
      </c>
      <c r="E111" s="1768"/>
      <c r="F111" s="1775"/>
      <c r="G111" s="1774">
        <f>+B111*F111</f>
        <v>0</v>
      </c>
    </row>
    <row r="112" spans="1:7">
      <c r="A112" s="1725" t="s">
        <v>2213</v>
      </c>
      <c r="B112" s="1770">
        <v>0.08</v>
      </c>
      <c r="C112" s="1775"/>
      <c r="D112" s="1774">
        <f>+C112*B112</f>
        <v>0</v>
      </c>
      <c r="E112" s="1768"/>
      <c r="F112" s="1775">
        <v>0</v>
      </c>
      <c r="G112" s="1774">
        <f>+B112*F112</f>
        <v>0</v>
      </c>
    </row>
    <row r="113" spans="1:7">
      <c r="A113" s="1722" t="s">
        <v>590</v>
      </c>
      <c r="B113" s="1770"/>
      <c r="C113" s="1778">
        <f>SUM(C108:C112)</f>
        <v>0</v>
      </c>
      <c r="D113" s="1778">
        <f>SUM(D108:D112)</f>
        <v>0</v>
      </c>
      <c r="E113" s="1783"/>
      <c r="F113" s="1778">
        <f>SUM(F108:F112)</f>
        <v>0</v>
      </c>
      <c r="G113" s="1778">
        <f>SUM(G108:G112)</f>
        <v>0</v>
      </c>
    </row>
    <row r="114" spans="1:7">
      <c r="A114" s="6681"/>
      <c r="B114" s="6682"/>
      <c r="C114" s="6682"/>
      <c r="D114" s="6683"/>
      <c r="E114" s="1783"/>
      <c r="F114" s="6684"/>
      <c r="G114" s="6685"/>
    </row>
    <row r="115" spans="1:7">
      <c r="A115" s="1769" t="s">
        <v>591</v>
      </c>
      <c r="B115" s="1770"/>
      <c r="C115" s="1778">
        <f>C105+C113</f>
        <v>0</v>
      </c>
      <c r="D115" s="1778">
        <f>D105+D113</f>
        <v>0</v>
      </c>
      <c r="E115" s="1796"/>
      <c r="F115" s="1778">
        <f>F105+F113</f>
        <v>0</v>
      </c>
      <c r="G115" s="1778">
        <f>G105+G113</f>
        <v>0</v>
      </c>
    </row>
    <row r="116" spans="1:7">
      <c r="A116" s="1722"/>
      <c r="B116" s="1770"/>
      <c r="C116" s="1771"/>
      <c r="D116" s="1771"/>
      <c r="E116" s="1783"/>
      <c r="F116" s="1771"/>
      <c r="G116" s="1771"/>
    </row>
    <row r="117" spans="1:7">
      <c r="A117" s="1722" t="s">
        <v>592</v>
      </c>
      <c r="B117" s="1770"/>
      <c r="C117" s="1771"/>
      <c r="D117" s="1771"/>
      <c r="E117" s="1783"/>
      <c r="F117" s="1771"/>
      <c r="G117" s="1771"/>
    </row>
    <row r="118" spans="1:7" ht="14.25">
      <c r="A118" s="1725" t="s">
        <v>2220</v>
      </c>
      <c r="B118" s="1770">
        <v>0.02</v>
      </c>
      <c r="C118" s="1773"/>
      <c r="D118" s="1774">
        <f>+C118*B118</f>
        <v>0</v>
      </c>
      <c r="E118" s="1783"/>
      <c r="F118" s="1773"/>
      <c r="G118" s="1797">
        <f>+B118*F118</f>
        <v>0</v>
      </c>
    </row>
    <row r="119" spans="1:7" ht="14.25">
      <c r="A119" s="1725" t="s">
        <v>2221</v>
      </c>
      <c r="B119" s="1770">
        <v>0.08</v>
      </c>
      <c r="C119" s="1773"/>
      <c r="D119" s="1774">
        <f>+C119*B119</f>
        <v>0</v>
      </c>
      <c r="E119" s="1783"/>
      <c r="F119" s="1773"/>
      <c r="G119" s="1797">
        <f>+B119*F119</f>
        <v>0</v>
      </c>
    </row>
    <row r="120" spans="1:7">
      <c r="A120" s="1727" t="s">
        <v>1013</v>
      </c>
      <c r="B120" s="1798"/>
      <c r="C120" s="1778">
        <f>SUM(C118:C119)</f>
        <v>0</v>
      </c>
      <c r="D120" s="1778">
        <f>SUM(D118:D119)</f>
        <v>0</v>
      </c>
      <c r="E120" s="1783"/>
      <c r="F120" s="1778">
        <f>SUM(F118:F119)</f>
        <v>0</v>
      </c>
      <c r="G120" s="1778">
        <f>SUM(G118:G119)</f>
        <v>0</v>
      </c>
    </row>
    <row r="121" spans="1:7">
      <c r="A121" s="1722"/>
      <c r="B121" s="1770"/>
      <c r="C121" s="1771"/>
      <c r="D121" s="1771"/>
      <c r="E121" s="1783"/>
      <c r="F121" s="1771"/>
      <c r="G121" s="1771"/>
    </row>
    <row r="122" spans="1:7" ht="25.5">
      <c r="A122" s="1799" t="s">
        <v>1254</v>
      </c>
      <c r="B122" s="1770"/>
      <c r="C122" s="1771"/>
      <c r="D122" s="1771"/>
      <c r="E122" s="1768"/>
      <c r="F122" s="1771"/>
      <c r="G122" s="1771"/>
    </row>
    <row r="123" spans="1:7" ht="14.25">
      <c r="A123" s="1725" t="s">
        <v>2222</v>
      </c>
      <c r="B123" s="1770"/>
      <c r="C123" s="1771"/>
      <c r="D123" s="1771"/>
      <c r="E123" s="1783"/>
      <c r="F123" s="1771"/>
      <c r="G123" s="1771"/>
    </row>
    <row r="124" spans="1:7">
      <c r="A124" s="1756"/>
      <c r="B124" s="1782"/>
      <c r="C124" s="1773"/>
      <c r="D124" s="1774">
        <f>+C124*B124</f>
        <v>0</v>
      </c>
      <c r="E124" s="1783"/>
      <c r="F124" s="1773"/>
      <c r="G124" s="1774">
        <f>+B124*F124</f>
        <v>0</v>
      </c>
    </row>
    <row r="125" spans="1:7">
      <c r="A125" s="1756"/>
      <c r="B125" s="1782"/>
      <c r="C125" s="1773"/>
      <c r="D125" s="1774">
        <f>+C125*B125</f>
        <v>0</v>
      </c>
      <c r="E125" s="1783"/>
      <c r="F125" s="1773"/>
      <c r="G125" s="1774">
        <f>+B125*F125</f>
        <v>0</v>
      </c>
    </row>
    <row r="126" spans="1:7">
      <c r="A126" s="1756"/>
      <c r="B126" s="1782"/>
      <c r="C126" s="1773"/>
      <c r="D126" s="1774">
        <f>+C126*B126</f>
        <v>0</v>
      </c>
      <c r="E126" s="1783"/>
      <c r="F126" s="1773"/>
      <c r="G126" s="1774">
        <f>+B126*F126</f>
        <v>0</v>
      </c>
    </row>
    <row r="127" spans="1:7">
      <c r="A127" s="1756"/>
      <c r="B127" s="1782"/>
      <c r="C127" s="1773"/>
      <c r="D127" s="1774">
        <f>+C127*B127</f>
        <v>0</v>
      </c>
      <c r="E127" s="1783"/>
      <c r="F127" s="1773"/>
      <c r="G127" s="1774">
        <f>+B127*F127</f>
        <v>0</v>
      </c>
    </row>
    <row r="128" spans="1:7">
      <c r="A128" s="1756"/>
      <c r="B128" s="1782"/>
      <c r="C128" s="1773"/>
      <c r="D128" s="1774">
        <f>+C128*B128</f>
        <v>0</v>
      </c>
      <c r="E128" s="1768"/>
      <c r="F128" s="1773"/>
      <c r="G128" s="1774">
        <f>+B128*F128</f>
        <v>0</v>
      </c>
    </row>
    <row r="129" spans="1:7">
      <c r="A129" s="1727" t="s">
        <v>593</v>
      </c>
      <c r="B129" s="1798"/>
      <c r="C129" s="1778">
        <f>SUM(C124:C128)</f>
        <v>0</v>
      </c>
      <c r="D129" s="1778">
        <f>SUM(D124:D128)</f>
        <v>0</v>
      </c>
      <c r="E129" s="1768"/>
      <c r="F129" s="1778">
        <f>SUM(F124:F128)</f>
        <v>0</v>
      </c>
      <c r="G129" s="1778">
        <f>SUM(G124:G128)</f>
        <v>0</v>
      </c>
    </row>
    <row r="130" spans="1:7">
      <c r="A130" s="1725"/>
      <c r="B130" s="1770"/>
      <c r="C130" s="1771"/>
      <c r="D130" s="1771"/>
      <c r="E130" s="1768"/>
      <c r="F130" s="1771"/>
      <c r="G130" s="1771"/>
    </row>
    <row r="131" spans="1:7">
      <c r="A131" s="1769" t="s">
        <v>594</v>
      </c>
      <c r="B131" s="1770"/>
      <c r="C131" s="1770"/>
      <c r="D131" s="1770"/>
      <c r="E131" s="1768"/>
      <c r="F131" s="1770"/>
      <c r="G131" s="1770"/>
    </row>
    <row r="132" spans="1:7">
      <c r="A132" s="1724" t="s">
        <v>595</v>
      </c>
      <c r="B132" s="1770">
        <v>0</v>
      </c>
      <c r="C132" s="1800"/>
      <c r="D132" s="1774">
        <f>+C132*B132</f>
        <v>0</v>
      </c>
      <c r="E132" s="1768"/>
      <c r="F132" s="1773"/>
      <c r="G132" s="1774">
        <f>+B132*F132</f>
        <v>0</v>
      </c>
    </row>
    <row r="133" spans="1:7">
      <c r="A133" s="1724" t="s">
        <v>596</v>
      </c>
      <c r="B133" s="1770">
        <v>0.1</v>
      </c>
      <c r="C133" s="1800"/>
      <c r="D133" s="1774">
        <f>+C133*B133</f>
        <v>0</v>
      </c>
      <c r="E133" s="1768"/>
      <c r="F133" s="1773"/>
      <c r="G133" s="1774">
        <f>+B133*F133</f>
        <v>0</v>
      </c>
    </row>
    <row r="134" spans="1:7" ht="14.25">
      <c r="A134" s="1772" t="s">
        <v>2223</v>
      </c>
      <c r="B134" s="1770">
        <v>0.2</v>
      </c>
      <c r="C134" s="1800"/>
      <c r="D134" s="1774">
        <f>+C134*B134</f>
        <v>0</v>
      </c>
      <c r="E134" s="1768"/>
      <c r="F134" s="1773"/>
      <c r="G134" s="1774">
        <f>+B134*F134</f>
        <v>0</v>
      </c>
    </row>
    <row r="135" spans="1:7">
      <c r="A135" s="1769" t="s">
        <v>597</v>
      </c>
      <c r="B135" s="1770"/>
      <c r="C135" s="1778">
        <f>SUM(C132:C134)</f>
        <v>0</v>
      </c>
      <c r="D135" s="1778">
        <f>SUM(D132:D134)</f>
        <v>0</v>
      </c>
      <c r="E135" s="1768"/>
      <c r="F135" s="1778">
        <f>SUM(F132:F134)</f>
        <v>0</v>
      </c>
      <c r="G135" s="1778">
        <f>SUM(G132:G134)</f>
        <v>0</v>
      </c>
    </row>
    <row r="136" spans="1:7">
      <c r="A136" s="6686"/>
      <c r="B136" s="6687"/>
      <c r="C136" s="6687"/>
      <c r="D136" s="6688"/>
      <c r="E136" s="1768"/>
      <c r="F136" s="6689"/>
      <c r="G136" s="6690"/>
    </row>
    <row r="137" spans="1:7">
      <c r="A137" s="1801" t="s">
        <v>225</v>
      </c>
      <c r="B137" s="1798"/>
      <c r="C137" s="1802">
        <f>SUM(C22,C88,C115,C120,C129,C135)</f>
        <v>0</v>
      </c>
      <c r="D137" s="1802">
        <f>SUM(D22,D88,D115,D120,D129,D135)</f>
        <v>0</v>
      </c>
      <c r="E137" s="1768"/>
      <c r="F137" s="1802">
        <f>SUM(F22,F88,F115,F120,F129,F135)</f>
        <v>0</v>
      </c>
      <c r="G137" s="1802">
        <f>SUM(G22,G88,G115,G120,G129,G135)</f>
        <v>0</v>
      </c>
    </row>
    <row r="138" spans="1:7">
      <c r="A138" s="1801" t="s">
        <v>598</v>
      </c>
      <c r="B138" s="1803"/>
      <c r="C138" s="1803"/>
      <c r="D138" s="1724"/>
      <c r="E138" s="1804"/>
      <c r="F138" s="1803"/>
      <c r="G138" s="1802">
        <f>+D137-G137</f>
        <v>0</v>
      </c>
    </row>
    <row r="139" spans="1:7">
      <c r="A139" s="1731"/>
      <c r="B139" s="1731"/>
      <c r="C139" s="1731"/>
      <c r="D139" s="1731"/>
      <c r="E139" s="1731"/>
      <c r="F139" s="1731"/>
      <c r="G139" s="1731"/>
    </row>
    <row r="140" spans="1:7">
      <c r="A140" s="1731" t="s">
        <v>506</v>
      </c>
      <c r="B140" s="1731"/>
      <c r="C140" s="1731"/>
      <c r="D140" s="1731"/>
      <c r="E140" s="1731"/>
      <c r="F140" s="1731"/>
      <c r="G140" s="1731"/>
    </row>
    <row r="141" spans="1:7" ht="14.25">
      <c r="A141" s="6680" t="s">
        <v>1255</v>
      </c>
      <c r="B141" s="6680"/>
      <c r="C141" s="6680"/>
      <c r="D141" s="6680"/>
      <c r="E141" s="6680"/>
      <c r="F141" s="6680"/>
      <c r="G141" s="6680"/>
    </row>
    <row r="142" spans="1:7" ht="14.25">
      <c r="A142" s="6680" t="s">
        <v>1256</v>
      </c>
      <c r="B142" s="6680"/>
      <c r="C142" s="6680"/>
      <c r="D142" s="6680"/>
      <c r="E142" s="6680"/>
      <c r="F142" s="6680"/>
      <c r="G142" s="6680"/>
    </row>
    <row r="143" spans="1:7" ht="15.6" customHeight="1">
      <c r="A143" s="6679" t="s">
        <v>2196</v>
      </c>
      <c r="B143" s="6679"/>
      <c r="C143" s="6679"/>
      <c r="D143" s="6679"/>
      <c r="E143" s="6679"/>
      <c r="F143" s="6679"/>
      <c r="G143" s="6679"/>
    </row>
    <row r="144" spans="1:7" ht="29.25" customHeight="1">
      <c r="A144" s="6679" t="s">
        <v>1257</v>
      </c>
      <c r="B144" s="6679"/>
      <c r="C144" s="6679"/>
      <c r="D144" s="6679"/>
      <c r="E144" s="6679"/>
      <c r="F144" s="6679"/>
      <c r="G144" s="6679"/>
    </row>
    <row r="145" spans="1:7" ht="33" customHeight="1">
      <c r="A145" s="6679" t="s">
        <v>1258</v>
      </c>
      <c r="B145" s="6679"/>
      <c r="C145" s="6679"/>
      <c r="D145" s="6679"/>
      <c r="E145" s="6679"/>
      <c r="F145" s="6679"/>
      <c r="G145" s="6679"/>
    </row>
    <row r="146" spans="1:7" ht="14.25">
      <c r="A146" s="6680" t="s">
        <v>2197</v>
      </c>
      <c r="B146" s="6680"/>
      <c r="C146" s="6680"/>
      <c r="D146" s="6680"/>
      <c r="E146" s="6680"/>
      <c r="F146" s="6680"/>
      <c r="G146" s="6680"/>
    </row>
    <row r="147" spans="1:7">
      <c r="A147" s="6673" t="s">
        <v>2225</v>
      </c>
      <c r="B147" s="6673"/>
      <c r="C147" s="6673"/>
      <c r="D147" s="6673"/>
      <c r="E147" s="6673"/>
      <c r="F147" s="6673"/>
      <c r="G147" s="6673"/>
    </row>
    <row r="148" spans="1:7" ht="12.75" customHeight="1">
      <c r="A148" s="6673" t="s">
        <v>2214</v>
      </c>
      <c r="B148" s="6673"/>
      <c r="C148" s="6673"/>
      <c r="D148" s="6673"/>
      <c r="E148" s="6673"/>
      <c r="F148" s="6673"/>
      <c r="G148" s="6673"/>
    </row>
    <row r="149" spans="1:7" ht="30" customHeight="1">
      <c r="A149" s="6673" t="s">
        <v>2215</v>
      </c>
      <c r="B149" s="6673"/>
      <c r="C149" s="6673"/>
      <c r="D149" s="6673"/>
      <c r="E149" s="6673"/>
      <c r="F149" s="6673"/>
      <c r="G149" s="6673"/>
    </row>
    <row r="150" spans="1:7" ht="34.5" customHeight="1">
      <c r="A150" s="6673" t="s">
        <v>2216</v>
      </c>
      <c r="B150" s="6673"/>
      <c r="C150" s="6673"/>
      <c r="D150" s="6673"/>
      <c r="E150" s="6673"/>
      <c r="F150" s="6673"/>
      <c r="G150" s="6673"/>
    </row>
    <row r="151" spans="1:7" ht="14.25">
      <c r="A151" s="342" t="s">
        <v>2217</v>
      </c>
      <c r="B151" s="342"/>
      <c r="C151" s="342"/>
      <c r="D151" s="342"/>
      <c r="E151" s="342"/>
      <c r="F151" s="342"/>
      <c r="G151" s="342"/>
    </row>
    <row r="152" spans="1:7" ht="14.25">
      <c r="A152" s="342" t="s">
        <v>2218</v>
      </c>
      <c r="B152" s="342"/>
      <c r="C152" s="342"/>
      <c r="D152" s="342"/>
      <c r="E152" s="342"/>
      <c r="F152" s="342"/>
      <c r="G152" s="342"/>
    </row>
    <row r="153" spans="1:7">
      <c r="A153" s="1731"/>
      <c r="B153" s="1731"/>
      <c r="C153" s="1731"/>
      <c r="D153" s="1731"/>
      <c r="E153" s="1731"/>
      <c r="F153" s="1731"/>
      <c r="G153" s="3460" t="str">
        <f>+ToC!$E$117</f>
        <v xml:space="preserve">GENERAL Annual Return </v>
      </c>
    </row>
    <row r="154" spans="1:7">
      <c r="A154" s="1731"/>
      <c r="B154" s="1731"/>
      <c r="C154" s="1731"/>
      <c r="D154" s="1731"/>
      <c r="E154" s="1731"/>
      <c r="F154" s="1731"/>
      <c r="G154" s="1761" t="s">
        <v>1755</v>
      </c>
    </row>
    <row r="155" spans="1:7" hidden="1"/>
    <row r="156" spans="1:7" hidden="1"/>
    <row r="157" spans="1:7" hidden="1"/>
    <row r="158" spans="1:7" hidden="1"/>
    <row r="159" spans="1:7" hidden="1"/>
    <row r="160" spans="1:7" hidden="1"/>
    <row r="161" hidden="1"/>
    <row r="162" hidden="1"/>
    <row r="163" hidden="1"/>
    <row r="164" hidden="1"/>
    <row r="165" hidden="1"/>
    <row r="166" hidden="1"/>
    <row r="167" hidden="1"/>
    <row r="168" hidden="1"/>
  </sheetData>
  <sheetProtection algorithmName="SHA-512" hashValue="hoiqtZ2azClrbI4rLHEueNFW9xmkxXUXt/9eYotVtR5fEbYkWi3613uB1OOR81rcfDJ5SGc7dlCQ1mFeRGQeXA==" saltValue="mJDdEr8nlS3rnc+oKlPPrg==" spinCount="100000" sheet="1" objects="1" scenarios="1"/>
  <mergeCells count="27">
    <mergeCell ref="A13:A15"/>
    <mergeCell ref="A1:G1"/>
    <mergeCell ref="A9:F9"/>
    <mergeCell ref="A10:F10"/>
    <mergeCell ref="C12:D12"/>
    <mergeCell ref="F12:G12"/>
    <mergeCell ref="A142:G142"/>
    <mergeCell ref="A23:D23"/>
    <mergeCell ref="F23:G23"/>
    <mergeCell ref="A45:D45"/>
    <mergeCell ref="A87:D87"/>
    <mergeCell ref="F87:G87"/>
    <mergeCell ref="A89:D89"/>
    <mergeCell ref="F89:G89"/>
    <mergeCell ref="A114:D114"/>
    <mergeCell ref="F114:G114"/>
    <mergeCell ref="A136:D136"/>
    <mergeCell ref="F136:G136"/>
    <mergeCell ref="A141:G141"/>
    <mergeCell ref="A150:G150"/>
    <mergeCell ref="A143:G143"/>
    <mergeCell ref="A144:G144"/>
    <mergeCell ref="A145:G145"/>
    <mergeCell ref="A146:G146"/>
    <mergeCell ref="A148:G148"/>
    <mergeCell ref="A149:G149"/>
    <mergeCell ref="A147:G147"/>
  </mergeCells>
  <hyperlinks>
    <hyperlink ref="A1:G1" location="ToC!A1" display="40.20"/>
  </hyperlinks>
  <pageMargins left="0.70866141732283472" right="0.70866141732283472" top="0.74803149606299213" bottom="0.74803149606299213" header="0.31496062992125984" footer="0.31496062992125984"/>
  <pageSetup scale="32" orientation="portrait" r:id="rId1"/>
  <headerFooter>
    <oddHeader>&amp;L&amp;A&amp;C&amp;"Times New Roman,Bold" DRAFT 
INTERNAL USE ONLY&amp;RPage &amp;P</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pageSetUpPr fitToPage="1"/>
  </sheetPr>
  <dimension ref="A1:G81"/>
  <sheetViews>
    <sheetView topLeftCell="B1" zoomScaleNormal="100" workbookViewId="0">
      <selection activeCell="B85" sqref="B85"/>
    </sheetView>
  </sheetViews>
  <sheetFormatPr defaultColWidth="0" defaultRowHeight="12.75" zeroHeight="1"/>
  <cols>
    <col min="1" max="1" width="95.6640625" style="1730" customWidth="1"/>
    <col min="2" max="2" width="13.1640625" style="1730" customWidth="1"/>
    <col min="3" max="4" width="19.1640625" style="1730" customWidth="1"/>
    <col min="5" max="5" width="4.1640625" style="1730" customWidth="1"/>
    <col min="6" max="7" width="19.1640625" style="1730" customWidth="1"/>
    <col min="8" max="16384" width="13.1640625" style="1730" hidden="1"/>
  </cols>
  <sheetData>
    <row r="1" spans="1:7" s="3097" customFormat="1">
      <c r="A1" s="6674">
        <v>40.21</v>
      </c>
      <c r="B1" s="6348"/>
      <c r="C1" s="6348"/>
      <c r="D1" s="6348"/>
      <c r="E1" s="6348"/>
      <c r="F1" s="6348"/>
      <c r="G1" s="6348"/>
    </row>
    <row r="2" spans="1:7">
      <c r="A2" s="1735"/>
      <c r="B2" s="1731"/>
      <c r="C2" s="1731"/>
      <c r="D2" s="1731"/>
      <c r="E2" s="1731"/>
      <c r="F2" s="4132" t="s">
        <v>2292</v>
      </c>
      <c r="G2" s="1731"/>
    </row>
    <row r="3" spans="1:7" ht="15.75">
      <c r="A3" s="1464" t="str">
        <f>+Cover!A14</f>
        <v>Select Name of Insurer/ Financial Holding Company</v>
      </c>
      <c r="B3" s="1464"/>
      <c r="C3" s="344"/>
      <c r="D3" s="859"/>
      <c r="E3" s="859"/>
      <c r="F3" s="340"/>
      <c r="G3" s="1731"/>
    </row>
    <row r="4" spans="1:7" ht="15.75">
      <c r="A4" s="1462" t="str">
        <f>+ToC!A3</f>
        <v>Insurer/Financial Holding Company</v>
      </c>
      <c r="B4" s="433"/>
      <c r="C4" s="344"/>
      <c r="D4" s="859"/>
      <c r="E4" s="859"/>
      <c r="F4" s="340"/>
      <c r="G4" s="1731"/>
    </row>
    <row r="5" spans="1:7" ht="15.75">
      <c r="A5" s="1462"/>
      <c r="B5" s="433"/>
      <c r="C5" s="344"/>
      <c r="D5" s="859"/>
      <c r="E5" s="859"/>
      <c r="F5" s="1219"/>
      <c r="G5" s="1731"/>
    </row>
    <row r="6" spans="1:7" ht="15.75">
      <c r="A6" s="433" t="str">
        <f>+ToC!A5</f>
        <v>General Insurers Annual Return</v>
      </c>
      <c r="B6" s="433"/>
      <c r="C6" s="1463"/>
      <c r="D6" s="1220"/>
      <c r="E6" s="1220"/>
      <c r="F6" s="859"/>
      <c r="G6" s="1731"/>
    </row>
    <row r="7" spans="1:7" ht="15.75">
      <c r="A7" s="1597" t="str">
        <f>+ToC!A6</f>
        <v>For Year Ended:</v>
      </c>
      <c r="B7" s="433"/>
      <c r="C7" s="344"/>
      <c r="D7" s="2004"/>
      <c r="E7" s="859"/>
      <c r="F7" s="3475">
        <f>+Cover!A22</f>
        <v>0</v>
      </c>
      <c r="G7" s="1731"/>
    </row>
    <row r="8" spans="1:7">
      <c r="A8" s="1738"/>
      <c r="B8" s="1734"/>
      <c r="C8" s="1734"/>
      <c r="D8" s="1731"/>
      <c r="E8" s="1731"/>
      <c r="F8" s="1731"/>
      <c r="G8" s="1731"/>
    </row>
    <row r="9" spans="1:7">
      <c r="A9" s="6675" t="s">
        <v>505</v>
      </c>
      <c r="B9" s="6675"/>
      <c r="C9" s="6675"/>
      <c r="D9" s="6675"/>
      <c r="E9" s="6675"/>
      <c r="F9" s="6675"/>
      <c r="G9" s="1731"/>
    </row>
    <row r="10" spans="1:7">
      <c r="A10" s="1739"/>
      <c r="B10" s="1740"/>
      <c r="C10" s="1740"/>
      <c r="D10" s="1740"/>
      <c r="E10" s="1740"/>
      <c r="F10" s="1731"/>
      <c r="G10" s="1731"/>
    </row>
    <row r="11" spans="1:7">
      <c r="A11" s="6676" t="s">
        <v>599</v>
      </c>
      <c r="B11" s="6676"/>
      <c r="C11" s="6676"/>
      <c r="D11" s="6676"/>
      <c r="E11" s="6676"/>
      <c r="F11" s="6676"/>
      <c r="G11" s="1731"/>
    </row>
    <row r="12" spans="1:7">
      <c r="A12" s="1731"/>
      <c r="B12" s="1731"/>
      <c r="C12" s="1731"/>
      <c r="D12" s="1731"/>
      <c r="E12" s="1731"/>
      <c r="F12" s="1731"/>
      <c r="G12" s="1731"/>
    </row>
    <row r="13" spans="1:7" ht="27" customHeight="1">
      <c r="A13" s="1731"/>
      <c r="B13" s="1731"/>
      <c r="C13" s="6681" t="s">
        <v>1232</v>
      </c>
      <c r="D13" s="6683"/>
      <c r="E13" s="1731"/>
      <c r="F13" s="6698" t="s">
        <v>1233</v>
      </c>
      <c r="G13" s="6699"/>
    </row>
    <row r="14" spans="1:7" ht="38.25">
      <c r="A14" s="6691" t="s">
        <v>365</v>
      </c>
      <c r="B14" s="1764" t="s">
        <v>560</v>
      </c>
      <c r="C14" s="1764" t="s">
        <v>659</v>
      </c>
      <c r="D14" s="1805" t="s">
        <v>1234</v>
      </c>
      <c r="E14" s="1806"/>
      <c r="F14" s="1764" t="s">
        <v>659</v>
      </c>
      <c r="G14" s="1805" t="s">
        <v>1235</v>
      </c>
    </row>
    <row r="15" spans="1:7">
      <c r="A15" s="6692"/>
      <c r="B15" s="1721" t="s">
        <v>299</v>
      </c>
      <c r="C15" s="1721" t="s">
        <v>308</v>
      </c>
      <c r="D15" s="1807" t="s">
        <v>520</v>
      </c>
      <c r="E15" s="1806"/>
      <c r="F15" s="1721" t="s">
        <v>535</v>
      </c>
      <c r="G15" s="1807" t="s">
        <v>540</v>
      </c>
    </row>
    <row r="16" spans="1:7">
      <c r="A16" s="6693"/>
      <c r="B16" s="1764"/>
      <c r="C16" s="1764" t="s">
        <v>319</v>
      </c>
      <c r="D16" s="1805"/>
      <c r="E16" s="1806"/>
      <c r="F16" s="1764" t="s">
        <v>319</v>
      </c>
      <c r="G16" s="1805"/>
    </row>
    <row r="17" spans="1:7">
      <c r="A17" s="1722" t="s">
        <v>600</v>
      </c>
      <c r="B17" s="1808"/>
      <c r="C17" s="1792"/>
      <c r="D17" s="1809"/>
      <c r="E17" s="1806"/>
      <c r="F17" s="1792"/>
      <c r="G17" s="1810"/>
    </row>
    <row r="18" spans="1:7">
      <c r="A18" s="1725" t="s">
        <v>601</v>
      </c>
      <c r="B18" s="1811">
        <v>0.2</v>
      </c>
      <c r="C18" s="1812"/>
      <c r="D18" s="1813">
        <f>+C18*B18</f>
        <v>0</v>
      </c>
      <c r="E18" s="1806"/>
      <c r="F18" s="1814">
        <v>0</v>
      </c>
      <c r="G18" s="1774">
        <f>+F18*B18</f>
        <v>0</v>
      </c>
    </row>
    <row r="19" spans="1:7" ht="14.25">
      <c r="A19" s="1725" t="s">
        <v>1259</v>
      </c>
      <c r="B19" s="1811">
        <v>0.15</v>
      </c>
      <c r="C19" s="1726">
        <f>+'40.52'!E166</f>
        <v>0</v>
      </c>
      <c r="D19" s="1813">
        <f>+C19*B19</f>
        <v>0</v>
      </c>
      <c r="E19" s="1806"/>
      <c r="F19" s="1726">
        <f>+'40.52'!H166</f>
        <v>0</v>
      </c>
      <c r="G19" s="1774">
        <f>+F19*B19</f>
        <v>0</v>
      </c>
    </row>
    <row r="20" spans="1:7">
      <c r="A20" s="1725" t="s">
        <v>602</v>
      </c>
      <c r="B20" s="1811">
        <v>0.25</v>
      </c>
      <c r="C20" s="1812"/>
      <c r="D20" s="1813">
        <f>+C20*B20</f>
        <v>0</v>
      </c>
      <c r="E20" s="1806"/>
      <c r="F20" s="1814">
        <v>0</v>
      </c>
      <c r="G20" s="1774">
        <f>+F20*B20</f>
        <v>0</v>
      </c>
    </row>
    <row r="21" spans="1:7">
      <c r="A21" s="1725" t="s">
        <v>603</v>
      </c>
      <c r="B21" s="1811">
        <v>0.1</v>
      </c>
      <c r="C21" s="1812"/>
      <c r="D21" s="1813">
        <f>+C21*B21</f>
        <v>0</v>
      </c>
      <c r="E21" s="1806"/>
      <c r="F21" s="1814">
        <v>0</v>
      </c>
      <c r="G21" s="1774">
        <f>+F21*B21</f>
        <v>0</v>
      </c>
    </row>
    <row r="22" spans="1:7">
      <c r="A22" s="1725" t="s">
        <v>604</v>
      </c>
      <c r="B22" s="1811">
        <v>0.12</v>
      </c>
      <c r="C22" s="1812"/>
      <c r="D22" s="1813">
        <f>+C22*B22</f>
        <v>0</v>
      </c>
      <c r="E22" s="1815"/>
      <c r="F22" s="1814">
        <v>0</v>
      </c>
      <c r="G22" s="1774">
        <f>+F22*B22</f>
        <v>0</v>
      </c>
    </row>
    <row r="23" spans="1:7">
      <c r="A23" s="1722" t="s">
        <v>605</v>
      </c>
      <c r="B23" s="1811"/>
      <c r="C23" s="1816">
        <f>SUM(C18:C22)</f>
        <v>0</v>
      </c>
      <c r="D23" s="1816">
        <f>SUM(D18:D22)</f>
        <v>0</v>
      </c>
      <c r="E23" s="1806"/>
      <c r="F23" s="1729">
        <f>SUM(F18:F22)</f>
        <v>0</v>
      </c>
      <c r="G23" s="1816">
        <f>SUM(G18:G22)</f>
        <v>0</v>
      </c>
    </row>
    <row r="24" spans="1:7">
      <c r="A24" s="1722"/>
      <c r="B24" s="1811"/>
      <c r="C24" s="1792"/>
      <c r="D24" s="1817"/>
      <c r="E24" s="1806"/>
      <c r="F24" s="1728"/>
      <c r="G24" s="1771"/>
    </row>
    <row r="25" spans="1:7">
      <c r="A25" s="1722" t="s">
        <v>606</v>
      </c>
      <c r="B25" s="1723"/>
      <c r="C25" s="1792"/>
      <c r="D25" s="1817"/>
      <c r="E25" s="1806"/>
      <c r="F25" s="1728"/>
      <c r="G25" s="1792"/>
    </row>
    <row r="26" spans="1:7">
      <c r="A26" s="1725" t="s">
        <v>607</v>
      </c>
      <c r="B26" s="1811">
        <v>0.1</v>
      </c>
      <c r="C26" s="1818"/>
      <c r="D26" s="1813">
        <f>+C26*B26</f>
        <v>0</v>
      </c>
      <c r="E26" s="1806"/>
      <c r="F26" s="1819">
        <v>0</v>
      </c>
      <c r="G26" s="1774">
        <f>+F26*B26</f>
        <v>0</v>
      </c>
    </row>
    <row r="27" spans="1:7">
      <c r="A27" s="1725" t="s">
        <v>608</v>
      </c>
      <c r="B27" s="1811">
        <v>0.05</v>
      </c>
      <c r="C27" s="1818"/>
      <c r="D27" s="1813">
        <f>+C27*B27</f>
        <v>0</v>
      </c>
      <c r="E27" s="1806"/>
      <c r="F27" s="1819">
        <v>0</v>
      </c>
      <c r="G27" s="1774">
        <f>+F27*B27</f>
        <v>0</v>
      </c>
    </row>
    <row r="28" spans="1:7">
      <c r="A28" s="1725" t="s">
        <v>609</v>
      </c>
      <c r="B28" s="1811">
        <v>0.35</v>
      </c>
      <c r="C28" s="1818"/>
      <c r="D28" s="1813">
        <f>+C28*B28</f>
        <v>0</v>
      </c>
      <c r="E28" s="1806"/>
      <c r="F28" s="1819">
        <v>0</v>
      </c>
      <c r="G28" s="1774">
        <f>+F28*B28</f>
        <v>0</v>
      </c>
    </row>
    <row r="29" spans="1:7">
      <c r="A29" s="1725" t="s">
        <v>224</v>
      </c>
      <c r="B29" s="1811">
        <v>0.15</v>
      </c>
      <c r="C29" s="1818"/>
      <c r="D29" s="1813">
        <f>+C29*B29</f>
        <v>0</v>
      </c>
      <c r="E29" s="1815"/>
      <c r="F29" s="1819">
        <v>0</v>
      </c>
      <c r="G29" s="1774">
        <f>+F29*B29</f>
        <v>0</v>
      </c>
    </row>
    <row r="30" spans="1:7">
      <c r="A30" s="1722" t="s">
        <v>610</v>
      </c>
      <c r="B30" s="1811"/>
      <c r="C30" s="1816">
        <f>SUM(C26:C29)</f>
        <v>0</v>
      </c>
      <c r="D30" s="1816">
        <f>SUM(D26:D29)</f>
        <v>0</v>
      </c>
      <c r="E30" s="1806"/>
      <c r="F30" s="1729">
        <f>SUM(F26:F29)</f>
        <v>0</v>
      </c>
      <c r="G30" s="1816">
        <f>SUM(G26:G29)</f>
        <v>0</v>
      </c>
    </row>
    <row r="31" spans="1:7">
      <c r="A31" s="1724"/>
      <c r="B31" s="1811"/>
      <c r="C31" s="1792"/>
      <c r="D31" s="1817"/>
      <c r="E31" s="1806"/>
      <c r="F31" s="1728"/>
      <c r="G31" s="1771"/>
    </row>
    <row r="32" spans="1:7">
      <c r="A32" s="1722" t="s">
        <v>1260</v>
      </c>
      <c r="B32" s="1808"/>
      <c r="C32" s="1792"/>
      <c r="D32" s="1817"/>
      <c r="E32" s="1806"/>
      <c r="F32" s="1728"/>
      <c r="G32" s="1792"/>
    </row>
    <row r="33" spans="1:7" ht="14.25">
      <c r="A33" s="1725" t="s">
        <v>1261</v>
      </c>
      <c r="B33" s="1811">
        <v>0.2</v>
      </c>
      <c r="C33" s="1818"/>
      <c r="D33" s="1813">
        <f>+C33*B33</f>
        <v>0</v>
      </c>
      <c r="E33" s="1806"/>
      <c r="F33" s="1819"/>
      <c r="G33" s="1774">
        <f>+F33*B33</f>
        <v>0</v>
      </c>
    </row>
    <row r="34" spans="1:7">
      <c r="A34" s="1725" t="s">
        <v>1262</v>
      </c>
      <c r="B34" s="1811">
        <v>0.12</v>
      </c>
      <c r="C34" s="1818"/>
      <c r="D34" s="1813">
        <f>+C34*B34</f>
        <v>0</v>
      </c>
      <c r="E34" s="1806"/>
      <c r="F34" s="1819"/>
      <c r="G34" s="1774">
        <f>+F34*B34</f>
        <v>0</v>
      </c>
    </row>
    <row r="35" spans="1:7">
      <c r="A35" s="1722" t="s">
        <v>611</v>
      </c>
      <c r="B35" s="1808"/>
      <c r="C35" s="1816">
        <f>SUM(C33:C34)</f>
        <v>0</v>
      </c>
      <c r="D35" s="1816">
        <f>SUM(D33:D34)</f>
        <v>0</v>
      </c>
      <c r="E35" s="1806"/>
      <c r="F35" s="1729">
        <f>SUM(F33:F34)</f>
        <v>0</v>
      </c>
      <c r="G35" s="1816">
        <f>SUM(G33:G34)</f>
        <v>0</v>
      </c>
    </row>
    <row r="36" spans="1:7">
      <c r="A36" s="1722"/>
      <c r="B36" s="1808"/>
      <c r="C36" s="1792"/>
      <c r="D36" s="1817"/>
      <c r="E36" s="1806"/>
      <c r="F36" s="1728"/>
      <c r="G36" s="1792"/>
    </row>
    <row r="37" spans="1:7" ht="25.5">
      <c r="A37" s="1799" t="s">
        <v>1263</v>
      </c>
      <c r="B37" s="1808"/>
      <c r="C37" s="1792"/>
      <c r="D37" s="1817"/>
      <c r="E37" s="1806"/>
      <c r="F37" s="1728"/>
      <c r="G37" s="1792"/>
    </row>
    <row r="38" spans="1:7" ht="14.25">
      <c r="A38" s="1725" t="s">
        <v>909</v>
      </c>
      <c r="B38" s="1808"/>
      <c r="C38" s="1808"/>
      <c r="D38" s="1808"/>
      <c r="E38" s="1808"/>
      <c r="F38" s="1728"/>
      <c r="G38" s="1808"/>
    </row>
    <row r="39" spans="1:7">
      <c r="A39" s="1756"/>
      <c r="B39" s="1820"/>
      <c r="C39" s="1818"/>
      <c r="D39" s="1813">
        <f t="shared" ref="D39:D48" si="0">B39*C39</f>
        <v>0</v>
      </c>
      <c r="E39" s="1815"/>
      <c r="F39" s="1819"/>
      <c r="G39" s="1813">
        <f t="shared" ref="G39:G48" si="1">B39*F39</f>
        <v>0</v>
      </c>
    </row>
    <row r="40" spans="1:7">
      <c r="A40" s="2438"/>
      <c r="B40" s="2439"/>
      <c r="C40" s="2440"/>
      <c r="D40" s="1813">
        <f t="shared" si="0"/>
        <v>0</v>
      </c>
      <c r="E40" s="1815"/>
      <c r="F40" s="2441"/>
      <c r="G40" s="1813">
        <f t="shared" si="1"/>
        <v>0</v>
      </c>
    </row>
    <row r="41" spans="1:7">
      <c r="A41" s="2438"/>
      <c r="B41" s="2439"/>
      <c r="C41" s="2440"/>
      <c r="D41" s="1813">
        <f t="shared" si="0"/>
        <v>0</v>
      </c>
      <c r="E41" s="1815"/>
      <c r="F41" s="2441"/>
      <c r="G41" s="1813">
        <f t="shared" si="1"/>
        <v>0</v>
      </c>
    </row>
    <row r="42" spans="1:7">
      <c r="A42" s="2438"/>
      <c r="B42" s="2439"/>
      <c r="C42" s="2440"/>
      <c r="D42" s="1813">
        <f t="shared" si="0"/>
        <v>0</v>
      </c>
      <c r="E42" s="1815"/>
      <c r="F42" s="2441"/>
      <c r="G42" s="1813">
        <f t="shared" si="1"/>
        <v>0</v>
      </c>
    </row>
    <row r="43" spans="1:7">
      <c r="A43" s="2438"/>
      <c r="B43" s="2439"/>
      <c r="C43" s="2440"/>
      <c r="D43" s="1813">
        <f t="shared" si="0"/>
        <v>0</v>
      </c>
      <c r="E43" s="1815"/>
      <c r="F43" s="2441"/>
      <c r="G43" s="1813">
        <f t="shared" si="1"/>
        <v>0</v>
      </c>
    </row>
    <row r="44" spans="1:7">
      <c r="A44" s="2438"/>
      <c r="B44" s="2439"/>
      <c r="C44" s="2440"/>
      <c r="D44" s="1813">
        <f t="shared" si="0"/>
        <v>0</v>
      </c>
      <c r="E44" s="1815"/>
      <c r="F44" s="2441"/>
      <c r="G44" s="1813">
        <f t="shared" si="1"/>
        <v>0</v>
      </c>
    </row>
    <row r="45" spans="1:7">
      <c r="A45" s="1756"/>
      <c r="B45" s="1820"/>
      <c r="C45" s="1818"/>
      <c r="D45" s="1813">
        <f t="shared" si="0"/>
        <v>0</v>
      </c>
      <c r="E45" s="1815"/>
      <c r="F45" s="1819"/>
      <c r="G45" s="1813">
        <f t="shared" si="1"/>
        <v>0</v>
      </c>
    </row>
    <row r="46" spans="1:7">
      <c r="A46" s="1821"/>
      <c r="B46" s="1820"/>
      <c r="C46" s="1818"/>
      <c r="D46" s="1813">
        <f t="shared" si="0"/>
        <v>0</v>
      </c>
      <c r="E46" s="1815"/>
      <c r="F46" s="1819"/>
      <c r="G46" s="1813">
        <f t="shared" si="1"/>
        <v>0</v>
      </c>
    </row>
    <row r="47" spans="1:7">
      <c r="A47" s="1821"/>
      <c r="B47" s="1820"/>
      <c r="C47" s="1818"/>
      <c r="D47" s="1813">
        <f t="shared" si="0"/>
        <v>0</v>
      </c>
      <c r="E47" s="1815"/>
      <c r="F47" s="1819"/>
      <c r="G47" s="1813">
        <f t="shared" si="1"/>
        <v>0</v>
      </c>
    </row>
    <row r="48" spans="1:7">
      <c r="A48" s="1821"/>
      <c r="B48" s="1820"/>
      <c r="C48" s="1818"/>
      <c r="D48" s="1813">
        <f t="shared" si="0"/>
        <v>0</v>
      </c>
      <c r="E48" s="1806"/>
      <c r="F48" s="1819"/>
      <c r="G48" s="1813">
        <f t="shared" si="1"/>
        <v>0</v>
      </c>
    </row>
    <row r="49" spans="1:7">
      <c r="A49" s="1722" t="s">
        <v>612</v>
      </c>
      <c r="B49" s="1808"/>
      <c r="C49" s="1816">
        <f>SUM(C39:C48)</f>
        <v>0</v>
      </c>
      <c r="D49" s="1816">
        <f>SUM(D39:D48)</f>
        <v>0</v>
      </c>
      <c r="E49" s="1806"/>
      <c r="F49" s="1816">
        <f>SUM(F39:F48)</f>
        <v>0</v>
      </c>
      <c r="G49" s="1816">
        <f>SUM(G39:G48)</f>
        <v>0</v>
      </c>
    </row>
    <row r="50" spans="1:7">
      <c r="A50" s="6681"/>
      <c r="B50" s="6682"/>
      <c r="C50" s="6682"/>
      <c r="D50" s="6683"/>
      <c r="E50" s="1806"/>
      <c r="F50" s="6700"/>
      <c r="G50" s="6701"/>
    </row>
    <row r="51" spans="1:7">
      <c r="A51" s="1722" t="s">
        <v>225</v>
      </c>
      <c r="B51" s="1808"/>
      <c r="C51" s="1760">
        <f>C49+C35+C30+C23</f>
        <v>0</v>
      </c>
      <c r="D51" s="1822">
        <f>D49+D35+D30+D23</f>
        <v>0</v>
      </c>
      <c r="E51" s="1806"/>
      <c r="F51" s="1760">
        <f>F49+F35+F30+F23</f>
        <v>0</v>
      </c>
      <c r="G51" s="1760">
        <f>G49+G35+G30+G23</f>
        <v>0</v>
      </c>
    </row>
    <row r="52" spans="1:7">
      <c r="A52" s="1801" t="s">
        <v>613</v>
      </c>
      <c r="B52" s="1724"/>
      <c r="C52" s="1724"/>
      <c r="D52" s="1724"/>
      <c r="E52" s="1806"/>
      <c r="F52" s="1724"/>
      <c r="G52" s="1822">
        <f>+D51-G51</f>
        <v>0</v>
      </c>
    </row>
    <row r="53" spans="1:7">
      <c r="A53" s="1731"/>
      <c r="B53" s="1731"/>
      <c r="C53" s="1731"/>
      <c r="D53" s="1731"/>
      <c r="E53" s="1731"/>
      <c r="F53" s="1731"/>
      <c r="G53" s="1731"/>
    </row>
    <row r="54" spans="1:7">
      <c r="A54" s="1731" t="s">
        <v>10</v>
      </c>
      <c r="B54" s="1731"/>
      <c r="C54" s="1731"/>
      <c r="D54" s="1731"/>
      <c r="E54" s="1731"/>
      <c r="F54" s="1731"/>
      <c r="G54" s="1731"/>
    </row>
    <row r="55" spans="1:7" ht="33" customHeight="1">
      <c r="A55" s="6679" t="s">
        <v>2198</v>
      </c>
      <c r="B55" s="6679"/>
      <c r="C55" s="6679"/>
      <c r="D55" s="6679"/>
      <c r="E55" s="6679"/>
      <c r="F55" s="6679"/>
      <c r="G55" s="1731"/>
    </row>
    <row r="56" spans="1:7" ht="14.25">
      <c r="A56" s="1731" t="s">
        <v>910</v>
      </c>
      <c r="B56" s="1731"/>
      <c r="C56" s="1731"/>
      <c r="D56" s="1731"/>
      <c r="E56" s="1731"/>
      <c r="F56" s="1731"/>
      <c r="G56" s="1731"/>
    </row>
    <row r="57" spans="1:7" ht="14.25">
      <c r="A57" s="1731" t="s">
        <v>1264</v>
      </c>
      <c r="B57" s="1731"/>
      <c r="C57" s="1731"/>
      <c r="D57" s="1731"/>
      <c r="E57" s="1731"/>
      <c r="F57" s="1731"/>
      <c r="G57" s="1731"/>
    </row>
    <row r="58" spans="1:7">
      <c r="A58" s="1731"/>
      <c r="B58" s="1731"/>
      <c r="C58" s="1731"/>
      <c r="D58" s="1731"/>
      <c r="E58" s="1731"/>
      <c r="F58" s="1731"/>
      <c r="G58" s="3460" t="str">
        <f>+ToC!$E$117</f>
        <v xml:space="preserve">GENERAL Annual Return </v>
      </c>
    </row>
    <row r="59" spans="1:7">
      <c r="A59" s="1731"/>
      <c r="B59" s="1731"/>
      <c r="C59" s="1731"/>
      <c r="D59" s="1731"/>
      <c r="E59" s="1731"/>
      <c r="F59" s="1731"/>
      <c r="G59" s="1761" t="s">
        <v>1756</v>
      </c>
    </row>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5MtE3sq4pNzFHZNexdMLh76wQeJkgDtCXvQVjFxz68GdwGgyPLpeDEbe/Qu2/Wx9OX4fF2H7Gcwf3Xys3fTBbA==" saltValue="kdGK5U5dgAwV+5+dsE/hFg==" spinCount="100000" sheet="1" objects="1" scenarios="1"/>
  <mergeCells count="9">
    <mergeCell ref="A50:D50"/>
    <mergeCell ref="F50:G50"/>
    <mergeCell ref="A55:F55"/>
    <mergeCell ref="A1:G1"/>
    <mergeCell ref="A11:F11"/>
    <mergeCell ref="C13:D13"/>
    <mergeCell ref="F13:G13"/>
    <mergeCell ref="A14:A16"/>
    <mergeCell ref="A9:F9"/>
  </mergeCells>
  <hyperlinks>
    <hyperlink ref="A1:G1" location="ToC!A1" display="ToC!A1"/>
  </hyperlinks>
  <pageMargins left="0.70866141732283472" right="0.70866141732283472" top="0.74803149606299213" bottom="0.74803149606299213" header="0.31496062992125984" footer="0.31496062992125984"/>
  <pageSetup scale="53" orientation="portrait" r:id="rId1"/>
  <headerFooter>
    <oddHeader>&amp;L&amp;A&amp;C&amp;"Times New Roman,Bold" DRAFT 
INTERNAL USE ONLY&amp;RPage &amp;P</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F0"/>
    <pageSetUpPr fitToPage="1"/>
  </sheetPr>
  <dimension ref="A1:F29"/>
  <sheetViews>
    <sheetView zoomScaleNormal="100" workbookViewId="0">
      <selection activeCell="B85" sqref="B85"/>
    </sheetView>
  </sheetViews>
  <sheetFormatPr defaultColWidth="0" defaultRowHeight="0" customHeight="1" zeroHeight="1"/>
  <cols>
    <col min="1" max="1" width="110.6640625" style="1730" customWidth="1"/>
    <col min="2" max="2" width="14" style="1730" customWidth="1"/>
    <col min="3" max="3" width="24.6640625" style="1730" customWidth="1"/>
    <col min="4" max="4" width="21" style="1730" customWidth="1"/>
    <col min="5" max="5" width="0" style="1730" hidden="1" customWidth="1"/>
    <col min="6" max="16384" width="13.1640625" style="1730" hidden="1"/>
  </cols>
  <sheetData>
    <row r="1" spans="1:6" ht="12.75">
      <c r="A1" s="6221">
        <v>40.22</v>
      </c>
      <c r="B1" s="6222"/>
      <c r="C1" s="6222"/>
      <c r="D1" s="6222"/>
    </row>
    <row r="2" spans="1:6" ht="12.75">
      <c r="A2" s="1731"/>
      <c r="B2" s="1731"/>
      <c r="C2" s="1731"/>
      <c r="D2" s="4133" t="s">
        <v>2292</v>
      </c>
    </row>
    <row r="3" spans="1:6" ht="15.75">
      <c r="A3" s="1464" t="str">
        <f>+Cover!A14</f>
        <v>Select Name of Insurer/ Financial Holding Company</v>
      </c>
      <c r="B3" s="1464"/>
      <c r="C3" s="344"/>
      <c r="D3" s="1732"/>
      <c r="E3" s="859"/>
      <c r="F3" s="340"/>
    </row>
    <row r="4" spans="1:6" ht="15.75">
      <c r="A4" s="1462" t="str">
        <f>+ToC!A3</f>
        <v>Insurer/Financial Holding Company</v>
      </c>
      <c r="B4" s="433"/>
      <c r="C4" s="344"/>
      <c r="D4" s="859"/>
      <c r="E4" s="859"/>
      <c r="F4" s="340"/>
    </row>
    <row r="5" spans="1:6" ht="15.75">
      <c r="A5" s="1462"/>
      <c r="B5" s="433"/>
      <c r="C5" s="344"/>
      <c r="D5" s="859"/>
      <c r="E5" s="859"/>
      <c r="F5" s="1219"/>
    </row>
    <row r="6" spans="1:6" ht="15.75">
      <c r="A6" s="433" t="str">
        <f>+ToC!A5</f>
        <v>General Insurers Annual Return</v>
      </c>
      <c r="B6" s="433"/>
      <c r="C6" s="1463"/>
      <c r="D6" s="1220"/>
      <c r="E6" s="1220"/>
      <c r="F6" s="859"/>
    </row>
    <row r="7" spans="1:6" ht="15.75">
      <c r="A7" s="1597" t="str">
        <f>+ToC!A6</f>
        <v>For Year Ended:</v>
      </c>
      <c r="B7" s="433"/>
      <c r="C7" s="344"/>
      <c r="D7" s="3475">
        <f>+Cover!A22</f>
        <v>0</v>
      </c>
      <c r="E7" s="859"/>
      <c r="F7" s="1221">
        <f>+Cover!B22</f>
        <v>0</v>
      </c>
    </row>
    <row r="8" spans="1:6" ht="12.75">
      <c r="A8" s="1738"/>
      <c r="B8" s="1734"/>
      <c r="C8" s="1734"/>
      <c r="D8" s="1731"/>
    </row>
    <row r="9" spans="1:6" ht="12.75">
      <c r="A9" s="6675" t="s">
        <v>505</v>
      </c>
      <c r="B9" s="6694"/>
      <c r="C9" s="6694"/>
      <c r="D9" s="6694"/>
    </row>
    <row r="10" spans="1:6" ht="12.75">
      <c r="A10" s="1739"/>
      <c r="B10" s="1740"/>
      <c r="C10" s="1740"/>
      <c r="D10" s="1740"/>
    </row>
    <row r="11" spans="1:6" ht="12.75">
      <c r="A11" s="6676" t="s">
        <v>614</v>
      </c>
      <c r="B11" s="6676"/>
      <c r="C11" s="6676"/>
      <c r="D11" s="1731"/>
    </row>
    <row r="12" spans="1:6" ht="12.75">
      <c r="A12" s="1731"/>
      <c r="B12" s="1731"/>
      <c r="C12" s="1731"/>
      <c r="D12" s="1731"/>
    </row>
    <row r="13" spans="1:6" ht="38.25">
      <c r="A13" s="6691" t="s">
        <v>615</v>
      </c>
      <c r="B13" s="1764" t="s">
        <v>560</v>
      </c>
      <c r="C13" s="1764" t="s">
        <v>659</v>
      </c>
      <c r="D13" s="1805" t="s">
        <v>1265</v>
      </c>
    </row>
    <row r="14" spans="1:6" ht="12.75">
      <c r="A14" s="6693"/>
      <c r="B14" s="1721" t="s">
        <v>299</v>
      </c>
      <c r="C14" s="1721" t="s">
        <v>308</v>
      </c>
      <c r="D14" s="1807" t="s">
        <v>520</v>
      </c>
    </row>
    <row r="15" spans="1:6" ht="12.75">
      <c r="A15" s="1727"/>
      <c r="B15" s="1807"/>
      <c r="C15" s="1823" t="s">
        <v>319</v>
      </c>
      <c r="D15" s="1824" t="s">
        <v>1266</v>
      </c>
    </row>
    <row r="16" spans="1:6" ht="14.25">
      <c r="A16" s="1725" t="s">
        <v>1267</v>
      </c>
      <c r="B16" s="1825"/>
      <c r="C16" s="1770"/>
      <c r="D16" s="1826"/>
    </row>
    <row r="17" spans="1:4" ht="12.75">
      <c r="A17" s="1827"/>
      <c r="B17" s="1828"/>
      <c r="C17" s="1829"/>
      <c r="D17" s="1830">
        <f t="shared" ref="D17:D22" si="0">+B17*C17</f>
        <v>0</v>
      </c>
    </row>
    <row r="18" spans="1:4" ht="12.75">
      <c r="A18" s="1827"/>
      <c r="B18" s="1828"/>
      <c r="C18" s="1829"/>
      <c r="D18" s="1830">
        <f t="shared" si="0"/>
        <v>0</v>
      </c>
    </row>
    <row r="19" spans="1:4" ht="12.75">
      <c r="A19" s="1827"/>
      <c r="B19" s="1828"/>
      <c r="C19" s="1829"/>
      <c r="D19" s="1830">
        <f t="shared" si="0"/>
        <v>0</v>
      </c>
    </row>
    <row r="20" spans="1:4" ht="12.75">
      <c r="A20" s="1827"/>
      <c r="B20" s="1828"/>
      <c r="C20" s="1829"/>
      <c r="D20" s="1830">
        <f t="shared" si="0"/>
        <v>0</v>
      </c>
    </row>
    <row r="21" spans="1:4" ht="12.75">
      <c r="A21" s="1827"/>
      <c r="B21" s="1828"/>
      <c r="C21" s="1829"/>
      <c r="D21" s="1830">
        <f t="shared" si="0"/>
        <v>0</v>
      </c>
    </row>
    <row r="22" spans="1:4" ht="12.75">
      <c r="A22" s="1831"/>
      <c r="B22" s="1832"/>
      <c r="C22" s="1829"/>
      <c r="D22" s="1830">
        <f t="shared" si="0"/>
        <v>0</v>
      </c>
    </row>
    <row r="23" spans="1:4" ht="12.75">
      <c r="A23" s="1722" t="s">
        <v>616</v>
      </c>
      <c r="B23" s="1833"/>
      <c r="C23" s="1834">
        <f>SUM(C17:C22)</f>
        <v>0</v>
      </c>
      <c r="D23" s="1835">
        <f>SUM(D17:D22)</f>
        <v>0</v>
      </c>
    </row>
    <row r="24" spans="1:4" ht="12.75">
      <c r="A24" s="1731"/>
      <c r="B24" s="1731"/>
      <c r="C24" s="1731"/>
      <c r="D24" s="1731"/>
    </row>
    <row r="25" spans="1:4" ht="12.75">
      <c r="A25" s="1731" t="s">
        <v>118</v>
      </c>
      <c r="B25" s="1731"/>
      <c r="C25" s="1731"/>
      <c r="D25" s="1731"/>
    </row>
    <row r="26" spans="1:4" ht="14.25">
      <c r="A26" s="1731" t="s">
        <v>2199</v>
      </c>
      <c r="B26" s="1731"/>
      <c r="C26" s="1731"/>
      <c r="D26" s="1731"/>
    </row>
    <row r="27" spans="1:4" ht="12.75">
      <c r="A27" s="1731"/>
      <c r="B27" s="1731"/>
      <c r="C27" s="1731"/>
      <c r="D27" s="1731"/>
    </row>
    <row r="28" spans="1:4" ht="12.75">
      <c r="A28" s="1731"/>
      <c r="B28" s="1731"/>
      <c r="C28" s="1731"/>
      <c r="D28" s="3460" t="str">
        <f>+ToC!$E$117</f>
        <v xml:space="preserve">GENERAL Annual Return </v>
      </c>
    </row>
    <row r="29" spans="1:4" ht="12.75">
      <c r="A29" s="1731"/>
      <c r="B29" s="1731"/>
      <c r="C29" s="1731"/>
      <c r="D29" s="1761" t="s">
        <v>1757</v>
      </c>
    </row>
  </sheetData>
  <sheetProtection algorithmName="SHA-512" hashValue="1DtcYtWR4RnKHsZSpbvRQ+xge7AQgIUwDRn0pGfx4ViOOOGWOOAO0QvfJHEhVkqvL1BCxC1OOQBG0Y1zstV/kw==" saltValue="o++u8Maz/kinKIsHOfjeZw==" spinCount="100000" sheet="1" objects="1" scenarios="1"/>
  <mergeCells count="4">
    <mergeCell ref="A1:D1"/>
    <mergeCell ref="A9:D9"/>
    <mergeCell ref="A11:C11"/>
    <mergeCell ref="A13:A14"/>
  </mergeCells>
  <hyperlinks>
    <hyperlink ref="A1:D1" location="ToC!A1" display="ToC!A1"/>
  </hyperlinks>
  <pageMargins left="0.70866141732283472" right="0.70866141732283472" top="0.74803149606299213" bottom="0.74803149606299213" header="0.31496062992125984" footer="0.31496062992125984"/>
  <pageSetup scale="59" orientation="portrait" r:id="rId1"/>
  <headerFooter>
    <oddHeader>&amp;L&amp;A&amp;C&amp;"Times New Roman,Bold" DRAFT 
INTERNAL USE ONLY&amp;RPage &amp;P</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pageSetUpPr fitToPage="1"/>
  </sheetPr>
  <dimension ref="A1:R49"/>
  <sheetViews>
    <sheetView topLeftCell="B1" workbookViewId="0">
      <selection activeCell="B85" sqref="B85"/>
    </sheetView>
  </sheetViews>
  <sheetFormatPr defaultColWidth="0" defaultRowHeight="12.75" zeroHeight="1"/>
  <cols>
    <col min="1" max="1" width="59.6640625" style="1730" customWidth="1"/>
    <col min="2" max="5" width="19.1640625" style="1730" customWidth="1"/>
    <col min="6" max="6" width="5" style="1730" customWidth="1"/>
    <col min="7" max="10" width="19.1640625" style="1730" customWidth="1"/>
    <col min="11" max="16384" width="13.1640625" style="1730" hidden="1"/>
  </cols>
  <sheetData>
    <row r="1" spans="1:18">
      <c r="A1" s="6674">
        <v>40.229999999999997</v>
      </c>
      <c r="B1" s="6348"/>
      <c r="C1" s="6348"/>
      <c r="D1" s="6348"/>
      <c r="E1" s="6348"/>
      <c r="F1" s="6348"/>
      <c r="G1" s="6348"/>
      <c r="H1" s="6348"/>
      <c r="I1" s="6348"/>
      <c r="J1" s="6348"/>
      <c r="K1" s="1836"/>
      <c r="L1" s="1836"/>
      <c r="M1" s="1836"/>
      <c r="N1" s="1836"/>
      <c r="O1" s="1836"/>
      <c r="P1" s="1836"/>
      <c r="Q1" s="1836"/>
      <c r="R1" s="1836"/>
    </row>
    <row r="2" spans="1:18">
      <c r="A2" s="1731"/>
      <c r="B2" s="1731"/>
      <c r="C2" s="1731"/>
      <c r="D2" s="1731"/>
      <c r="E2" s="1731"/>
      <c r="F2" s="1731"/>
      <c r="G2" s="1731"/>
      <c r="H2" s="1731"/>
      <c r="I2" s="1731"/>
      <c r="J2" s="4133" t="s">
        <v>2292</v>
      </c>
    </row>
    <row r="3" spans="1:18" ht="15.75">
      <c r="A3" s="1464" t="str">
        <f>+Cover!A14</f>
        <v>Select Name of Insurer/ Financial Holding Company</v>
      </c>
      <c r="B3" s="1464"/>
      <c r="C3" s="344"/>
      <c r="D3" s="859"/>
      <c r="E3" s="859"/>
      <c r="F3" s="340"/>
      <c r="G3" s="1734"/>
      <c r="H3" s="1734"/>
      <c r="I3" s="1734"/>
      <c r="J3" s="1731"/>
    </row>
    <row r="4" spans="1:18" ht="15.75">
      <c r="A4" s="1462" t="str">
        <f>+ToC!A3</f>
        <v>Insurer/Financial Holding Company</v>
      </c>
      <c r="B4" s="433"/>
      <c r="C4" s="344"/>
      <c r="D4" s="859"/>
      <c r="E4" s="859"/>
      <c r="F4" s="340"/>
      <c r="G4" s="1734"/>
      <c r="H4" s="1731"/>
      <c r="I4" s="1734"/>
      <c r="J4" s="1731"/>
    </row>
    <row r="5" spans="1:18" ht="15.75">
      <c r="A5" s="1462"/>
      <c r="B5" s="433"/>
      <c r="C5" s="344"/>
      <c r="D5" s="859"/>
      <c r="E5" s="859"/>
      <c r="F5" s="1219"/>
      <c r="G5" s="1734"/>
      <c r="H5" s="1731"/>
      <c r="I5" s="1734"/>
      <c r="J5" s="1731"/>
    </row>
    <row r="6" spans="1:18" ht="15.75">
      <c r="A6" s="433" t="str">
        <f>+ToC!A5</f>
        <v>General Insurers Annual Return</v>
      </c>
      <c r="B6" s="433"/>
      <c r="C6" s="1463"/>
      <c r="D6" s="1220"/>
      <c r="E6" s="1220"/>
      <c r="F6" s="859"/>
      <c r="G6" s="1734"/>
      <c r="H6" s="1731"/>
      <c r="I6" s="1734"/>
      <c r="J6" s="1731"/>
    </row>
    <row r="7" spans="1:18" ht="15.75">
      <c r="A7" s="1597" t="str">
        <f>+ToC!A6</f>
        <v>For Year Ended:</v>
      </c>
      <c r="B7" s="433"/>
      <c r="C7" s="344"/>
      <c r="D7" s="3475">
        <f>+Cover!A22</f>
        <v>0</v>
      </c>
      <c r="E7" s="859"/>
      <c r="F7" s="2004"/>
      <c r="G7" s="1737"/>
      <c r="H7" s="1734"/>
      <c r="I7" s="1737"/>
      <c r="J7" s="431"/>
    </row>
    <row r="8" spans="1:18">
      <c r="A8" s="1738"/>
      <c r="B8" s="1734"/>
      <c r="C8" s="1734"/>
      <c r="D8" s="1734"/>
      <c r="E8" s="1734"/>
      <c r="F8" s="1734"/>
      <c r="G8" s="1734"/>
      <c r="H8" s="1734"/>
      <c r="I8" s="1734"/>
      <c r="J8" s="1734"/>
    </row>
    <row r="9" spans="1:18">
      <c r="A9" s="6675" t="s">
        <v>505</v>
      </c>
      <c r="B9" s="6694"/>
      <c r="C9" s="6694"/>
      <c r="D9" s="6694"/>
      <c r="E9" s="6694"/>
      <c r="F9" s="6694"/>
      <c r="G9" s="6694"/>
      <c r="H9" s="6694"/>
      <c r="I9" s="6694"/>
      <c r="J9" s="6694"/>
      <c r="K9" s="1836"/>
      <c r="L9" s="1836"/>
      <c r="M9" s="1836"/>
      <c r="N9" s="1836"/>
      <c r="O9" s="1836"/>
      <c r="P9" s="1836"/>
      <c r="Q9" s="1836"/>
      <c r="R9" s="1836"/>
    </row>
    <row r="10" spans="1:18">
      <c r="A10" s="1739"/>
      <c r="B10" s="1740"/>
      <c r="C10" s="1740"/>
      <c r="D10" s="1740"/>
      <c r="E10" s="1740"/>
      <c r="F10" s="1740"/>
      <c r="G10" s="1740"/>
      <c r="H10" s="1740"/>
      <c r="I10" s="1740"/>
      <c r="J10" s="1740"/>
      <c r="K10" s="1836"/>
      <c r="L10" s="1836"/>
      <c r="M10" s="1836"/>
      <c r="N10" s="1836"/>
      <c r="O10" s="1836"/>
      <c r="P10" s="1836"/>
      <c r="Q10" s="1836"/>
      <c r="R10" s="1836"/>
    </row>
    <row r="11" spans="1:18">
      <c r="A11" s="6695" t="s">
        <v>617</v>
      </c>
      <c r="B11" s="6694"/>
      <c r="C11" s="6694"/>
      <c r="D11" s="6694"/>
      <c r="E11" s="6694"/>
      <c r="F11" s="6694"/>
      <c r="G11" s="6694"/>
      <c r="H11" s="6694"/>
      <c r="I11" s="6694"/>
      <c r="J11" s="6694"/>
      <c r="K11" s="1836"/>
      <c r="L11" s="1836"/>
      <c r="M11" s="1836"/>
      <c r="N11" s="1836"/>
      <c r="O11" s="1836"/>
      <c r="P11" s="1836"/>
      <c r="Q11" s="1836"/>
      <c r="R11" s="1836"/>
    </row>
    <row r="12" spans="1:18">
      <c r="A12" s="1731"/>
      <c r="B12" s="1731"/>
      <c r="C12" s="1731"/>
      <c r="D12" s="1731"/>
      <c r="E12" s="1731"/>
      <c r="F12" s="1731"/>
      <c r="G12" s="1731"/>
      <c r="H12" s="1731"/>
      <c r="I12" s="1731"/>
      <c r="J12" s="1731"/>
    </row>
    <row r="13" spans="1:18">
      <c r="A13" s="1731"/>
      <c r="B13" s="1731"/>
      <c r="C13" s="1731"/>
      <c r="D13" s="1731"/>
      <c r="E13" s="1731"/>
      <c r="F13" s="1731"/>
      <c r="G13" s="1731"/>
      <c r="H13" s="1731"/>
      <c r="I13" s="1731"/>
      <c r="J13" s="1731"/>
    </row>
    <row r="14" spans="1:18">
      <c r="A14" s="1731"/>
      <c r="B14" s="6705" t="s">
        <v>1069</v>
      </c>
      <c r="C14" s="6705"/>
      <c r="D14" s="6705"/>
      <c r="E14" s="6705"/>
      <c r="F14" s="1731"/>
      <c r="G14" s="6705" t="s">
        <v>1268</v>
      </c>
      <c r="H14" s="6705"/>
      <c r="I14" s="6705"/>
      <c r="J14" s="6705"/>
    </row>
    <row r="15" spans="1:18" ht="15" customHeight="1">
      <c r="A15" s="6702" t="s">
        <v>618</v>
      </c>
      <c r="B15" s="6681"/>
      <c r="C15" s="6683"/>
      <c r="D15" s="6706" t="s">
        <v>560</v>
      </c>
      <c r="E15" s="6702" t="s">
        <v>1269</v>
      </c>
      <c r="F15" s="1837"/>
      <c r="G15" s="1764"/>
      <c r="H15" s="1764"/>
      <c r="I15" s="6706" t="s">
        <v>560</v>
      </c>
      <c r="J15" s="6702" t="s">
        <v>1269</v>
      </c>
    </row>
    <row r="16" spans="1:18">
      <c r="A16" s="6703"/>
      <c r="B16" s="1764" t="s">
        <v>365</v>
      </c>
      <c r="C16" s="1764" t="s">
        <v>337</v>
      </c>
      <c r="D16" s="6707"/>
      <c r="E16" s="6703"/>
      <c r="F16" s="1837"/>
      <c r="G16" s="1764" t="s">
        <v>365</v>
      </c>
      <c r="H16" s="1764" t="s">
        <v>337</v>
      </c>
      <c r="I16" s="6707"/>
      <c r="J16" s="6703"/>
    </row>
    <row r="17" spans="1:12">
      <c r="A17" s="1750"/>
      <c r="B17" s="1721" t="s">
        <v>299</v>
      </c>
      <c r="C17" s="1721" t="s">
        <v>308</v>
      </c>
      <c r="D17" s="1721" t="s">
        <v>520</v>
      </c>
      <c r="E17" s="1721" t="s">
        <v>535</v>
      </c>
      <c r="F17" s="1737"/>
      <c r="G17" s="1721" t="s">
        <v>540</v>
      </c>
      <c r="H17" s="1721" t="s">
        <v>542</v>
      </c>
      <c r="I17" s="1721" t="s">
        <v>543</v>
      </c>
      <c r="J17" s="1721" t="s">
        <v>546</v>
      </c>
    </row>
    <row r="18" spans="1:12" ht="25.5">
      <c r="A18" s="1750"/>
      <c r="B18" s="1764" t="s">
        <v>319</v>
      </c>
      <c r="C18" s="1764" t="s">
        <v>319</v>
      </c>
      <c r="D18" s="1721"/>
      <c r="E18" s="1764" t="s">
        <v>1270</v>
      </c>
      <c r="F18" s="1837"/>
      <c r="G18" s="1764" t="s">
        <v>319</v>
      </c>
      <c r="H18" s="1764" t="s">
        <v>319</v>
      </c>
      <c r="I18" s="1721"/>
      <c r="J18" s="1764" t="s">
        <v>1271</v>
      </c>
    </row>
    <row r="19" spans="1:12" ht="25.5">
      <c r="A19" s="1838" t="s">
        <v>619</v>
      </c>
      <c r="B19" s="1721"/>
      <c r="C19" s="1721"/>
      <c r="D19" s="1721"/>
      <c r="E19" s="1721"/>
      <c r="F19" s="1737"/>
      <c r="G19" s="1721"/>
      <c r="H19" s="1721"/>
      <c r="I19" s="1721"/>
      <c r="J19" s="1721"/>
      <c r="L19" s="1839" t="s">
        <v>1272</v>
      </c>
    </row>
    <row r="20" spans="1:12">
      <c r="A20" s="1840"/>
      <c r="B20" s="1829"/>
      <c r="C20" s="1829"/>
      <c r="D20" s="1841">
        <v>0.02</v>
      </c>
      <c r="E20" s="1842">
        <f>+ABS(B20-C20)*D20</f>
        <v>0</v>
      </c>
      <c r="F20" s="1737"/>
      <c r="G20" s="1829"/>
      <c r="H20" s="1829"/>
      <c r="I20" s="1841">
        <v>0.02</v>
      </c>
      <c r="J20" s="1842">
        <f>+ABS(G20-H20)*I20</f>
        <v>0</v>
      </c>
      <c r="L20" s="1839" t="s">
        <v>1273</v>
      </c>
    </row>
    <row r="21" spans="1:12">
      <c r="A21" s="1840"/>
      <c r="B21" s="1829"/>
      <c r="C21" s="1829"/>
      <c r="D21" s="1841">
        <v>0.02</v>
      </c>
      <c r="E21" s="1842">
        <f t="shared" ref="E21:E37" si="0">+ABS(B21-C21)*D21</f>
        <v>0</v>
      </c>
      <c r="F21" s="1737"/>
      <c r="G21" s="1829"/>
      <c r="H21" s="1829"/>
      <c r="I21" s="1841">
        <v>0.02</v>
      </c>
      <c r="J21" s="1842">
        <f t="shared" ref="J21:J37" si="1">+ABS(G21-H21)*I21</f>
        <v>0</v>
      </c>
      <c r="L21" s="1839" t="s">
        <v>1274</v>
      </c>
    </row>
    <row r="22" spans="1:12">
      <c r="A22" s="1840"/>
      <c r="B22" s="1829"/>
      <c r="C22" s="1829"/>
      <c r="D22" s="1841">
        <v>0.02</v>
      </c>
      <c r="E22" s="1842">
        <f t="shared" si="0"/>
        <v>0</v>
      </c>
      <c r="F22" s="1737"/>
      <c r="G22" s="1829"/>
      <c r="H22" s="1829"/>
      <c r="I22" s="1841">
        <v>0.02</v>
      </c>
      <c r="J22" s="1842">
        <f t="shared" si="1"/>
        <v>0</v>
      </c>
      <c r="L22" s="1839" t="s">
        <v>1275</v>
      </c>
    </row>
    <row r="23" spans="1:12">
      <c r="A23" s="1840"/>
      <c r="B23" s="1829"/>
      <c r="C23" s="1829"/>
      <c r="D23" s="1841">
        <v>0.02</v>
      </c>
      <c r="E23" s="1842">
        <f t="shared" si="0"/>
        <v>0</v>
      </c>
      <c r="F23" s="1737"/>
      <c r="G23" s="1829"/>
      <c r="H23" s="1829"/>
      <c r="I23" s="1841">
        <v>0.02</v>
      </c>
      <c r="J23" s="1842">
        <f t="shared" si="1"/>
        <v>0</v>
      </c>
      <c r="L23" s="1839" t="s">
        <v>1276</v>
      </c>
    </row>
    <row r="24" spans="1:12">
      <c r="A24" s="1840"/>
      <c r="B24" s="1829"/>
      <c r="C24" s="1829"/>
      <c r="D24" s="1841">
        <v>0.02</v>
      </c>
      <c r="E24" s="1842">
        <f t="shared" si="0"/>
        <v>0</v>
      </c>
      <c r="F24" s="1737"/>
      <c r="G24" s="1829"/>
      <c r="H24" s="1829"/>
      <c r="I24" s="1841">
        <v>0.02</v>
      </c>
      <c r="J24" s="1842">
        <f t="shared" si="1"/>
        <v>0</v>
      </c>
      <c r="L24" s="1839" t="s">
        <v>1277</v>
      </c>
    </row>
    <row r="25" spans="1:12">
      <c r="A25" s="1840"/>
      <c r="B25" s="1829"/>
      <c r="C25" s="1829"/>
      <c r="D25" s="1841">
        <v>0.02</v>
      </c>
      <c r="E25" s="1842">
        <f t="shared" si="0"/>
        <v>0</v>
      </c>
      <c r="F25" s="1737"/>
      <c r="G25" s="1829"/>
      <c r="H25" s="1829"/>
      <c r="I25" s="1841">
        <v>0.02</v>
      </c>
      <c r="J25" s="1842">
        <f t="shared" si="1"/>
        <v>0</v>
      </c>
      <c r="L25" s="1839" t="s">
        <v>1278</v>
      </c>
    </row>
    <row r="26" spans="1:12">
      <c r="A26" s="1843"/>
      <c r="B26" s="1844"/>
      <c r="C26" s="1844"/>
      <c r="D26" s="1841">
        <v>0.02</v>
      </c>
      <c r="E26" s="1842">
        <f t="shared" si="0"/>
        <v>0</v>
      </c>
      <c r="F26" s="1737"/>
      <c r="G26" s="1844"/>
      <c r="H26" s="1844"/>
      <c r="I26" s="1841">
        <v>0.02</v>
      </c>
      <c r="J26" s="1842">
        <f t="shared" si="1"/>
        <v>0</v>
      </c>
      <c r="L26" s="1839" t="s">
        <v>1279</v>
      </c>
    </row>
    <row r="27" spans="1:12">
      <c r="A27" s="1845"/>
      <c r="B27" s="1844"/>
      <c r="C27" s="1844"/>
      <c r="D27" s="1841">
        <v>0.02</v>
      </c>
      <c r="E27" s="1842">
        <f t="shared" si="0"/>
        <v>0</v>
      </c>
      <c r="F27" s="1737"/>
      <c r="G27" s="1844"/>
      <c r="H27" s="1844"/>
      <c r="I27" s="1841">
        <v>0.02</v>
      </c>
      <c r="J27" s="1842">
        <f t="shared" si="1"/>
        <v>0</v>
      </c>
      <c r="L27" s="1839" t="s">
        <v>1280</v>
      </c>
    </row>
    <row r="28" spans="1:12">
      <c r="A28" s="1843"/>
      <c r="B28" s="1844"/>
      <c r="C28" s="1844"/>
      <c r="D28" s="1841">
        <v>0.02</v>
      </c>
      <c r="E28" s="1842">
        <f t="shared" si="0"/>
        <v>0</v>
      </c>
      <c r="F28" s="1737"/>
      <c r="G28" s="1844"/>
      <c r="H28" s="1844"/>
      <c r="I28" s="1841">
        <v>0.02</v>
      </c>
      <c r="J28" s="1842">
        <f t="shared" si="1"/>
        <v>0</v>
      </c>
      <c r="L28" s="1839" t="s">
        <v>1281</v>
      </c>
    </row>
    <row r="29" spans="1:12">
      <c r="A29" s="1846"/>
      <c r="B29" s="1844"/>
      <c r="C29" s="1844"/>
      <c r="D29" s="1841">
        <v>0.02</v>
      </c>
      <c r="E29" s="1842">
        <f t="shared" si="0"/>
        <v>0</v>
      </c>
      <c r="F29" s="1737"/>
      <c r="G29" s="1844"/>
      <c r="H29" s="1844"/>
      <c r="I29" s="1841">
        <v>0.02</v>
      </c>
      <c r="J29" s="1842">
        <f t="shared" si="1"/>
        <v>0</v>
      </c>
      <c r="L29" s="1839" t="s">
        <v>1282</v>
      </c>
    </row>
    <row r="30" spans="1:12">
      <c r="A30" s="1846"/>
      <c r="B30" s="1844"/>
      <c r="C30" s="1844"/>
      <c r="D30" s="1841">
        <v>0.02</v>
      </c>
      <c r="E30" s="1842">
        <f t="shared" si="0"/>
        <v>0</v>
      </c>
      <c r="F30" s="1737"/>
      <c r="G30" s="1844"/>
      <c r="H30" s="1844"/>
      <c r="I30" s="1841">
        <v>0.02</v>
      </c>
      <c r="J30" s="1842">
        <f t="shared" si="1"/>
        <v>0</v>
      </c>
      <c r="L30" s="1839" t="s">
        <v>1283</v>
      </c>
    </row>
    <row r="31" spans="1:12" ht="25.5">
      <c r="A31" s="1838" t="s">
        <v>620</v>
      </c>
      <c r="B31" s="1723"/>
      <c r="C31" s="1723"/>
      <c r="D31" s="1841"/>
      <c r="E31" s="1847"/>
      <c r="F31" s="1848"/>
      <c r="G31" s="1723"/>
      <c r="H31" s="1723"/>
      <c r="I31" s="1841"/>
      <c r="J31" s="1847"/>
      <c r="L31" s="1839" t="s">
        <v>1284</v>
      </c>
    </row>
    <row r="32" spans="1:12">
      <c r="A32" s="1846"/>
      <c r="B32" s="1844"/>
      <c r="C32" s="1844"/>
      <c r="D32" s="1841">
        <v>0.08</v>
      </c>
      <c r="E32" s="1842">
        <f t="shared" si="0"/>
        <v>0</v>
      </c>
      <c r="F32" s="1848"/>
      <c r="G32" s="1844"/>
      <c r="H32" s="1844"/>
      <c r="I32" s="1841">
        <v>0.08</v>
      </c>
      <c r="J32" s="1842">
        <f t="shared" si="1"/>
        <v>0</v>
      </c>
      <c r="L32" s="1839" t="s">
        <v>1285</v>
      </c>
    </row>
    <row r="33" spans="1:12">
      <c r="A33" s="1846"/>
      <c r="B33" s="1844"/>
      <c r="C33" s="1844"/>
      <c r="D33" s="1841">
        <v>0.08</v>
      </c>
      <c r="E33" s="1842">
        <f t="shared" si="0"/>
        <v>0</v>
      </c>
      <c r="F33" s="1848"/>
      <c r="G33" s="1844"/>
      <c r="H33" s="1844"/>
      <c r="I33" s="1841">
        <v>0.08</v>
      </c>
      <c r="J33" s="1842">
        <f t="shared" si="1"/>
        <v>0</v>
      </c>
      <c r="L33" s="1839" t="s">
        <v>1286</v>
      </c>
    </row>
    <row r="34" spans="1:12">
      <c r="A34" s="1846"/>
      <c r="B34" s="1844"/>
      <c r="C34" s="1844"/>
      <c r="D34" s="1841">
        <v>0.08</v>
      </c>
      <c r="E34" s="1842">
        <f t="shared" si="0"/>
        <v>0</v>
      </c>
      <c r="F34" s="1848"/>
      <c r="G34" s="1844"/>
      <c r="H34" s="1844"/>
      <c r="I34" s="1841">
        <v>0.08</v>
      </c>
      <c r="J34" s="1842">
        <f t="shared" si="1"/>
        <v>0</v>
      </c>
      <c r="L34" s="1839" t="s">
        <v>1287</v>
      </c>
    </row>
    <row r="35" spans="1:12">
      <c r="A35" s="1846"/>
      <c r="B35" s="1844"/>
      <c r="C35" s="1844"/>
      <c r="D35" s="1841">
        <v>0.08</v>
      </c>
      <c r="E35" s="1842">
        <f t="shared" si="0"/>
        <v>0</v>
      </c>
      <c r="F35" s="1848"/>
      <c r="G35" s="1844"/>
      <c r="H35" s="1844"/>
      <c r="I35" s="1841">
        <v>0.08</v>
      </c>
      <c r="J35" s="1842">
        <f t="shared" si="1"/>
        <v>0</v>
      </c>
    </row>
    <row r="36" spans="1:12">
      <c r="A36" s="1846"/>
      <c r="B36" s="1844"/>
      <c r="C36" s="1844"/>
      <c r="D36" s="1841">
        <v>0.08</v>
      </c>
      <c r="E36" s="1842">
        <f t="shared" si="0"/>
        <v>0</v>
      </c>
      <c r="F36" s="1848"/>
      <c r="G36" s="1844"/>
      <c r="H36" s="1844"/>
      <c r="I36" s="1841">
        <v>0.08</v>
      </c>
      <c r="J36" s="1842">
        <f t="shared" si="1"/>
        <v>0</v>
      </c>
    </row>
    <row r="37" spans="1:12">
      <c r="A37" s="1846"/>
      <c r="B37" s="1844"/>
      <c r="C37" s="1844"/>
      <c r="D37" s="1841">
        <v>0.08</v>
      </c>
      <c r="E37" s="1842">
        <f t="shared" si="0"/>
        <v>0</v>
      </c>
      <c r="F37" s="1848"/>
      <c r="G37" s="1844"/>
      <c r="H37" s="1844"/>
      <c r="I37" s="1841">
        <v>0.08</v>
      </c>
      <c r="J37" s="1842">
        <f t="shared" si="1"/>
        <v>0</v>
      </c>
    </row>
    <row r="38" spans="1:12">
      <c r="A38" s="1838" t="s">
        <v>621</v>
      </c>
      <c r="B38" s="1849">
        <f t="shared" ref="B38:H38" si="2">SUM(B20:B37)</f>
        <v>0</v>
      </c>
      <c r="C38" s="1849">
        <f t="shared" si="2"/>
        <v>0</v>
      </c>
      <c r="D38" s="1841"/>
      <c r="E38" s="1850">
        <f>SUM(E19:E37)</f>
        <v>0</v>
      </c>
      <c r="F38" s="1851"/>
      <c r="G38" s="1849">
        <f t="shared" si="2"/>
        <v>0</v>
      </c>
      <c r="H38" s="1849">
        <f t="shared" si="2"/>
        <v>0</v>
      </c>
      <c r="I38" s="1841"/>
      <c r="J38" s="1850">
        <f>SUM(J19:J37)</f>
        <v>0</v>
      </c>
    </row>
    <row r="39" spans="1:12">
      <c r="A39" s="1852" t="s">
        <v>622</v>
      </c>
      <c r="B39" s="1852"/>
      <c r="C39" s="1852"/>
      <c r="D39" s="1727"/>
      <c r="E39" s="1727"/>
      <c r="F39" s="1851"/>
      <c r="G39" s="1852"/>
      <c r="H39" s="1852"/>
      <c r="I39" s="1727"/>
      <c r="J39" s="1850">
        <f>+E38-J38</f>
        <v>0</v>
      </c>
    </row>
    <row r="40" spans="1:12">
      <c r="A40" s="1853"/>
      <c r="B40" s="1853"/>
      <c r="C40" s="1853"/>
      <c r="D40" s="1853"/>
      <c r="E40" s="1853"/>
      <c r="F40" s="1853"/>
      <c r="G40" s="1853"/>
      <c r="H40" s="1853"/>
      <c r="I40" s="1853"/>
      <c r="J40" s="1853"/>
    </row>
    <row r="41" spans="1:12">
      <c r="A41" s="1853"/>
      <c r="B41" s="1853"/>
      <c r="C41" s="1853"/>
      <c r="D41" s="1853"/>
      <c r="E41" s="1853"/>
      <c r="F41" s="1853"/>
      <c r="G41" s="1853"/>
      <c r="H41" s="1853"/>
      <c r="I41" s="1853"/>
      <c r="J41" s="1853"/>
    </row>
    <row r="42" spans="1:12">
      <c r="A42" s="1731" t="s">
        <v>118</v>
      </c>
      <c r="B42" s="1731"/>
      <c r="C42" s="1731"/>
      <c r="D42" s="1731"/>
      <c r="E42" s="1731"/>
      <c r="F42" s="1731"/>
      <c r="G42" s="1731"/>
      <c r="H42" s="1731"/>
      <c r="I42" s="1731"/>
      <c r="J42" s="1731"/>
    </row>
    <row r="43" spans="1:12" ht="27.6" customHeight="1">
      <c r="A43" s="6704" t="s">
        <v>1288</v>
      </c>
      <c r="B43" s="6704"/>
      <c r="C43" s="6704"/>
      <c r="D43" s="6704"/>
      <c r="E43" s="6704"/>
      <c r="F43" s="6704"/>
      <c r="G43" s="6704"/>
      <c r="H43" s="6704"/>
      <c r="I43" s="6704"/>
      <c r="J43" s="6704"/>
    </row>
    <row r="44" spans="1:12">
      <c r="A44" s="1731" t="s">
        <v>1289</v>
      </c>
      <c r="B44" s="1731"/>
      <c r="C44" s="1731"/>
      <c r="D44" s="1731"/>
      <c r="E44" s="1731"/>
      <c r="F44" s="1731"/>
      <c r="G44" s="1731"/>
      <c r="H44" s="1731"/>
      <c r="I44" s="1731"/>
      <c r="J44" s="1731"/>
    </row>
    <row r="45" spans="1:12">
      <c r="A45" s="1731" t="s">
        <v>1290</v>
      </c>
      <c r="B45" s="1731"/>
      <c r="C45" s="1731"/>
      <c r="D45" s="1731"/>
      <c r="E45" s="1731"/>
      <c r="F45" s="1731"/>
      <c r="G45" s="1731"/>
      <c r="H45" s="1731"/>
      <c r="I45" s="1731"/>
      <c r="J45" s="3460" t="str">
        <f>+ToC!$E$117</f>
        <v xml:space="preserve">GENERAL Annual Return </v>
      </c>
    </row>
    <row r="46" spans="1:12" ht="38.25">
      <c r="A46" s="1854" t="s">
        <v>1307</v>
      </c>
      <c r="B46" s="1731"/>
      <c r="C46" s="1731"/>
      <c r="D46" s="1731"/>
      <c r="E46" s="1731"/>
      <c r="F46" s="1731"/>
      <c r="G46" s="1731"/>
      <c r="H46" s="1731"/>
      <c r="I46" s="1731"/>
      <c r="J46" s="3615" t="s">
        <v>1758</v>
      </c>
    </row>
    <row r="47" spans="1:12" ht="12.6" hidden="1" customHeight="1"/>
    <row r="48" spans="1:12" ht="12.6" hidden="1" customHeight="1"/>
    <row r="49" hidden="1"/>
  </sheetData>
  <sheetProtection algorithmName="SHA-512" hashValue="kRcvBmmiuT+qlnUdxp88yjjt/yAXB2qUVcabVZiyHUs0UC5Qydt+h/JxdjZdvfy34yFkPxFT1G/qpe/w2q9Liw==" saltValue="D3JrZEoJtS5ml8BK3tyUJQ==" spinCount="100000" sheet="1" objects="1" scenarios="1"/>
  <mergeCells count="12">
    <mergeCell ref="J15:J16"/>
    <mergeCell ref="A43:J43"/>
    <mergeCell ref="A1:J1"/>
    <mergeCell ref="A9:J9"/>
    <mergeCell ref="A11:J11"/>
    <mergeCell ref="B14:E14"/>
    <mergeCell ref="G14:J14"/>
    <mergeCell ref="A15:A16"/>
    <mergeCell ref="B15:C15"/>
    <mergeCell ref="D15:D16"/>
    <mergeCell ref="E15:E16"/>
    <mergeCell ref="I15:I16"/>
  </mergeCells>
  <dataValidations count="1">
    <dataValidation type="list" allowBlank="1" showInputMessage="1" showErrorMessage="1" sqref="A20:A30 A32:A37">
      <formula1>$L$20:$L$34</formula1>
    </dataValidation>
  </dataValidations>
  <hyperlinks>
    <hyperlink ref="A1:J1" location="ToC!A1" display="ToC!A1"/>
  </hyperlinks>
  <pageMargins left="0.70866141732283472" right="0.70866141732283472" top="0.74803149606299213" bottom="0.74803149606299213" header="0.31496062992125984" footer="0.31496062992125984"/>
  <pageSetup scale="46" orientation="portrait" r:id="rId1"/>
  <headerFooter>
    <oddHeader>&amp;L&amp;A&amp;C&amp;"Times New Roman,Bold" DRAFT 
INTERNAL USE ONLY&amp;RPage &amp;P</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F0"/>
    <pageSetUpPr fitToPage="1"/>
  </sheetPr>
  <dimension ref="A1:N37"/>
  <sheetViews>
    <sheetView workbookViewId="0">
      <selection activeCell="B85" sqref="B85"/>
    </sheetView>
  </sheetViews>
  <sheetFormatPr defaultColWidth="0" defaultRowHeight="12.75" zeroHeight="1"/>
  <cols>
    <col min="1" max="1" width="13.1640625" customWidth="1"/>
    <col min="2" max="5" width="19.1640625" customWidth="1"/>
    <col min="6" max="6" width="13.1640625" customWidth="1"/>
    <col min="7" max="7" width="18.6640625" customWidth="1"/>
    <col min="8" max="14" width="19.1640625" customWidth="1"/>
    <col min="15" max="16384" width="9.33203125" hidden="1"/>
  </cols>
  <sheetData>
    <row r="1" spans="1:14">
      <c r="A1" s="6221" t="s">
        <v>1675</v>
      </c>
      <c r="B1" s="6222"/>
      <c r="C1" s="6222"/>
      <c r="D1" s="6222"/>
      <c r="E1" s="6222"/>
      <c r="F1" s="6222"/>
      <c r="G1" s="6222"/>
      <c r="H1" s="6222"/>
      <c r="I1" s="6222"/>
      <c r="J1" s="6222"/>
      <c r="K1" s="6222"/>
      <c r="L1" s="6222"/>
      <c r="M1" s="6222"/>
      <c r="N1" s="6222"/>
    </row>
    <row r="2" spans="1:14">
      <c r="A2" s="1735"/>
      <c r="B2" s="1731"/>
      <c r="C2" s="1731"/>
      <c r="D2" s="1731"/>
      <c r="E2" s="1731"/>
      <c r="F2" s="1731"/>
      <c r="G2" s="1731"/>
      <c r="H2" s="1731"/>
      <c r="I2" s="1731"/>
      <c r="J2" s="1731"/>
      <c r="K2" s="1731"/>
      <c r="L2" s="1731"/>
      <c r="M2" s="4133" t="s">
        <v>2292</v>
      </c>
      <c r="N2" s="1731"/>
    </row>
    <row r="3" spans="1:14" ht="15.75">
      <c r="A3" s="1464" t="str">
        <f>+Cover!A14</f>
        <v>Select Name of Insurer/ Financial Holding Company</v>
      </c>
      <c r="B3" s="1464"/>
      <c r="C3" s="344"/>
      <c r="D3" s="859"/>
      <c r="E3" s="859"/>
      <c r="F3" s="340"/>
      <c r="G3" s="1731"/>
      <c r="H3" s="1731"/>
      <c r="I3" s="1731"/>
      <c r="J3" s="1731"/>
      <c r="K3" s="1732"/>
      <c r="L3" s="1731"/>
      <c r="M3" s="1731"/>
      <c r="N3" s="1731"/>
    </row>
    <row r="4" spans="1:14" ht="15.75">
      <c r="A4" s="1462" t="str">
        <f>+ToC!A3</f>
        <v>Insurer/Financial Holding Company</v>
      </c>
      <c r="B4" s="433"/>
      <c r="C4" s="344"/>
      <c r="D4" s="859"/>
      <c r="E4" s="859"/>
      <c r="F4" s="340"/>
      <c r="G4" s="1731"/>
      <c r="H4" s="1731"/>
      <c r="I4" s="1731"/>
      <c r="J4" s="1731"/>
      <c r="K4" s="1731"/>
      <c r="L4" s="1731"/>
      <c r="M4" s="1731"/>
      <c r="N4" s="1731"/>
    </row>
    <row r="5" spans="1:14" ht="15.75">
      <c r="A5" s="1462"/>
      <c r="B5" s="433"/>
      <c r="C5" s="344"/>
      <c r="D5" s="859"/>
      <c r="E5" s="859"/>
      <c r="F5" s="1219"/>
      <c r="G5" s="1731"/>
      <c r="H5" s="1731"/>
      <c r="I5" s="1731"/>
      <c r="J5" s="1731"/>
      <c r="K5" s="1731"/>
      <c r="L5" s="1731"/>
      <c r="M5" s="1731"/>
      <c r="N5" s="1731"/>
    </row>
    <row r="6" spans="1:14" ht="15.75">
      <c r="A6" s="433" t="str">
        <f>+ToC!A5</f>
        <v>General Insurers Annual Return</v>
      </c>
      <c r="B6" s="433"/>
      <c r="C6" s="1463"/>
      <c r="D6" s="1220"/>
      <c r="E6" s="1220"/>
      <c r="F6" s="859"/>
      <c r="G6" s="1731"/>
      <c r="H6" s="1731"/>
      <c r="I6" s="1731"/>
      <c r="J6" s="1731"/>
      <c r="K6" s="1731"/>
      <c r="L6" s="1731"/>
      <c r="M6" s="1731"/>
      <c r="N6" s="1731"/>
    </row>
    <row r="7" spans="1:14" ht="15.75">
      <c r="A7" s="2443" t="str">
        <f>+ToC!A6</f>
        <v>For Year Ended:</v>
      </c>
      <c r="B7" s="433"/>
      <c r="C7" s="344"/>
      <c r="D7" s="2004"/>
      <c r="E7" s="859"/>
      <c r="F7" s="3475">
        <f>+Cover!A22</f>
        <v>0</v>
      </c>
      <c r="G7" s="1731"/>
      <c r="H7" s="1731"/>
      <c r="I7" s="1731"/>
      <c r="J7" s="1731"/>
      <c r="K7" s="1731"/>
      <c r="L7" s="1731"/>
      <c r="M7" s="431"/>
      <c r="N7" s="1731"/>
    </row>
    <row r="8" spans="1:14">
      <c r="A8" s="6675"/>
      <c r="B8" s="6676"/>
      <c r="C8" s="6676"/>
      <c r="D8" s="6694"/>
      <c r="E8" s="6694"/>
      <c r="F8" s="6694"/>
      <c r="G8" s="6694"/>
      <c r="H8" s="6694"/>
      <c r="I8" s="6694"/>
      <c r="J8" s="6694"/>
      <c r="K8" s="6694"/>
      <c r="L8" s="6694"/>
      <c r="M8" s="6694"/>
      <c r="N8" s="1731"/>
    </row>
    <row r="9" spans="1:14">
      <c r="A9" s="6675" t="s">
        <v>505</v>
      </c>
      <c r="B9" s="6676"/>
      <c r="C9" s="6676"/>
      <c r="D9" s="6694"/>
      <c r="E9" s="6694"/>
      <c r="F9" s="6694"/>
      <c r="G9" s="6694"/>
      <c r="H9" s="6694"/>
      <c r="I9" s="6694"/>
      <c r="J9" s="6694"/>
      <c r="K9" s="6694"/>
      <c r="L9" s="6694"/>
      <c r="M9" s="6694"/>
      <c r="N9" s="1731"/>
    </row>
    <row r="10" spans="1:14">
      <c r="A10" s="6675" t="s">
        <v>1291</v>
      </c>
      <c r="B10" s="6676"/>
      <c r="C10" s="6676"/>
      <c r="D10" s="6694"/>
      <c r="E10" s="6694"/>
      <c r="F10" s="6694"/>
      <c r="G10" s="6694"/>
      <c r="H10" s="6694"/>
      <c r="I10" s="6694"/>
      <c r="J10" s="6694"/>
      <c r="K10" s="6694"/>
      <c r="L10" s="6694"/>
      <c r="M10" s="6694"/>
      <c r="N10" s="1731"/>
    </row>
    <row r="11" spans="1:14">
      <c r="A11" s="6676" t="s">
        <v>1292</v>
      </c>
      <c r="B11" s="6676"/>
      <c r="C11" s="6676"/>
      <c r="D11" s="6676"/>
      <c r="E11" s="6676"/>
      <c r="F11" s="6676"/>
      <c r="G11" s="6676"/>
      <c r="H11" s="6676"/>
      <c r="I11" s="6676"/>
      <c r="J11" s="6676"/>
      <c r="K11" s="6676"/>
      <c r="L11" s="6676"/>
      <c r="M11" s="6676"/>
      <c r="N11" s="1731"/>
    </row>
    <row r="12" spans="1:14">
      <c r="A12" s="1731"/>
      <c r="B12" s="1731"/>
      <c r="C12" s="1731"/>
      <c r="D12" s="1731"/>
      <c r="E12" s="1731"/>
      <c r="F12" s="1731"/>
      <c r="G12" s="1731"/>
      <c r="H12" s="1731"/>
      <c r="I12" s="1731"/>
      <c r="J12" s="1731"/>
      <c r="K12" s="1731"/>
      <c r="L12" s="1731"/>
      <c r="M12" s="1731"/>
      <c r="N12" s="1731"/>
    </row>
    <row r="13" spans="1:14">
      <c r="A13" s="1731"/>
      <c r="B13" s="1731"/>
      <c r="C13" s="1731"/>
      <c r="D13" s="1731"/>
      <c r="E13" s="1731"/>
      <c r="F13" s="1731"/>
      <c r="G13" s="1731"/>
      <c r="H13" s="1731"/>
      <c r="I13" s="1731"/>
      <c r="J13" s="1731"/>
      <c r="K13" s="1731"/>
      <c r="L13" s="1731"/>
      <c r="M13" s="1731"/>
      <c r="N13" s="1731"/>
    </row>
    <row r="14" spans="1:14" ht="63.75">
      <c r="A14" s="2444" t="s">
        <v>1293</v>
      </c>
      <c r="B14" s="1855" t="s">
        <v>1294</v>
      </c>
      <c r="C14" s="2444" t="s">
        <v>1295</v>
      </c>
      <c r="D14" s="2444" t="s">
        <v>1296</v>
      </c>
      <c r="E14" s="2444" t="s">
        <v>1297</v>
      </c>
      <c r="F14" s="1856" t="s">
        <v>560</v>
      </c>
      <c r="G14" s="2444" t="s">
        <v>1298</v>
      </c>
      <c r="H14" s="1855" t="s">
        <v>1299</v>
      </c>
      <c r="I14" s="1855" t="s">
        <v>1300</v>
      </c>
      <c r="J14" s="1855" t="s">
        <v>1301</v>
      </c>
      <c r="K14" s="1855" t="s">
        <v>1302</v>
      </c>
      <c r="L14" s="1855" t="s">
        <v>1303</v>
      </c>
      <c r="M14" s="1855" t="s">
        <v>1304</v>
      </c>
      <c r="N14" s="1855" t="s">
        <v>1305</v>
      </c>
    </row>
    <row r="15" spans="1:14">
      <c r="A15" s="2447"/>
      <c r="B15" s="2445" t="s">
        <v>299</v>
      </c>
      <c r="C15" s="2445" t="s">
        <v>308</v>
      </c>
      <c r="D15" s="2445" t="s">
        <v>520</v>
      </c>
      <c r="E15" s="2445" t="s">
        <v>535</v>
      </c>
      <c r="F15" s="2445" t="s">
        <v>540</v>
      </c>
      <c r="G15" s="2445" t="s">
        <v>542</v>
      </c>
      <c r="H15" s="2445" t="s">
        <v>543</v>
      </c>
      <c r="I15" s="2445" t="s">
        <v>546</v>
      </c>
      <c r="J15" s="2445" t="s">
        <v>548</v>
      </c>
      <c r="K15" s="2445" t="s">
        <v>549</v>
      </c>
      <c r="L15" s="2445" t="s">
        <v>551</v>
      </c>
      <c r="M15" s="2445" t="s">
        <v>556</v>
      </c>
      <c r="N15" s="2445" t="s">
        <v>558</v>
      </c>
    </row>
    <row r="16" spans="1:14">
      <c r="A16" s="2447"/>
      <c r="B16" s="2446" t="s">
        <v>319</v>
      </c>
      <c r="C16" s="2446" t="s">
        <v>319</v>
      </c>
      <c r="D16" s="2446" t="s">
        <v>319</v>
      </c>
      <c r="E16" s="2445"/>
      <c r="F16" s="2445"/>
      <c r="G16" s="2445"/>
      <c r="H16" s="2446" t="s">
        <v>319</v>
      </c>
      <c r="I16" s="2446" t="s">
        <v>319</v>
      </c>
      <c r="J16" s="2446" t="s">
        <v>319</v>
      </c>
      <c r="K16" s="2445"/>
      <c r="L16" s="2445"/>
      <c r="M16" s="2445"/>
      <c r="N16" s="2445"/>
    </row>
    <row r="17" spans="1:14">
      <c r="A17" s="2485"/>
      <c r="B17" s="1857"/>
      <c r="C17" s="1858"/>
      <c r="D17" s="1844"/>
      <c r="E17" s="1842">
        <f>MAX(ABS(C17-B17),ABS(D17-B17))</f>
        <v>0</v>
      </c>
      <c r="F17" s="1841">
        <v>0.1</v>
      </c>
      <c r="G17" s="1842">
        <f>+E17*F17</f>
        <v>0</v>
      </c>
      <c r="H17" s="1858"/>
      <c r="I17" s="1858"/>
      <c r="J17" s="1844"/>
      <c r="K17" s="1859">
        <f>+(C17-B17)-(I17-H17)</f>
        <v>0</v>
      </c>
      <c r="L17" s="1842">
        <f t="shared" ref="L17:L27" si="0">+(D17-B17)-(J17-H17)</f>
        <v>0</v>
      </c>
      <c r="M17" s="1842">
        <f t="shared" ref="M17:M27" si="1">MAX(ABS(K17),ABS(L17))</f>
        <v>0</v>
      </c>
      <c r="N17" s="1842">
        <f>MIN(G17,M17)</f>
        <v>0</v>
      </c>
    </row>
    <row r="18" spans="1:14">
      <c r="A18" s="2485"/>
      <c r="B18" s="1857"/>
      <c r="C18" s="1858"/>
      <c r="D18" s="1844"/>
      <c r="E18" s="1842">
        <f t="shared" ref="E18:E27" si="2">MAX(ABS(C18-B18),ABS(D18-B18))</f>
        <v>0</v>
      </c>
      <c r="F18" s="1841">
        <v>0.1</v>
      </c>
      <c r="G18" s="1842">
        <f t="shared" ref="G18:G27" si="3">+E18*F18</f>
        <v>0</v>
      </c>
      <c r="H18" s="1858"/>
      <c r="I18" s="1858"/>
      <c r="J18" s="1844"/>
      <c r="K18" s="1859">
        <f t="shared" ref="K18:K27" si="4">+(C18-B18)-(I18-H18)</f>
        <v>0</v>
      </c>
      <c r="L18" s="1842">
        <f t="shared" si="0"/>
        <v>0</v>
      </c>
      <c r="M18" s="1842">
        <f t="shared" si="1"/>
        <v>0</v>
      </c>
      <c r="N18" s="1842">
        <f t="shared" ref="N18:N27" si="5">MIN(G18,M18)</f>
        <v>0</v>
      </c>
    </row>
    <row r="19" spans="1:14">
      <c r="A19" s="2485"/>
      <c r="B19" s="1857"/>
      <c r="C19" s="1858"/>
      <c r="D19" s="1844"/>
      <c r="E19" s="1842">
        <f t="shared" si="2"/>
        <v>0</v>
      </c>
      <c r="F19" s="1841">
        <v>0.1</v>
      </c>
      <c r="G19" s="1842">
        <f t="shared" si="3"/>
        <v>0</v>
      </c>
      <c r="H19" s="1858"/>
      <c r="I19" s="1858"/>
      <c r="J19" s="1844"/>
      <c r="K19" s="1859">
        <f t="shared" si="4"/>
        <v>0</v>
      </c>
      <c r="L19" s="1842">
        <f t="shared" si="0"/>
        <v>0</v>
      </c>
      <c r="M19" s="1842">
        <f t="shared" si="1"/>
        <v>0</v>
      </c>
      <c r="N19" s="1842">
        <f t="shared" si="5"/>
        <v>0</v>
      </c>
    </row>
    <row r="20" spans="1:14">
      <c r="A20" s="2485"/>
      <c r="B20" s="1857"/>
      <c r="C20" s="1858"/>
      <c r="D20" s="1844"/>
      <c r="E20" s="1842">
        <f t="shared" si="2"/>
        <v>0</v>
      </c>
      <c r="F20" s="1841">
        <v>0.1</v>
      </c>
      <c r="G20" s="1842">
        <f t="shared" si="3"/>
        <v>0</v>
      </c>
      <c r="H20" s="1858"/>
      <c r="I20" s="1858"/>
      <c r="J20" s="1844"/>
      <c r="K20" s="1859">
        <f>+(C20-B20)-(I20-H20)</f>
        <v>0</v>
      </c>
      <c r="L20" s="1842">
        <f t="shared" si="0"/>
        <v>0</v>
      </c>
      <c r="M20" s="1842">
        <f t="shared" si="1"/>
        <v>0</v>
      </c>
      <c r="N20" s="1842">
        <f t="shared" si="5"/>
        <v>0</v>
      </c>
    </row>
    <row r="21" spans="1:14">
      <c r="A21" s="2485"/>
      <c r="B21" s="1857"/>
      <c r="C21" s="1858"/>
      <c r="D21" s="1844"/>
      <c r="E21" s="1842">
        <f t="shared" si="2"/>
        <v>0</v>
      </c>
      <c r="F21" s="1841">
        <v>0.1</v>
      </c>
      <c r="G21" s="1842">
        <f t="shared" si="3"/>
        <v>0</v>
      </c>
      <c r="H21" s="1858"/>
      <c r="I21" s="1858"/>
      <c r="J21" s="1844"/>
      <c r="K21" s="1859">
        <f t="shared" si="4"/>
        <v>0</v>
      </c>
      <c r="L21" s="1842">
        <f t="shared" si="0"/>
        <v>0</v>
      </c>
      <c r="M21" s="1842">
        <f t="shared" si="1"/>
        <v>0</v>
      </c>
      <c r="N21" s="1842">
        <f t="shared" si="5"/>
        <v>0</v>
      </c>
    </row>
    <row r="22" spans="1:14">
      <c r="A22" s="2485"/>
      <c r="B22" s="1857"/>
      <c r="C22" s="1858"/>
      <c r="D22" s="1844"/>
      <c r="E22" s="1842">
        <f t="shared" si="2"/>
        <v>0</v>
      </c>
      <c r="F22" s="1841">
        <v>0.1</v>
      </c>
      <c r="G22" s="1842">
        <f t="shared" si="3"/>
        <v>0</v>
      </c>
      <c r="H22" s="1858"/>
      <c r="I22" s="1858"/>
      <c r="J22" s="1844"/>
      <c r="K22" s="1859">
        <f t="shared" si="4"/>
        <v>0</v>
      </c>
      <c r="L22" s="1842">
        <f t="shared" si="0"/>
        <v>0</v>
      </c>
      <c r="M22" s="1842">
        <f t="shared" si="1"/>
        <v>0</v>
      </c>
      <c r="N22" s="1842">
        <f t="shared" si="5"/>
        <v>0</v>
      </c>
    </row>
    <row r="23" spans="1:14">
      <c r="A23" s="2485"/>
      <c r="B23" s="1857"/>
      <c r="C23" s="1858"/>
      <c r="D23" s="1844"/>
      <c r="E23" s="1842">
        <f t="shared" si="2"/>
        <v>0</v>
      </c>
      <c r="F23" s="1841">
        <v>0.1</v>
      </c>
      <c r="G23" s="1842">
        <f t="shared" si="3"/>
        <v>0</v>
      </c>
      <c r="H23" s="1858"/>
      <c r="I23" s="1858"/>
      <c r="J23" s="1844"/>
      <c r="K23" s="1859">
        <f t="shared" si="4"/>
        <v>0</v>
      </c>
      <c r="L23" s="1842">
        <f t="shared" si="0"/>
        <v>0</v>
      </c>
      <c r="M23" s="1842">
        <f t="shared" si="1"/>
        <v>0</v>
      </c>
      <c r="N23" s="1842">
        <f t="shared" si="5"/>
        <v>0</v>
      </c>
    </row>
    <row r="24" spans="1:14">
      <c r="A24" s="2485"/>
      <c r="B24" s="1857"/>
      <c r="C24" s="1858"/>
      <c r="D24" s="1844"/>
      <c r="E24" s="1842">
        <f t="shared" si="2"/>
        <v>0</v>
      </c>
      <c r="F24" s="1841">
        <v>0.1</v>
      </c>
      <c r="G24" s="1842">
        <f t="shared" si="3"/>
        <v>0</v>
      </c>
      <c r="H24" s="1858"/>
      <c r="I24" s="1858"/>
      <c r="J24" s="1844"/>
      <c r="K24" s="1859">
        <f t="shared" si="4"/>
        <v>0</v>
      </c>
      <c r="L24" s="1842">
        <f t="shared" si="0"/>
        <v>0</v>
      </c>
      <c r="M24" s="1842">
        <f t="shared" si="1"/>
        <v>0</v>
      </c>
      <c r="N24" s="1842">
        <f t="shared" si="5"/>
        <v>0</v>
      </c>
    </row>
    <row r="25" spans="1:14">
      <c r="A25" s="2485"/>
      <c r="B25" s="1857"/>
      <c r="C25" s="1858"/>
      <c r="D25" s="1844"/>
      <c r="E25" s="1842">
        <f t="shared" si="2"/>
        <v>0</v>
      </c>
      <c r="F25" s="1841">
        <v>0.1</v>
      </c>
      <c r="G25" s="1842">
        <f t="shared" si="3"/>
        <v>0</v>
      </c>
      <c r="H25" s="1858"/>
      <c r="I25" s="1858"/>
      <c r="J25" s="1844"/>
      <c r="K25" s="1859">
        <f t="shared" si="4"/>
        <v>0</v>
      </c>
      <c r="L25" s="1842">
        <f t="shared" si="0"/>
        <v>0</v>
      </c>
      <c r="M25" s="1842">
        <f t="shared" si="1"/>
        <v>0</v>
      </c>
      <c r="N25" s="1842">
        <f t="shared" si="5"/>
        <v>0</v>
      </c>
    </row>
    <row r="26" spans="1:14">
      <c r="A26" s="2485"/>
      <c r="B26" s="1857"/>
      <c r="C26" s="1858"/>
      <c r="D26" s="1844"/>
      <c r="E26" s="1842">
        <f t="shared" si="2"/>
        <v>0</v>
      </c>
      <c r="F26" s="1841">
        <v>0.1</v>
      </c>
      <c r="G26" s="1842">
        <f t="shared" si="3"/>
        <v>0</v>
      </c>
      <c r="H26" s="1858"/>
      <c r="I26" s="1858"/>
      <c r="J26" s="1844"/>
      <c r="K26" s="1859">
        <f t="shared" si="4"/>
        <v>0</v>
      </c>
      <c r="L26" s="1842">
        <f t="shared" si="0"/>
        <v>0</v>
      </c>
      <c r="M26" s="1842">
        <f t="shared" si="1"/>
        <v>0</v>
      </c>
      <c r="N26" s="1842">
        <f t="shared" si="5"/>
        <v>0</v>
      </c>
    </row>
    <row r="27" spans="1:14">
      <c r="A27" s="2485"/>
      <c r="B27" s="1857"/>
      <c r="C27" s="1858"/>
      <c r="D27" s="1844"/>
      <c r="E27" s="1842">
        <f t="shared" si="2"/>
        <v>0</v>
      </c>
      <c r="F27" s="1841">
        <v>0.1</v>
      </c>
      <c r="G27" s="1842">
        <f t="shared" si="3"/>
        <v>0</v>
      </c>
      <c r="H27" s="1858"/>
      <c r="I27" s="1858"/>
      <c r="J27" s="1844"/>
      <c r="K27" s="1859">
        <f t="shared" si="4"/>
        <v>0</v>
      </c>
      <c r="L27" s="1842">
        <f t="shared" si="0"/>
        <v>0</v>
      </c>
      <c r="M27" s="1842">
        <f t="shared" si="1"/>
        <v>0</v>
      </c>
      <c r="N27" s="1842">
        <f t="shared" si="5"/>
        <v>0</v>
      </c>
    </row>
    <row r="28" spans="1:14">
      <c r="A28" s="2447" t="s">
        <v>621</v>
      </c>
      <c r="B28" s="1860">
        <f>SUM(B17:B27)</f>
        <v>0</v>
      </c>
      <c r="C28" s="1860">
        <f>SUM(C17:C27)</f>
        <v>0</v>
      </c>
      <c r="D28" s="1860">
        <f>SUM(D17:D27)</f>
        <v>0</v>
      </c>
      <c r="E28" s="1860">
        <f>SUM(E17:E27)</f>
        <v>0</v>
      </c>
      <c r="F28" s="2445"/>
      <c r="G28" s="1860">
        <f>SUM(G17:G27)</f>
        <v>0</v>
      </c>
      <c r="H28" s="1860">
        <f t="shared" ref="H28:N28" si="6">SUM(H17:H27)</f>
        <v>0</v>
      </c>
      <c r="I28" s="1860">
        <f t="shared" si="6"/>
        <v>0</v>
      </c>
      <c r="J28" s="1860">
        <f t="shared" si="6"/>
        <v>0</v>
      </c>
      <c r="K28" s="1860">
        <f t="shared" si="6"/>
        <v>0</v>
      </c>
      <c r="L28" s="1860">
        <f>SUM(L17:L27)</f>
        <v>0</v>
      </c>
      <c r="M28" s="1860">
        <f t="shared" si="6"/>
        <v>0</v>
      </c>
      <c r="N28" s="1860">
        <f t="shared" si="6"/>
        <v>0</v>
      </c>
    </row>
    <row r="29" spans="1:14">
      <c r="A29" s="1731"/>
      <c r="B29" s="1731"/>
      <c r="C29" s="1731"/>
      <c r="D29" s="1731"/>
      <c r="E29" s="1731"/>
      <c r="F29" s="1731"/>
      <c r="G29" s="1731"/>
      <c r="H29" s="1731"/>
      <c r="I29" s="1731"/>
      <c r="J29" s="1731"/>
      <c r="K29" s="1731"/>
      <c r="L29" s="1731"/>
      <c r="M29" s="1731"/>
      <c r="N29" s="1731"/>
    </row>
    <row r="30" spans="1:14">
      <c r="A30" s="1731" t="s">
        <v>118</v>
      </c>
      <c r="B30" s="1731"/>
      <c r="C30" s="1731"/>
      <c r="D30" s="1731"/>
      <c r="E30" s="1731"/>
      <c r="F30" s="1731"/>
      <c r="G30" s="1731"/>
      <c r="H30" s="1731"/>
      <c r="I30" s="1731"/>
      <c r="J30" s="1731"/>
      <c r="K30" s="1731"/>
      <c r="L30" s="1731"/>
      <c r="M30" s="1731"/>
      <c r="N30" s="1731"/>
    </row>
    <row r="31" spans="1:14">
      <c r="A31" s="1731" t="s">
        <v>1306</v>
      </c>
      <c r="B31" s="1731"/>
      <c r="C31" s="1731"/>
      <c r="D31" s="1731"/>
      <c r="E31" s="1731"/>
      <c r="F31" s="1731"/>
      <c r="G31" s="1731"/>
      <c r="H31" s="1731"/>
      <c r="I31" s="1731"/>
      <c r="J31" s="1731"/>
      <c r="K31" s="1731"/>
      <c r="L31" s="1731"/>
      <c r="M31" s="1731"/>
      <c r="N31" s="1731"/>
    </row>
    <row r="32" spans="1:14">
      <c r="A32" s="1731" t="s">
        <v>1289</v>
      </c>
      <c r="B32" s="1731"/>
      <c r="C32" s="1731"/>
      <c r="D32" s="1731"/>
      <c r="E32" s="1731"/>
      <c r="F32" s="1731"/>
      <c r="G32" s="1731"/>
      <c r="H32" s="1731"/>
      <c r="I32" s="1731"/>
      <c r="J32" s="1731"/>
      <c r="K32" s="1731"/>
      <c r="L32" s="1731"/>
      <c r="M32" s="1731"/>
      <c r="N32" s="1731"/>
    </row>
    <row r="33" spans="1:14">
      <c r="A33" s="1731" t="s">
        <v>1290</v>
      </c>
      <c r="B33" s="1731"/>
      <c r="C33" s="1731"/>
      <c r="D33" s="1731"/>
      <c r="E33" s="1731"/>
      <c r="F33" s="1731"/>
      <c r="G33" s="1731"/>
      <c r="H33" s="1731"/>
      <c r="I33" s="1731"/>
      <c r="J33" s="1731"/>
      <c r="K33" s="1731"/>
      <c r="L33" s="1731"/>
      <c r="M33" s="1731"/>
      <c r="N33" s="1731"/>
    </row>
    <row r="34" spans="1:14">
      <c r="A34" s="1731" t="s">
        <v>1307</v>
      </c>
      <c r="B34" s="1731"/>
      <c r="C34" s="1731"/>
      <c r="D34" s="1731"/>
      <c r="E34" s="1731"/>
      <c r="F34" s="1731"/>
      <c r="G34" s="1731"/>
      <c r="H34" s="1731"/>
      <c r="I34" s="1731"/>
      <c r="J34" s="1731"/>
      <c r="K34" s="1731"/>
      <c r="L34" s="1731"/>
      <c r="M34" s="1731"/>
      <c r="N34" s="1731"/>
    </row>
    <row r="35" spans="1:14">
      <c r="A35" s="1731"/>
      <c r="B35" s="1731"/>
      <c r="C35" s="1731"/>
      <c r="D35" s="1731"/>
      <c r="E35" s="1731"/>
      <c r="F35" s="1731"/>
      <c r="G35" s="1731"/>
      <c r="H35" s="1731"/>
      <c r="I35" s="1731"/>
      <c r="J35" s="1731"/>
      <c r="K35" s="1731"/>
      <c r="L35" s="1731"/>
      <c r="M35" s="1731"/>
      <c r="N35" s="1731"/>
    </row>
    <row r="36" spans="1:14">
      <c r="A36" s="1731"/>
      <c r="B36" s="1731"/>
      <c r="C36" s="1731"/>
      <c r="D36" s="1731"/>
      <c r="E36" s="1731"/>
      <c r="F36" s="1731"/>
      <c r="G36" s="1731"/>
      <c r="H36" s="1731"/>
      <c r="I36" s="1731"/>
      <c r="J36" s="1731"/>
      <c r="K36" s="1731"/>
      <c r="L36" s="1731"/>
      <c r="M36" s="1731"/>
      <c r="N36" s="3460" t="str">
        <f>+ToC!$E$117</f>
        <v xml:space="preserve">GENERAL Annual Return </v>
      </c>
    </row>
    <row r="37" spans="1:14">
      <c r="A37" s="1731"/>
      <c r="B37" s="1731"/>
      <c r="C37" s="1731"/>
      <c r="D37" s="1731"/>
      <c r="E37" s="1731"/>
      <c r="F37" s="1731"/>
      <c r="G37" s="1731"/>
      <c r="H37" s="1731"/>
      <c r="I37" s="1731"/>
      <c r="J37" s="1731"/>
      <c r="K37" s="1731"/>
      <c r="L37" s="1731"/>
      <c r="M37" s="1731"/>
      <c r="N37" s="1761" t="s">
        <v>1759</v>
      </c>
    </row>
  </sheetData>
  <sheetProtection algorithmName="SHA-512" hashValue="ZRUYdBiOSaDlK2/WGOEcyWeA35/04MHztw/Hoql/5HIavvQQIh85/Jq5ChYbY6tCYZh4PGoObGdxUam3OULUIg==" saltValue="FPbt9r+VJsubmMNmpuWQdg==" spinCount="100000" sheet="1" objects="1" scenarios="1"/>
  <mergeCells count="5">
    <mergeCell ref="A1:N1"/>
    <mergeCell ref="A8:M8"/>
    <mergeCell ref="A9:M9"/>
    <mergeCell ref="A10:M10"/>
    <mergeCell ref="A11:M11"/>
  </mergeCells>
  <hyperlinks>
    <hyperlink ref="A1:N1" location="ToC!A1" display="40.30"/>
  </hyperlinks>
  <pageMargins left="0.70866141732283472" right="0.70866141732283472" top="0.74803149606299213" bottom="0.74803149606299213" header="0.31496062992125984" footer="0.31496062992125984"/>
  <pageSetup scale="39" orientation="portrait" r:id="rId1"/>
  <headerFooter>
    <oddHeader>&amp;L&amp;A&amp;C&amp;"Times New Roman,Bold" DRAFT 
INTERNAL USE ONLY&amp;RPage &amp;P</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F0"/>
    <pageSetUpPr fitToPage="1"/>
  </sheetPr>
  <dimension ref="A1:M57"/>
  <sheetViews>
    <sheetView zoomScaleNormal="100" workbookViewId="0">
      <selection activeCell="B85" sqref="B85"/>
    </sheetView>
  </sheetViews>
  <sheetFormatPr defaultColWidth="0" defaultRowHeight="12.75" zeroHeight="1"/>
  <cols>
    <col min="1" max="1" width="53.83203125" style="1861" customWidth="1"/>
    <col min="2" max="5" width="19.83203125" style="1861" customWidth="1"/>
    <col min="6" max="6" width="13.1640625" style="1871" customWidth="1"/>
    <col min="7" max="10" width="19.83203125" style="1861" customWidth="1"/>
    <col min="11" max="11" width="13.1640625" style="1871" customWidth="1"/>
    <col min="12" max="13" width="19.83203125" style="1861" customWidth="1"/>
    <col min="14" max="16384" width="13.1640625" style="1861" hidden="1"/>
  </cols>
  <sheetData>
    <row r="1" spans="1:13">
      <c r="A1" s="6221" t="s">
        <v>1676</v>
      </c>
      <c r="B1" s="6222"/>
      <c r="C1" s="6222"/>
      <c r="D1" s="6222"/>
      <c r="E1" s="6222"/>
      <c r="F1" s="6222"/>
      <c r="G1" s="6222"/>
      <c r="H1" s="6222"/>
      <c r="I1" s="6222"/>
      <c r="J1" s="6222"/>
      <c r="K1" s="6222"/>
      <c r="L1" s="6222"/>
      <c r="M1" s="1736"/>
    </row>
    <row r="2" spans="1:13">
      <c r="A2" s="1735"/>
      <c r="B2" s="1736"/>
      <c r="C2" s="1733"/>
      <c r="D2" s="1862"/>
      <c r="E2" s="1736"/>
      <c r="F2" s="1733"/>
      <c r="G2" s="1736"/>
      <c r="H2" s="1736"/>
      <c r="I2" s="1736"/>
      <c r="J2" s="1736"/>
      <c r="K2" s="1733"/>
      <c r="L2" s="4133" t="s">
        <v>2292</v>
      </c>
      <c r="M2" s="1736"/>
    </row>
    <row r="3" spans="1:13" ht="15.75">
      <c r="A3" s="1464" t="str">
        <f>+Cover!A14</f>
        <v>Select Name of Insurer/ Financial Holding Company</v>
      </c>
      <c r="B3" s="1464"/>
      <c r="C3" s="344"/>
      <c r="D3" s="859"/>
      <c r="E3" s="859"/>
      <c r="F3" s="340"/>
      <c r="G3" s="1736"/>
      <c r="H3" s="1736"/>
      <c r="I3" s="1736"/>
      <c r="J3" s="1736"/>
      <c r="K3" s="1732"/>
      <c r="L3" s="1736"/>
      <c r="M3" s="1736"/>
    </row>
    <row r="4" spans="1:13" ht="15.75">
      <c r="A4" s="1462" t="str">
        <f>+ToC!A3</f>
        <v>Insurer/Financial Holding Company</v>
      </c>
      <c r="B4" s="433"/>
      <c r="C4" s="344"/>
      <c r="D4" s="859"/>
      <c r="E4" s="859"/>
      <c r="F4" s="340"/>
      <c r="G4" s="1736"/>
      <c r="H4" s="1736"/>
      <c r="I4" s="1736"/>
      <c r="J4" s="1736"/>
      <c r="K4" s="1733"/>
      <c r="L4" s="1736"/>
      <c r="M4" s="1736"/>
    </row>
    <row r="5" spans="1:13" ht="15.75">
      <c r="A5" s="1462"/>
      <c r="B5" s="433"/>
      <c r="C5" s="344"/>
      <c r="D5" s="859"/>
      <c r="E5" s="859"/>
      <c r="F5" s="1219"/>
      <c r="G5" s="1736"/>
      <c r="H5" s="1736"/>
      <c r="I5" s="1736"/>
      <c r="J5" s="1736"/>
      <c r="K5" s="1733"/>
      <c r="L5" s="1736"/>
      <c r="M5" s="1736"/>
    </row>
    <row r="6" spans="1:13" ht="15.75">
      <c r="A6" s="433" t="str">
        <f>+ToC!A5</f>
        <v>General Insurers Annual Return</v>
      </c>
      <c r="B6" s="433"/>
      <c r="C6" s="1463"/>
      <c r="D6" s="1220"/>
      <c r="E6" s="1220"/>
      <c r="F6" s="859"/>
      <c r="G6" s="1736"/>
      <c r="H6" s="1736"/>
      <c r="I6" s="1736"/>
      <c r="J6" s="1736"/>
      <c r="K6" s="1733"/>
      <c r="L6" s="1736"/>
      <c r="M6" s="1736"/>
    </row>
    <row r="7" spans="1:13" ht="15.75">
      <c r="A7" s="1597" t="str">
        <f>+ToC!A6</f>
        <v>For Year Ended:</v>
      </c>
      <c r="B7" s="433"/>
      <c r="C7" s="344"/>
      <c r="D7" s="2004"/>
      <c r="E7" s="859"/>
      <c r="F7" s="3475">
        <f>+Cover!A22</f>
        <v>0</v>
      </c>
      <c r="G7" s="1736"/>
      <c r="H7" s="1736"/>
      <c r="I7" s="1736"/>
      <c r="J7" s="1736"/>
      <c r="K7" s="1733"/>
      <c r="L7" s="431"/>
      <c r="M7" s="1736"/>
    </row>
    <row r="8" spans="1:13">
      <c r="A8" s="6675"/>
      <c r="B8" s="6676"/>
      <c r="C8" s="6676"/>
      <c r="D8" s="6676"/>
      <c r="E8" s="6694"/>
      <c r="F8" s="6694"/>
      <c r="G8" s="6694"/>
      <c r="H8" s="6694"/>
      <c r="I8" s="6694"/>
      <c r="J8" s="6694"/>
      <c r="K8" s="6694"/>
      <c r="L8" s="6694"/>
      <c r="M8" s="1736"/>
    </row>
    <row r="9" spans="1:13">
      <c r="A9" s="6675" t="s">
        <v>505</v>
      </c>
      <c r="B9" s="6676"/>
      <c r="C9" s="6676"/>
      <c r="D9" s="6676"/>
      <c r="E9" s="6694"/>
      <c r="F9" s="6694"/>
      <c r="G9" s="6694"/>
      <c r="H9" s="6694"/>
      <c r="I9" s="6694"/>
      <c r="J9" s="6694"/>
      <c r="K9" s="6694"/>
      <c r="L9" s="6694"/>
      <c r="M9" s="1736"/>
    </row>
    <row r="10" spans="1:13">
      <c r="A10" s="6675" t="s">
        <v>1291</v>
      </c>
      <c r="B10" s="6676"/>
      <c r="C10" s="6676"/>
      <c r="D10" s="6676"/>
      <c r="E10" s="6694"/>
      <c r="F10" s="6694"/>
      <c r="G10" s="6694"/>
      <c r="H10" s="6694"/>
      <c r="I10" s="6694"/>
      <c r="J10" s="6694"/>
      <c r="K10" s="6694"/>
      <c r="L10" s="6694"/>
      <c r="M10" s="1736"/>
    </row>
    <row r="11" spans="1:13">
      <c r="A11" s="6676" t="s">
        <v>1308</v>
      </c>
      <c r="B11" s="6676"/>
      <c r="C11" s="6676"/>
      <c r="D11" s="6676"/>
      <c r="E11" s="6676"/>
      <c r="F11" s="6676"/>
      <c r="G11" s="6676"/>
      <c r="H11" s="6676"/>
      <c r="I11" s="6676"/>
      <c r="J11" s="6676"/>
      <c r="K11" s="6676"/>
      <c r="L11" s="6676"/>
      <c r="M11" s="1736"/>
    </row>
    <row r="12" spans="1:13">
      <c r="A12" s="1736"/>
      <c r="B12" s="1736"/>
      <c r="C12" s="1736"/>
      <c r="D12" s="1736"/>
      <c r="E12" s="1736"/>
      <c r="F12" s="1733"/>
      <c r="G12" s="1736"/>
      <c r="H12" s="1736"/>
      <c r="I12" s="1736"/>
      <c r="J12" s="1736"/>
      <c r="K12" s="1733"/>
      <c r="L12" s="1736"/>
      <c r="M12" s="1736"/>
    </row>
    <row r="13" spans="1:13">
      <c r="A13" s="1722"/>
      <c r="B13" s="6681" t="s">
        <v>1309</v>
      </c>
      <c r="C13" s="6682"/>
      <c r="D13" s="6682"/>
      <c r="E13" s="6682"/>
      <c r="F13" s="6682"/>
      <c r="G13" s="6683"/>
      <c r="H13" s="6681" t="s">
        <v>1310</v>
      </c>
      <c r="I13" s="6682"/>
      <c r="J13" s="6682"/>
      <c r="K13" s="6682"/>
      <c r="L13" s="6683"/>
      <c r="M13" s="6712" t="s">
        <v>1311</v>
      </c>
    </row>
    <row r="14" spans="1:13" ht="38.25">
      <c r="A14" s="1764" t="s">
        <v>1312</v>
      </c>
      <c r="B14" s="1764" t="s">
        <v>1313</v>
      </c>
      <c r="C14" s="1764" t="s">
        <v>1314</v>
      </c>
      <c r="D14" s="1764" t="s">
        <v>1315</v>
      </c>
      <c r="E14" s="1764" t="s">
        <v>1316</v>
      </c>
      <c r="F14" s="1764" t="s">
        <v>560</v>
      </c>
      <c r="G14" s="1764" t="s">
        <v>1317</v>
      </c>
      <c r="H14" s="1764" t="s">
        <v>1313</v>
      </c>
      <c r="I14" s="1764" t="s">
        <v>1314</v>
      </c>
      <c r="J14" s="1764" t="s">
        <v>1318</v>
      </c>
      <c r="K14" s="1764" t="s">
        <v>560</v>
      </c>
      <c r="L14" s="1764" t="s">
        <v>1319</v>
      </c>
      <c r="M14" s="6712"/>
    </row>
    <row r="15" spans="1:13">
      <c r="A15" s="1764"/>
      <c r="B15" s="1721" t="s">
        <v>299</v>
      </c>
      <c r="C15" s="1721" t="s">
        <v>308</v>
      </c>
      <c r="D15" s="1721" t="s">
        <v>520</v>
      </c>
      <c r="E15" s="1721" t="s">
        <v>535</v>
      </c>
      <c r="F15" s="1721" t="s">
        <v>540</v>
      </c>
      <c r="G15" s="1721" t="s">
        <v>542</v>
      </c>
      <c r="H15" s="1721" t="s">
        <v>543</v>
      </c>
      <c r="I15" s="1721" t="s">
        <v>546</v>
      </c>
      <c r="J15" s="1721" t="s">
        <v>548</v>
      </c>
      <c r="K15" s="1721" t="s">
        <v>549</v>
      </c>
      <c r="L15" s="1721" t="s">
        <v>551</v>
      </c>
      <c r="M15" s="1721" t="s">
        <v>558</v>
      </c>
    </row>
    <row r="16" spans="1:13">
      <c r="A16" s="1764"/>
      <c r="B16" s="6712" t="s">
        <v>319</v>
      </c>
      <c r="C16" s="6712"/>
      <c r="D16" s="6712"/>
      <c r="E16" s="6712"/>
      <c r="F16" s="1764"/>
      <c r="G16" s="1764"/>
      <c r="H16" s="6712" t="s">
        <v>319</v>
      </c>
      <c r="I16" s="6712"/>
      <c r="J16" s="6712"/>
      <c r="K16" s="1764"/>
      <c r="L16" s="1764"/>
      <c r="M16" s="1764"/>
    </row>
    <row r="17" spans="1:13">
      <c r="A17" s="6677" t="s">
        <v>1320</v>
      </c>
      <c r="B17" s="6677"/>
      <c r="C17" s="6705"/>
      <c r="D17" s="6677"/>
      <c r="E17" s="6677"/>
      <c r="F17" s="6677"/>
      <c r="G17" s="6677"/>
      <c r="H17" s="6677"/>
      <c r="I17" s="6677"/>
      <c r="J17" s="6677"/>
      <c r="K17" s="6677"/>
      <c r="L17" s="6677"/>
      <c r="M17" s="6677"/>
    </row>
    <row r="18" spans="1:13">
      <c r="A18" s="6708" t="s">
        <v>1321</v>
      </c>
      <c r="B18" s="6709"/>
      <c r="C18" s="6709"/>
      <c r="D18" s="6709"/>
      <c r="E18" s="6709"/>
      <c r="F18" s="6709"/>
      <c r="G18" s="6709"/>
      <c r="H18" s="6709"/>
      <c r="I18" s="6709"/>
      <c r="J18" s="6709"/>
      <c r="K18" s="6709"/>
      <c r="L18" s="6709"/>
      <c r="M18" s="6710"/>
    </row>
    <row r="19" spans="1:13">
      <c r="A19" s="1724" t="s">
        <v>1322</v>
      </c>
      <c r="B19" s="1864"/>
      <c r="C19" s="1864"/>
      <c r="D19" s="1726">
        <f>+B19-C19</f>
        <v>0</v>
      </c>
      <c r="E19" s="1814"/>
      <c r="F19" s="1865">
        <v>5.0000000000000001E-4</v>
      </c>
      <c r="G19" s="1726">
        <f>+(D19-E19)*F19</f>
        <v>0</v>
      </c>
      <c r="H19" s="1819"/>
      <c r="I19" s="1814"/>
      <c r="J19" s="1726">
        <f>+H19-I19</f>
        <v>0</v>
      </c>
      <c r="K19" s="1865">
        <v>5.0000000000000001E-4</v>
      </c>
      <c r="L19" s="1726">
        <f>+J19*K19</f>
        <v>0</v>
      </c>
      <c r="M19" s="1726">
        <f>+G19-L19</f>
        <v>0</v>
      </c>
    </row>
    <row r="20" spans="1:13">
      <c r="A20" s="1724" t="s">
        <v>1323</v>
      </c>
      <c r="B20" s="1864"/>
      <c r="C20" s="1864"/>
      <c r="D20" s="1726">
        <f>+B20-C20</f>
        <v>0</v>
      </c>
      <c r="E20" s="1814"/>
      <c r="F20" s="1865">
        <v>1E-3</v>
      </c>
      <c r="G20" s="1726">
        <f>+(D20-E20)*F20</f>
        <v>0</v>
      </c>
      <c r="H20" s="1819"/>
      <c r="I20" s="1814"/>
      <c r="J20" s="1726">
        <f>+H20-I20</f>
        <v>0</v>
      </c>
      <c r="K20" s="1865">
        <v>1E-3</v>
      </c>
      <c r="L20" s="1726">
        <f>+J20*K20</f>
        <v>0</v>
      </c>
      <c r="M20" s="1726">
        <f>+G20-L20</f>
        <v>0</v>
      </c>
    </row>
    <row r="21" spans="1:13">
      <c r="A21" s="1724" t="s">
        <v>1324</v>
      </c>
      <c r="B21" s="1864"/>
      <c r="C21" s="1864"/>
      <c r="D21" s="1726">
        <f>+B21-C21</f>
        <v>0</v>
      </c>
      <c r="E21" s="1814"/>
      <c r="F21" s="1865">
        <v>2E-3</v>
      </c>
      <c r="G21" s="1726">
        <f>+(D21-E21)*F21</f>
        <v>0</v>
      </c>
      <c r="H21" s="1819"/>
      <c r="I21" s="1814"/>
      <c r="J21" s="1726">
        <f>+H21-I21</f>
        <v>0</v>
      </c>
      <c r="K21" s="1865">
        <v>2E-3</v>
      </c>
      <c r="L21" s="1726">
        <f>+J21*K21</f>
        <v>0</v>
      </c>
      <c r="M21" s="1726">
        <f>+G21-L21</f>
        <v>0</v>
      </c>
    </row>
    <row r="22" spans="1:13">
      <c r="A22" s="1792" t="s">
        <v>1325</v>
      </c>
      <c r="B22" s="1864"/>
      <c r="C22" s="1864"/>
      <c r="D22" s="1726">
        <f>+B22-C22</f>
        <v>0</v>
      </c>
      <c r="E22" s="1814"/>
      <c r="F22" s="1865">
        <v>1E-3</v>
      </c>
      <c r="G22" s="1726">
        <f>+(D22-E22)*F22</f>
        <v>0</v>
      </c>
      <c r="H22" s="1819"/>
      <c r="I22" s="1814"/>
      <c r="J22" s="1726">
        <f>+H22-I22</f>
        <v>0</v>
      </c>
      <c r="K22" s="1865">
        <v>1E-3</v>
      </c>
      <c r="L22" s="1726">
        <f>+J22*K22</f>
        <v>0</v>
      </c>
      <c r="M22" s="1726">
        <f>+G22-L22</f>
        <v>0</v>
      </c>
    </row>
    <row r="23" spans="1:13">
      <c r="A23" s="1791" t="s">
        <v>1326</v>
      </c>
      <c r="B23" s="1822">
        <f>SUM(B19:B22)</f>
        <v>0</v>
      </c>
      <c r="C23" s="1822">
        <f>SUM(C19:C22)</f>
        <v>0</v>
      </c>
      <c r="D23" s="1822">
        <f>SUM(D19:D22)</f>
        <v>0</v>
      </c>
      <c r="E23" s="1822">
        <f>SUM(E19:E22)</f>
        <v>0</v>
      </c>
      <c r="F23" s="1866"/>
      <c r="G23" s="1822">
        <f>SUM(G19:G22)</f>
        <v>0</v>
      </c>
      <c r="H23" s="1822">
        <f>SUM(H19:H22)</f>
        <v>0</v>
      </c>
      <c r="I23" s="1822">
        <f>SUM(I19:I22)</f>
        <v>0</v>
      </c>
      <c r="J23" s="1822">
        <f>SUM(J19:J22)</f>
        <v>0</v>
      </c>
      <c r="K23" s="1867"/>
      <c r="L23" s="1822">
        <f>SUM(L19:L22)</f>
        <v>0</v>
      </c>
      <c r="M23" s="1822">
        <f>SUM(M19:M22)</f>
        <v>0</v>
      </c>
    </row>
    <row r="24" spans="1:13">
      <c r="A24" s="6711"/>
      <c r="B24" s="6711"/>
      <c r="C24" s="6711"/>
      <c r="D24" s="6711"/>
      <c r="E24" s="6711"/>
      <c r="F24" s="6711"/>
      <c r="G24" s="6711"/>
      <c r="H24" s="6711"/>
      <c r="I24" s="6711"/>
      <c r="J24" s="6711"/>
      <c r="K24" s="6711"/>
      <c r="L24" s="6711"/>
      <c r="M24" s="6711"/>
    </row>
    <row r="25" spans="1:13">
      <c r="A25" s="6711" t="s">
        <v>1327</v>
      </c>
      <c r="B25" s="6711"/>
      <c r="C25" s="6711"/>
      <c r="D25" s="6711"/>
      <c r="E25" s="6711"/>
      <c r="F25" s="6711"/>
      <c r="G25" s="6711"/>
      <c r="H25" s="6711"/>
      <c r="I25" s="6711"/>
      <c r="J25" s="6711"/>
      <c r="K25" s="6711"/>
      <c r="L25" s="6711"/>
      <c r="M25" s="6711"/>
    </row>
    <row r="26" spans="1:13">
      <c r="A26" s="1724" t="s">
        <v>1322</v>
      </c>
      <c r="B26" s="1819"/>
      <c r="C26" s="1819"/>
      <c r="D26" s="1726">
        <f>+B26-C26</f>
        <v>0</v>
      </c>
      <c r="E26" s="1814"/>
      <c r="F26" s="1865">
        <v>5.0000000000000001E-4</v>
      </c>
      <c r="G26" s="1726">
        <f>+(D26-E26)*F26</f>
        <v>0</v>
      </c>
      <c r="H26" s="1819"/>
      <c r="I26" s="1814"/>
      <c r="J26" s="1726">
        <f>+H26-I26</f>
        <v>0</v>
      </c>
      <c r="K26" s="1865">
        <v>5.0000000000000001E-4</v>
      </c>
      <c r="L26" s="1726">
        <f>+J26*K26</f>
        <v>0</v>
      </c>
      <c r="M26" s="1726">
        <f>+G26-L26</f>
        <v>0</v>
      </c>
    </row>
    <row r="27" spans="1:13">
      <c r="A27" s="1724" t="s">
        <v>1323</v>
      </c>
      <c r="B27" s="1819"/>
      <c r="C27" s="1819"/>
      <c r="D27" s="1726">
        <f>+B27-C27</f>
        <v>0</v>
      </c>
      <c r="E27" s="1814"/>
      <c r="F27" s="1865">
        <v>1E-3</v>
      </c>
      <c r="G27" s="1726">
        <f>+(D27-E27)*F27</f>
        <v>0</v>
      </c>
      <c r="H27" s="1819"/>
      <c r="I27" s="1814"/>
      <c r="J27" s="1726">
        <f>+H27-I27</f>
        <v>0</v>
      </c>
      <c r="K27" s="1865">
        <v>1E-3</v>
      </c>
      <c r="L27" s="1726">
        <f>+J27*K27</f>
        <v>0</v>
      </c>
      <c r="M27" s="1726">
        <f>+G27-L27</f>
        <v>0</v>
      </c>
    </row>
    <row r="28" spans="1:13">
      <c r="A28" s="1724" t="s">
        <v>1324</v>
      </c>
      <c r="B28" s="1819"/>
      <c r="C28" s="1819"/>
      <c r="D28" s="1726">
        <f>+B28-C28</f>
        <v>0</v>
      </c>
      <c r="E28" s="1814"/>
      <c r="F28" s="1865">
        <v>2E-3</v>
      </c>
      <c r="G28" s="1726">
        <f>+(D28-E28)*F28</f>
        <v>0</v>
      </c>
      <c r="H28" s="1819"/>
      <c r="I28" s="1814"/>
      <c r="J28" s="1726">
        <f>+H28-I28</f>
        <v>0</v>
      </c>
      <c r="K28" s="1865">
        <v>2E-3</v>
      </c>
      <c r="L28" s="1726">
        <f>+J28*K28</f>
        <v>0</v>
      </c>
      <c r="M28" s="1726">
        <f>+G28-L28</f>
        <v>0</v>
      </c>
    </row>
    <row r="29" spans="1:13">
      <c r="A29" s="1722" t="s">
        <v>1328</v>
      </c>
      <c r="B29" s="1822">
        <f>SUM(B26:B28)</f>
        <v>0</v>
      </c>
      <c r="C29" s="1822">
        <f>SUM(C26:C28)</f>
        <v>0</v>
      </c>
      <c r="D29" s="1822">
        <f>SUM(D26:D28)</f>
        <v>0</v>
      </c>
      <c r="E29" s="1822">
        <f>SUM(E26:E28)</f>
        <v>0</v>
      </c>
      <c r="F29" s="1866"/>
      <c r="G29" s="1822">
        <f>SUM(G26:G28)</f>
        <v>0</v>
      </c>
      <c r="H29" s="1822">
        <f>SUM(H26:H28)</f>
        <v>0</v>
      </c>
      <c r="I29" s="1822">
        <f>SUM(I26:I28)</f>
        <v>0</v>
      </c>
      <c r="J29" s="1822">
        <f>SUM(J26:J28)</f>
        <v>0</v>
      </c>
      <c r="K29" s="1868"/>
      <c r="L29" s="1822">
        <f>SUM(L26:L28)</f>
        <v>0</v>
      </c>
      <c r="M29" s="1822">
        <f>SUM(M26:M28)</f>
        <v>0</v>
      </c>
    </row>
    <row r="30" spans="1:13">
      <c r="A30" s="6705"/>
      <c r="B30" s="6705"/>
      <c r="C30" s="6705"/>
      <c r="D30" s="6705"/>
      <c r="E30" s="6705"/>
      <c r="F30" s="6705"/>
      <c r="G30" s="6705"/>
      <c r="H30" s="6705"/>
      <c r="I30" s="6705"/>
      <c r="J30" s="6705"/>
      <c r="K30" s="6705"/>
      <c r="L30" s="6705"/>
      <c r="M30" s="6705"/>
    </row>
    <row r="31" spans="1:13">
      <c r="A31" s="6677" t="s">
        <v>1329</v>
      </c>
      <c r="B31" s="6677"/>
      <c r="C31" s="6677"/>
      <c r="D31" s="6677"/>
      <c r="E31" s="6677"/>
      <c r="F31" s="6677"/>
      <c r="G31" s="6677"/>
      <c r="H31" s="6677"/>
      <c r="I31" s="6677"/>
      <c r="J31" s="6677"/>
      <c r="K31" s="6677"/>
      <c r="L31" s="6677"/>
      <c r="M31" s="6677"/>
    </row>
    <row r="32" spans="1:13">
      <c r="A32" s="6708" t="s">
        <v>1321</v>
      </c>
      <c r="B32" s="6709"/>
      <c r="C32" s="6709"/>
      <c r="D32" s="6709"/>
      <c r="E32" s="6709"/>
      <c r="F32" s="6709"/>
      <c r="G32" s="6709"/>
      <c r="H32" s="6709"/>
      <c r="I32" s="6709"/>
      <c r="J32" s="6709"/>
      <c r="K32" s="6709"/>
      <c r="L32" s="6709"/>
      <c r="M32" s="6710"/>
    </row>
    <row r="33" spans="1:13">
      <c r="A33" s="1724" t="s">
        <v>1322</v>
      </c>
      <c r="B33" s="1864"/>
      <c r="C33" s="1864"/>
      <c r="D33" s="1726">
        <f>+B33-C33</f>
        <v>0</v>
      </c>
      <c r="E33" s="1814"/>
      <c r="F33" s="1865">
        <v>1.4999999999999999E-4</v>
      </c>
      <c r="G33" s="1726">
        <f>+(D33-E33)*F33</f>
        <v>0</v>
      </c>
      <c r="H33" s="1869"/>
      <c r="I33" s="1814"/>
      <c r="J33" s="1726">
        <f>+H33-I33</f>
        <v>0</v>
      </c>
      <c r="K33" s="1865">
        <v>1.4999999999999999E-4</v>
      </c>
      <c r="L33" s="1726">
        <f>+J33*K33</f>
        <v>0</v>
      </c>
      <c r="M33" s="1726">
        <f>+G33-L33</f>
        <v>0</v>
      </c>
    </row>
    <row r="34" spans="1:13">
      <c r="A34" s="1724" t="s">
        <v>1323</v>
      </c>
      <c r="B34" s="1864"/>
      <c r="C34" s="1864"/>
      <c r="D34" s="1726">
        <f>+B34-C34</f>
        <v>0</v>
      </c>
      <c r="E34" s="1814"/>
      <c r="F34" s="1865">
        <v>2.9999999999999997E-4</v>
      </c>
      <c r="G34" s="1726">
        <f>+(D34-E34)*F34</f>
        <v>0</v>
      </c>
      <c r="H34" s="1869"/>
      <c r="I34" s="1814"/>
      <c r="J34" s="1726">
        <f>+H34-I34</f>
        <v>0</v>
      </c>
      <c r="K34" s="1865">
        <v>2.9999999999999997E-4</v>
      </c>
      <c r="L34" s="1726">
        <f>+J34*K34</f>
        <v>0</v>
      </c>
      <c r="M34" s="1726">
        <f>+G34-L34</f>
        <v>0</v>
      </c>
    </row>
    <row r="35" spans="1:13">
      <c r="A35" s="1724" t="s">
        <v>1324</v>
      </c>
      <c r="B35" s="1864"/>
      <c r="C35" s="1864"/>
      <c r="D35" s="1726">
        <f>+B35-C35</f>
        <v>0</v>
      </c>
      <c r="E35" s="1814"/>
      <c r="F35" s="1865">
        <v>5.9999999999999995E-4</v>
      </c>
      <c r="G35" s="1726">
        <f>+(D35-E35)*F35</f>
        <v>0</v>
      </c>
      <c r="H35" s="1869"/>
      <c r="I35" s="1814"/>
      <c r="J35" s="1726">
        <f>+H35-I35</f>
        <v>0</v>
      </c>
      <c r="K35" s="1865">
        <v>5.9999999999999995E-4</v>
      </c>
      <c r="L35" s="1726">
        <f>+J35*K35</f>
        <v>0</v>
      </c>
      <c r="M35" s="1726">
        <f>+G35-L35</f>
        <v>0</v>
      </c>
    </row>
    <row r="36" spans="1:13">
      <c r="A36" s="1792" t="s">
        <v>1325</v>
      </c>
      <c r="B36" s="1864"/>
      <c r="C36" s="1864"/>
      <c r="D36" s="1726">
        <f>+B36-C36</f>
        <v>0</v>
      </c>
      <c r="E36" s="1814"/>
      <c r="F36" s="1865">
        <v>2.9999999999999997E-4</v>
      </c>
      <c r="G36" s="1726">
        <f>+(D36-E36)*F36</f>
        <v>0</v>
      </c>
      <c r="H36" s="1869"/>
      <c r="I36" s="1814"/>
      <c r="J36" s="1726">
        <f>+H36-I36</f>
        <v>0</v>
      </c>
      <c r="K36" s="1865">
        <v>2.9999999999999997E-4</v>
      </c>
      <c r="L36" s="1726">
        <f>+J36*K36</f>
        <v>0</v>
      </c>
      <c r="M36" s="1726">
        <f>+G36-L36</f>
        <v>0</v>
      </c>
    </row>
    <row r="37" spans="1:13">
      <c r="A37" s="6708" t="s">
        <v>1330</v>
      </c>
      <c r="B37" s="6709"/>
      <c r="C37" s="6709"/>
      <c r="D37" s="6709"/>
      <c r="E37" s="6709"/>
      <c r="F37" s="6709"/>
      <c r="G37" s="6709"/>
      <c r="H37" s="6709"/>
      <c r="I37" s="6709"/>
      <c r="J37" s="6709"/>
      <c r="K37" s="6709"/>
      <c r="L37" s="6709"/>
      <c r="M37" s="6710"/>
    </row>
    <row r="38" spans="1:13">
      <c r="A38" s="1724" t="s">
        <v>1322</v>
      </c>
      <c r="B38" s="1864"/>
      <c r="C38" s="1864"/>
      <c r="D38" s="1726">
        <f>+B38-C38</f>
        <v>0</v>
      </c>
      <c r="E38" s="1814"/>
      <c r="F38" s="1865">
        <v>1.4999999999999999E-4</v>
      </c>
      <c r="G38" s="1726">
        <f>+(D38-E38)*F38</f>
        <v>0</v>
      </c>
      <c r="H38" s="1869"/>
      <c r="I38" s="1814"/>
      <c r="J38" s="1726">
        <f>+H38-I38</f>
        <v>0</v>
      </c>
      <c r="K38" s="1865">
        <v>1.4999999999999999E-4</v>
      </c>
      <c r="L38" s="1726">
        <f>+J38*K38</f>
        <v>0</v>
      </c>
      <c r="M38" s="1726">
        <f>+G38-L38</f>
        <v>0</v>
      </c>
    </row>
    <row r="39" spans="1:13">
      <c r="A39" s="1724" t="s">
        <v>1323</v>
      </c>
      <c r="B39" s="1864"/>
      <c r="C39" s="1864"/>
      <c r="D39" s="1726">
        <f>+B39-C39</f>
        <v>0</v>
      </c>
      <c r="E39" s="1814"/>
      <c r="F39" s="1865">
        <v>2.9999999999999997E-4</v>
      </c>
      <c r="G39" s="1726">
        <f>+(D39-E39)*F39</f>
        <v>0</v>
      </c>
      <c r="H39" s="1869"/>
      <c r="I39" s="1814"/>
      <c r="J39" s="1726">
        <f>+H39-I39</f>
        <v>0</v>
      </c>
      <c r="K39" s="1865">
        <v>2.9999999999999997E-4</v>
      </c>
      <c r="L39" s="1726">
        <f>+J39*K39</f>
        <v>0</v>
      </c>
      <c r="M39" s="1726">
        <f>+G39-L39</f>
        <v>0</v>
      </c>
    </row>
    <row r="40" spans="1:13">
      <c r="A40" s="1724" t="s">
        <v>1324</v>
      </c>
      <c r="B40" s="1864"/>
      <c r="C40" s="1864"/>
      <c r="D40" s="1726">
        <f>+B40-C40</f>
        <v>0</v>
      </c>
      <c r="E40" s="1814"/>
      <c r="F40" s="1865">
        <v>5.9999999999999995E-4</v>
      </c>
      <c r="G40" s="1726">
        <f>+(D40-E40)*F40</f>
        <v>0</v>
      </c>
      <c r="H40" s="1869"/>
      <c r="I40" s="1814"/>
      <c r="J40" s="1726">
        <f>+H40-I40</f>
        <v>0</v>
      </c>
      <c r="K40" s="1865">
        <v>5.9999999999999995E-4</v>
      </c>
      <c r="L40" s="1726">
        <f>+J40*K40</f>
        <v>0</v>
      </c>
      <c r="M40" s="1726">
        <f>+G40-L40</f>
        <v>0</v>
      </c>
    </row>
    <row r="41" spans="1:13">
      <c r="A41" s="1722" t="s">
        <v>1331</v>
      </c>
      <c r="B41" s="1822">
        <f>SUM(B33:B40)</f>
        <v>0</v>
      </c>
      <c r="C41" s="1822">
        <f>SUM(C33:C40)</f>
        <v>0</v>
      </c>
      <c r="D41" s="1822">
        <f>SUM(D33:D40)</f>
        <v>0</v>
      </c>
      <c r="E41" s="1822">
        <f>SUM(E33:E40)</f>
        <v>0</v>
      </c>
      <c r="F41" s="1868"/>
      <c r="G41" s="1822">
        <f>SUM(G33:G40)</f>
        <v>0</v>
      </c>
      <c r="H41" s="1822">
        <f>SUM(H33:H40)</f>
        <v>0</v>
      </c>
      <c r="I41" s="1822">
        <f>SUM(I33:I40)</f>
        <v>0</v>
      </c>
      <c r="J41" s="1822">
        <f>SUM(J33:J40)</f>
        <v>0</v>
      </c>
      <c r="K41" s="1868"/>
      <c r="L41" s="1822">
        <f>SUM(L33:L40)</f>
        <v>0</v>
      </c>
      <c r="M41" s="1822">
        <f>SUM(M33:M40)</f>
        <v>0</v>
      </c>
    </row>
    <row r="42" spans="1:13">
      <c r="A42" s="6677"/>
      <c r="B42" s="6677"/>
      <c r="C42" s="6677"/>
      <c r="D42" s="6677"/>
      <c r="E42" s="6677"/>
      <c r="F42" s="6677"/>
      <c r="G42" s="6677"/>
      <c r="H42" s="6677"/>
      <c r="I42" s="6677"/>
      <c r="J42" s="6677"/>
      <c r="K42" s="6677"/>
      <c r="L42" s="6677"/>
      <c r="M42" s="6677"/>
    </row>
    <row r="43" spans="1:13">
      <c r="A43" s="6677" t="s">
        <v>1332</v>
      </c>
      <c r="B43" s="6677"/>
      <c r="C43" s="6677"/>
      <c r="D43" s="6677"/>
      <c r="E43" s="6677"/>
      <c r="F43" s="6677"/>
      <c r="G43" s="6677"/>
      <c r="H43" s="6677"/>
      <c r="I43" s="6677"/>
      <c r="J43" s="6677"/>
      <c r="K43" s="6677"/>
      <c r="L43" s="6677"/>
      <c r="M43" s="6677"/>
    </row>
    <row r="44" spans="1:13">
      <c r="A44" s="1724" t="s">
        <v>1333</v>
      </c>
      <c r="B44" s="1819"/>
      <c r="C44" s="1869"/>
      <c r="D44" s="1726">
        <f>+C44</f>
        <v>0</v>
      </c>
      <c r="E44" s="1814"/>
      <c r="F44" s="1865">
        <v>0.01</v>
      </c>
      <c r="G44" s="1726">
        <f>+(D44-E44)*F44</f>
        <v>0</v>
      </c>
      <c r="H44" s="1819"/>
      <c r="I44" s="1819"/>
      <c r="J44" s="1726">
        <f>+I44</f>
        <v>0</v>
      </c>
      <c r="K44" s="1865">
        <v>0.01</v>
      </c>
      <c r="L44" s="1726">
        <f>+J44*K44</f>
        <v>0</v>
      </c>
      <c r="M44" s="1726">
        <f>+G44-L44</f>
        <v>0</v>
      </c>
    </row>
    <row r="45" spans="1:13">
      <c r="A45" s="1724" t="s">
        <v>1334</v>
      </c>
      <c r="B45" s="1819"/>
      <c r="C45" s="1869"/>
      <c r="D45" s="1726">
        <f>+C45</f>
        <v>0</v>
      </c>
      <c r="E45" s="1814"/>
      <c r="F45" s="1865">
        <v>0.01</v>
      </c>
      <c r="G45" s="1726">
        <f>+(D45-E45)*F45</f>
        <v>0</v>
      </c>
      <c r="H45" s="1819"/>
      <c r="I45" s="1819"/>
      <c r="J45" s="1726">
        <f>+I45</f>
        <v>0</v>
      </c>
      <c r="K45" s="1865">
        <v>0.01</v>
      </c>
      <c r="L45" s="1726">
        <f>+J45*K45</f>
        <v>0</v>
      </c>
      <c r="M45" s="1726">
        <f>+G45-L45</f>
        <v>0</v>
      </c>
    </row>
    <row r="46" spans="1:13">
      <c r="A46" s="1722" t="s">
        <v>1335</v>
      </c>
      <c r="B46" s="1822">
        <f>SUM(B44:B45)</f>
        <v>0</v>
      </c>
      <c r="C46" s="1822">
        <f>SUM(C44:C45)</f>
        <v>0</v>
      </c>
      <c r="D46" s="1822">
        <f>SUM(D44:D45)</f>
        <v>0</v>
      </c>
      <c r="E46" s="1822">
        <f>SUM(E44:E45)</f>
        <v>0</v>
      </c>
      <c r="F46" s="1868"/>
      <c r="G46" s="1822">
        <f>SUM(G44:G45)</f>
        <v>0</v>
      </c>
      <c r="H46" s="1822"/>
      <c r="I46" s="1822">
        <f>SUM(I44:I45)</f>
        <v>0</v>
      </c>
      <c r="J46" s="1822">
        <f>SUM(J44:J45)</f>
        <v>0</v>
      </c>
      <c r="K46" s="1868"/>
      <c r="L46" s="1822">
        <f>SUM(L44:L45)</f>
        <v>0</v>
      </c>
      <c r="M46" s="1822">
        <f>SUM(M44:M45)</f>
        <v>0</v>
      </c>
    </row>
    <row r="47" spans="1:13">
      <c r="A47" s="6677"/>
      <c r="B47" s="6677"/>
      <c r="C47" s="6677"/>
      <c r="D47" s="6677"/>
      <c r="E47" s="6677"/>
      <c r="F47" s="6677"/>
      <c r="G47" s="6677"/>
      <c r="H47" s="6677"/>
      <c r="I47" s="6677"/>
      <c r="J47" s="6677"/>
      <c r="K47" s="6677"/>
      <c r="L47" s="6677"/>
      <c r="M47" s="6677"/>
    </row>
    <row r="48" spans="1:13">
      <c r="A48" s="6677" t="s">
        <v>1336</v>
      </c>
      <c r="B48" s="6677"/>
      <c r="C48" s="6677"/>
      <c r="D48" s="6677"/>
      <c r="E48" s="6677"/>
      <c r="F48" s="6677"/>
      <c r="G48" s="6677"/>
      <c r="H48" s="6677"/>
      <c r="I48" s="6677"/>
      <c r="J48" s="6677"/>
      <c r="K48" s="6677"/>
      <c r="L48" s="6677"/>
      <c r="M48" s="6677"/>
    </row>
    <row r="49" spans="1:13">
      <c r="A49" s="1724" t="s">
        <v>1322</v>
      </c>
      <c r="B49" s="1870"/>
      <c r="C49" s="1819"/>
      <c r="D49" s="1726">
        <f>+B49-C49</f>
        <v>0</v>
      </c>
      <c r="E49" s="1814"/>
      <c r="F49" s="1865">
        <v>5.0000000000000001E-4</v>
      </c>
      <c r="G49" s="1726">
        <f>+(D49-E49)*F49</f>
        <v>0</v>
      </c>
      <c r="H49" s="1869"/>
      <c r="I49" s="1814"/>
      <c r="J49" s="1726">
        <f>+H49-I49</f>
        <v>0</v>
      </c>
      <c r="K49" s="1865">
        <v>5.0000000000000001E-4</v>
      </c>
      <c r="L49" s="1726">
        <f>+J49*K49</f>
        <v>0</v>
      </c>
      <c r="M49" s="1726">
        <f>+G49-L49</f>
        <v>0</v>
      </c>
    </row>
    <row r="50" spans="1:13">
      <c r="A50" s="1724" t="s">
        <v>1323</v>
      </c>
      <c r="B50" s="1870"/>
      <c r="C50" s="1819"/>
      <c r="D50" s="1726">
        <f>+B50-C50</f>
        <v>0</v>
      </c>
      <c r="E50" s="1814"/>
      <c r="F50" s="1865">
        <v>1E-3</v>
      </c>
      <c r="G50" s="1726">
        <f>+(D50-E50)*F50</f>
        <v>0</v>
      </c>
      <c r="H50" s="1869"/>
      <c r="I50" s="1814"/>
      <c r="J50" s="1726">
        <f>+H50-I50</f>
        <v>0</v>
      </c>
      <c r="K50" s="1865">
        <v>1E-3</v>
      </c>
      <c r="L50" s="1726">
        <f>+J50*K50</f>
        <v>0</v>
      </c>
      <c r="M50" s="1726">
        <f>+G50-L50</f>
        <v>0</v>
      </c>
    </row>
    <row r="51" spans="1:13">
      <c r="A51" s="1724" t="s">
        <v>1324</v>
      </c>
      <c r="B51" s="1870"/>
      <c r="C51" s="1819"/>
      <c r="D51" s="1726">
        <f>+B51-C51</f>
        <v>0</v>
      </c>
      <c r="E51" s="1814"/>
      <c r="F51" s="1865">
        <v>2E-3</v>
      </c>
      <c r="G51" s="1726">
        <f>+(D51-E51)*F51</f>
        <v>0</v>
      </c>
      <c r="H51" s="1869"/>
      <c r="I51" s="1814"/>
      <c r="J51" s="1726">
        <f>+H51-I51</f>
        <v>0</v>
      </c>
      <c r="K51" s="1865">
        <v>2E-3</v>
      </c>
      <c r="L51" s="1726">
        <f>+J51*K51</f>
        <v>0</v>
      </c>
      <c r="M51" s="1726">
        <f>+G51-L51</f>
        <v>0</v>
      </c>
    </row>
    <row r="52" spans="1:13">
      <c r="A52" s="1722" t="s">
        <v>1337</v>
      </c>
      <c r="B52" s="1822">
        <f>SUM(B49:B51)</f>
        <v>0</v>
      </c>
      <c r="C52" s="1822">
        <f>SUM(C49:C51)</f>
        <v>0</v>
      </c>
      <c r="D52" s="1822">
        <f>SUM(D49:D51)</f>
        <v>0</v>
      </c>
      <c r="E52" s="1822">
        <f>SUM(E49:E51)</f>
        <v>0</v>
      </c>
      <c r="F52" s="1868"/>
      <c r="G52" s="1822">
        <f>SUM(G49:G51)</f>
        <v>0</v>
      </c>
      <c r="H52" s="1822">
        <f>SUM(H49:H51)</f>
        <v>0</v>
      </c>
      <c r="I52" s="1822">
        <f>SUM(I49:I51)</f>
        <v>0</v>
      </c>
      <c r="J52" s="1822">
        <f>SUM(J49:J51)</f>
        <v>0</v>
      </c>
      <c r="K52" s="1868"/>
      <c r="L52" s="1822">
        <f>SUM(L49:L51)</f>
        <v>0</v>
      </c>
      <c r="M52" s="1822">
        <f>SUM(M49:M51)</f>
        <v>0</v>
      </c>
    </row>
    <row r="53" spans="1:13">
      <c r="A53" s="6677" t="s">
        <v>1338</v>
      </c>
      <c r="B53" s="6677"/>
      <c r="C53" s="6677"/>
      <c r="D53" s="6677"/>
      <c r="E53" s="6677"/>
      <c r="F53" s="6677"/>
      <c r="G53" s="6677"/>
      <c r="H53" s="6677"/>
      <c r="I53" s="6677"/>
      <c r="J53" s="6677"/>
      <c r="K53" s="6677"/>
      <c r="L53" s="6677"/>
      <c r="M53" s="1822">
        <f>+M52+M46+M41+M29+M23</f>
        <v>0</v>
      </c>
    </row>
    <row r="54" spans="1:13">
      <c r="A54" s="1736"/>
      <c r="B54" s="1736"/>
      <c r="C54" s="1736"/>
      <c r="D54" s="1736"/>
      <c r="E54" s="1736"/>
      <c r="F54" s="1733"/>
      <c r="G54" s="1736"/>
      <c r="H54" s="1736"/>
      <c r="I54" s="1736"/>
      <c r="J54" s="1736"/>
      <c r="K54" s="1733"/>
      <c r="L54" s="1736"/>
      <c r="M54" s="1736"/>
    </row>
    <row r="55" spans="1:13">
      <c r="A55" s="1736"/>
      <c r="B55" s="1736"/>
      <c r="C55" s="1736"/>
      <c r="D55" s="1736"/>
      <c r="E55" s="1736"/>
      <c r="F55" s="1733"/>
      <c r="G55" s="1736"/>
      <c r="H55" s="1736"/>
      <c r="I55" s="1736"/>
      <c r="J55" s="1736"/>
      <c r="K55" s="1733"/>
      <c r="L55" s="1736"/>
      <c r="M55" s="3460" t="str">
        <f>+ToC!$E$117</f>
        <v xml:space="preserve">GENERAL Annual Return </v>
      </c>
    </row>
    <row r="56" spans="1:13">
      <c r="A56" s="1736"/>
      <c r="B56" s="1736"/>
      <c r="C56" s="1736"/>
      <c r="D56" s="1736"/>
      <c r="E56" s="1736"/>
      <c r="F56" s="1733"/>
      <c r="G56" s="1736"/>
      <c r="H56" s="1736"/>
      <c r="I56" s="1736"/>
      <c r="J56" s="1736"/>
      <c r="K56" s="1733"/>
      <c r="L56" s="1736"/>
      <c r="M56" s="1761" t="s">
        <v>1760</v>
      </c>
    </row>
    <row r="57" spans="1:13" hidden="1"/>
  </sheetData>
  <sheetProtection algorithmName="SHA-512" hashValue="SgcrwHtCIvvhF9qUBfYVVLp16UjzP3Cxqw5O59skQ1LYH7QktJe0J2tn9pXks59ammP5sWpM8Dp0D/b4wiFjQA==" saltValue="OSYAXOm7eOSP72Y+pp94lg==" spinCount="100000" sheet="1" objects="1" scenarios="1"/>
  <mergeCells count="23">
    <mergeCell ref="A25:M25"/>
    <mergeCell ref="A1:L1"/>
    <mergeCell ref="A8:L8"/>
    <mergeCell ref="A9:L9"/>
    <mergeCell ref="A10:L10"/>
    <mergeCell ref="A11:L11"/>
    <mergeCell ref="B13:G13"/>
    <mergeCell ref="H13:L13"/>
    <mergeCell ref="M13:M14"/>
    <mergeCell ref="B16:E16"/>
    <mergeCell ref="H16:J16"/>
    <mergeCell ref="A17:M17"/>
    <mergeCell ref="A24:M24"/>
    <mergeCell ref="A18:M18"/>
    <mergeCell ref="A53:L53"/>
    <mergeCell ref="A30:M30"/>
    <mergeCell ref="A31:M31"/>
    <mergeCell ref="A42:M42"/>
    <mergeCell ref="A43:M43"/>
    <mergeCell ref="A47:M47"/>
    <mergeCell ref="A48:M48"/>
    <mergeCell ref="A32:M32"/>
    <mergeCell ref="A37:M37"/>
  </mergeCells>
  <hyperlinks>
    <hyperlink ref="A1:L1" location="ToC!A1" display="40.31"/>
  </hyperlinks>
  <pageMargins left="0.70866141732283472" right="0.70866141732283472" top="0.74803149606299213" bottom="0.74803149606299213" header="0.31496062992125984" footer="0.31496062992125984"/>
  <pageSetup scale="36" orientation="portrait" r:id="rId1"/>
  <headerFooter>
    <oddHeader>&amp;L&amp;A&amp;C&amp;"Times New Roman,Bold" DRAFT 
INTERNAL USE ONLY&amp;RPage &amp;P</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F0"/>
    <pageSetUpPr fitToPage="1"/>
  </sheetPr>
  <dimension ref="A1:H56"/>
  <sheetViews>
    <sheetView zoomScaleNormal="100" workbookViewId="0">
      <selection activeCell="B85" sqref="B85"/>
    </sheetView>
  </sheetViews>
  <sheetFormatPr defaultColWidth="0" defaultRowHeight="12.75" customHeight="1" zeroHeight="1"/>
  <cols>
    <col min="1" max="1" width="62.6640625" style="1730" customWidth="1"/>
    <col min="2" max="2" width="19.1640625" style="1730" customWidth="1"/>
    <col min="3" max="3" width="19.1640625" style="1881" customWidth="1"/>
    <col min="4" max="5" width="19.1640625" style="1730" customWidth="1"/>
    <col min="6" max="6" width="19.1640625" style="1881" customWidth="1"/>
    <col min="7" max="7" width="19.1640625" style="1730" customWidth="1"/>
    <col min="8" max="8" width="20.6640625" style="1730" customWidth="1"/>
    <col min="9" max="16384" width="13.1640625" style="1730" hidden="1"/>
  </cols>
  <sheetData>
    <row r="1" spans="1:8">
      <c r="A1" s="6221">
        <v>40.32</v>
      </c>
      <c r="B1" s="6222"/>
      <c r="C1" s="6222"/>
      <c r="D1" s="6222"/>
      <c r="E1" s="6222"/>
      <c r="F1" s="6222"/>
      <c r="G1" s="6222"/>
      <c r="H1" s="1731"/>
    </row>
    <row r="2" spans="1:8">
      <c r="A2" s="1731"/>
      <c r="B2" s="1731"/>
      <c r="C2" s="1872"/>
      <c r="D2" s="1731"/>
      <c r="E2" s="1731"/>
      <c r="F2" s="1872"/>
      <c r="G2" s="4133" t="s">
        <v>2292</v>
      </c>
      <c r="H2" s="1731"/>
    </row>
    <row r="3" spans="1:8" ht="15.75">
      <c r="A3" s="1464" t="str">
        <f>+Cover!A14</f>
        <v>Select Name of Insurer/ Financial Holding Company</v>
      </c>
      <c r="B3" s="1464"/>
      <c r="C3" s="344"/>
      <c r="D3" s="859"/>
      <c r="E3" s="859"/>
      <c r="F3" s="340"/>
      <c r="G3" s="1732"/>
      <c r="H3" s="1731"/>
    </row>
    <row r="4" spans="1:8" ht="15.75">
      <c r="A4" s="1462" t="str">
        <f>+ToC!A3</f>
        <v>Insurer/Financial Holding Company</v>
      </c>
      <c r="B4" s="433"/>
      <c r="C4" s="344"/>
      <c r="D4" s="859"/>
      <c r="E4" s="859"/>
      <c r="F4" s="340"/>
      <c r="G4" s="1731"/>
      <c r="H4" s="1731"/>
    </row>
    <row r="5" spans="1:8" ht="15.75">
      <c r="A5" s="1462"/>
      <c r="B5" s="433"/>
      <c r="C5" s="344"/>
      <c r="D5" s="859"/>
      <c r="E5" s="859"/>
      <c r="F5" s="1219"/>
      <c r="G5" s="1731"/>
      <c r="H5" s="1731"/>
    </row>
    <row r="6" spans="1:8" ht="15.75">
      <c r="A6" s="433" t="str">
        <f>+ToC!A5</f>
        <v>General Insurers Annual Return</v>
      </c>
      <c r="B6" s="433"/>
      <c r="C6" s="1463"/>
      <c r="D6" s="1220"/>
      <c r="E6" s="1220"/>
      <c r="F6" s="859"/>
      <c r="G6" s="1731"/>
      <c r="H6" s="1731"/>
    </row>
    <row r="7" spans="1:8" ht="15.75">
      <c r="A7" s="1597" t="str">
        <f>+ToC!A6</f>
        <v>For Year Ended:</v>
      </c>
      <c r="B7" s="433"/>
      <c r="C7" s="344"/>
      <c r="D7" s="2004"/>
      <c r="E7" s="859"/>
      <c r="F7" s="3475">
        <f>+Cover!A22</f>
        <v>0</v>
      </c>
      <c r="G7" s="431"/>
      <c r="H7" s="1731"/>
    </row>
    <row r="8" spans="1:8">
      <c r="A8" s="6675"/>
      <c r="B8" s="6676"/>
      <c r="C8" s="6676"/>
      <c r="D8" s="6676"/>
      <c r="E8" s="6713"/>
      <c r="F8" s="6713"/>
      <c r="G8" s="6713"/>
      <c r="H8" s="6713"/>
    </row>
    <row r="9" spans="1:8">
      <c r="A9" s="6675" t="s">
        <v>505</v>
      </c>
      <c r="B9" s="6676"/>
      <c r="C9" s="6676"/>
      <c r="D9" s="6676"/>
      <c r="E9" s="6713"/>
      <c r="F9" s="6713"/>
      <c r="G9" s="6713"/>
      <c r="H9" s="6713"/>
    </row>
    <row r="10" spans="1:8">
      <c r="A10" s="6675" t="s">
        <v>1291</v>
      </c>
      <c r="B10" s="6676"/>
      <c r="C10" s="6676"/>
      <c r="D10" s="6676"/>
      <c r="E10" s="6713"/>
      <c r="F10" s="6713"/>
      <c r="G10" s="6713"/>
      <c r="H10" s="6713"/>
    </row>
    <row r="11" spans="1:8">
      <c r="A11" s="6676" t="s">
        <v>1339</v>
      </c>
      <c r="B11" s="6676"/>
      <c r="C11" s="6676"/>
      <c r="D11" s="6676"/>
      <c r="E11" s="6676"/>
      <c r="F11" s="6676"/>
      <c r="G11" s="6676"/>
      <c r="H11" s="6676"/>
    </row>
    <row r="12" spans="1:8">
      <c r="A12" s="1731"/>
      <c r="B12" s="1731"/>
      <c r="C12" s="1872"/>
      <c r="D12" s="1731"/>
      <c r="E12" s="1731"/>
      <c r="F12" s="1872"/>
      <c r="G12" s="1731"/>
      <c r="H12" s="1731"/>
    </row>
    <row r="13" spans="1:8">
      <c r="A13" s="1724"/>
      <c r="B13" s="6705" t="s">
        <v>1309</v>
      </c>
      <c r="C13" s="6705"/>
      <c r="D13" s="6705"/>
      <c r="E13" s="6705" t="s">
        <v>1310</v>
      </c>
      <c r="F13" s="6705"/>
      <c r="G13" s="6705"/>
      <c r="H13" s="6712" t="s">
        <v>1340</v>
      </c>
    </row>
    <row r="14" spans="1:8" ht="25.5">
      <c r="A14" s="1764" t="s">
        <v>1312</v>
      </c>
      <c r="B14" s="1764" t="s">
        <v>1341</v>
      </c>
      <c r="C14" s="1764" t="s">
        <v>560</v>
      </c>
      <c r="D14" s="1764" t="s">
        <v>1342</v>
      </c>
      <c r="E14" s="1764" t="s">
        <v>1343</v>
      </c>
      <c r="F14" s="1764" t="s">
        <v>560</v>
      </c>
      <c r="G14" s="1764" t="s">
        <v>1344</v>
      </c>
      <c r="H14" s="6712"/>
    </row>
    <row r="15" spans="1:8">
      <c r="A15" s="1838"/>
      <c r="B15" s="1721" t="s">
        <v>299</v>
      </c>
      <c r="C15" s="1721" t="s">
        <v>308</v>
      </c>
      <c r="D15" s="1721" t="s">
        <v>1345</v>
      </c>
      <c r="E15" s="1721" t="s">
        <v>535</v>
      </c>
      <c r="F15" s="1721" t="s">
        <v>540</v>
      </c>
      <c r="G15" s="1721" t="s">
        <v>542</v>
      </c>
      <c r="H15" s="1721" t="s">
        <v>543</v>
      </c>
    </row>
    <row r="16" spans="1:8">
      <c r="A16" s="1838" t="s">
        <v>1346</v>
      </c>
      <c r="B16" s="1721" t="s">
        <v>319</v>
      </c>
      <c r="C16" s="1721"/>
      <c r="D16" s="1721"/>
      <c r="E16" s="1721" t="s">
        <v>319</v>
      </c>
      <c r="F16" s="1721"/>
      <c r="G16" s="1721"/>
      <c r="H16" s="1721"/>
    </row>
    <row r="17" spans="1:8">
      <c r="A17" s="6720" t="s">
        <v>1347</v>
      </c>
      <c r="B17" s="6720"/>
      <c r="C17" s="6721"/>
      <c r="D17" s="6720"/>
      <c r="E17" s="6720"/>
      <c r="F17" s="6720"/>
      <c r="G17" s="6720"/>
      <c r="H17" s="6720"/>
    </row>
    <row r="18" spans="1:8">
      <c r="A18" s="1724" t="s">
        <v>1322</v>
      </c>
      <c r="B18" s="1818"/>
      <c r="C18" s="1873">
        <v>0.12</v>
      </c>
      <c r="D18" s="1813">
        <f>+B18*C18</f>
        <v>0</v>
      </c>
      <c r="E18" s="1785"/>
      <c r="F18" s="1873">
        <v>0.12</v>
      </c>
      <c r="G18" s="1813">
        <f>+E18*F18</f>
        <v>0</v>
      </c>
      <c r="H18" s="1813">
        <f>+D18-G18</f>
        <v>0</v>
      </c>
    </row>
    <row r="19" spans="1:8">
      <c r="A19" s="1724" t="s">
        <v>1323</v>
      </c>
      <c r="B19" s="1818"/>
      <c r="C19" s="1873">
        <v>0.2</v>
      </c>
      <c r="D19" s="1813">
        <f>+B19*C19</f>
        <v>0</v>
      </c>
      <c r="E19" s="1785"/>
      <c r="F19" s="1873">
        <v>0.2</v>
      </c>
      <c r="G19" s="1813">
        <f>+E19*F19</f>
        <v>0</v>
      </c>
      <c r="H19" s="1813">
        <f>+D19-G19</f>
        <v>0</v>
      </c>
    </row>
    <row r="20" spans="1:8">
      <c r="A20" s="1724" t="s">
        <v>1324</v>
      </c>
      <c r="B20" s="1818"/>
      <c r="C20" s="1873">
        <v>0.3</v>
      </c>
      <c r="D20" s="1813">
        <f>+B20*C20</f>
        <v>0</v>
      </c>
      <c r="E20" s="1785"/>
      <c r="F20" s="1873">
        <v>0.3</v>
      </c>
      <c r="G20" s="1813">
        <f>+E20*F20</f>
        <v>0</v>
      </c>
      <c r="H20" s="1813">
        <f>+D20-G20</f>
        <v>0</v>
      </c>
    </row>
    <row r="21" spans="1:8">
      <c r="A21" s="1724" t="s">
        <v>225</v>
      </c>
      <c r="B21" s="1816">
        <f>SUM(B18:B20)</f>
        <v>0</v>
      </c>
      <c r="C21" s="1874"/>
      <c r="D21" s="1816">
        <f>SUM(D18:D20)</f>
        <v>0</v>
      </c>
      <c r="E21" s="1816">
        <f>SUM(E18:E20)</f>
        <v>0</v>
      </c>
      <c r="F21" s="1874"/>
      <c r="G21" s="1816">
        <f>SUM(G18:G20)</f>
        <v>0</v>
      </c>
      <c r="H21" s="1816">
        <f>SUM(H18:H20)</f>
        <v>0</v>
      </c>
    </row>
    <row r="22" spans="1:8">
      <c r="A22" s="6720" t="s">
        <v>1348</v>
      </c>
      <c r="B22" s="6720"/>
      <c r="C22" s="6720"/>
      <c r="D22" s="6720"/>
      <c r="E22" s="6720"/>
      <c r="F22" s="6720"/>
      <c r="G22" s="6720"/>
      <c r="H22" s="6720"/>
    </row>
    <row r="23" spans="1:8">
      <c r="A23" s="1724" t="s">
        <v>1322</v>
      </c>
      <c r="B23" s="1785"/>
      <c r="C23" s="1873">
        <v>0.12</v>
      </c>
      <c r="D23" s="1813">
        <f>+B23*C23</f>
        <v>0</v>
      </c>
      <c r="E23" s="1785"/>
      <c r="F23" s="1873">
        <v>0.12</v>
      </c>
      <c r="G23" s="1813">
        <f>+E23*F23</f>
        <v>0</v>
      </c>
      <c r="H23" s="1813">
        <f>+D23-G23</f>
        <v>0</v>
      </c>
    </row>
    <row r="24" spans="1:8">
      <c r="A24" s="1724" t="s">
        <v>1323</v>
      </c>
      <c r="B24" s="1785"/>
      <c r="C24" s="1873">
        <v>0.25</v>
      </c>
      <c r="D24" s="1813">
        <f>+B24*C24</f>
        <v>0</v>
      </c>
      <c r="E24" s="1785"/>
      <c r="F24" s="1873">
        <v>0.25</v>
      </c>
      <c r="G24" s="1813">
        <f>+E24*F24</f>
        <v>0</v>
      </c>
      <c r="H24" s="1813">
        <f>+D24-G24</f>
        <v>0</v>
      </c>
    </row>
    <row r="25" spans="1:8">
      <c r="A25" s="1724" t="s">
        <v>1324</v>
      </c>
      <c r="B25" s="1818"/>
      <c r="C25" s="1873">
        <v>0.4</v>
      </c>
      <c r="D25" s="1813">
        <f>+B25*C25</f>
        <v>0</v>
      </c>
      <c r="E25" s="1785"/>
      <c r="F25" s="1873">
        <v>0.4</v>
      </c>
      <c r="G25" s="1813">
        <f>+E25*F25</f>
        <v>0</v>
      </c>
      <c r="H25" s="1813">
        <f>+D25-G25</f>
        <v>0</v>
      </c>
    </row>
    <row r="26" spans="1:8">
      <c r="A26" s="1724" t="s">
        <v>225</v>
      </c>
      <c r="B26" s="1816">
        <f>SUM(B23:B25)</f>
        <v>0</v>
      </c>
      <c r="C26" s="1874"/>
      <c r="D26" s="1816">
        <f>SUM(D23:D25)</f>
        <v>0</v>
      </c>
      <c r="E26" s="1816">
        <f>SUM(E23:E25)</f>
        <v>0</v>
      </c>
      <c r="F26" s="1874"/>
      <c r="G26" s="1816">
        <f>SUM(G23:G25)</f>
        <v>0</v>
      </c>
      <c r="H26" s="1816">
        <f>SUM(H23:H25)</f>
        <v>0</v>
      </c>
    </row>
    <row r="27" spans="1:8">
      <c r="A27" s="1724" t="s">
        <v>1349</v>
      </c>
      <c r="B27" s="1785"/>
      <c r="C27" s="1873">
        <v>0.12</v>
      </c>
      <c r="D27" s="1875">
        <f>+B27*C27</f>
        <v>0</v>
      </c>
      <c r="E27" s="1818"/>
      <c r="F27" s="1873">
        <v>0.12</v>
      </c>
      <c r="G27" s="1813">
        <f>+E27*F27</f>
        <v>0</v>
      </c>
      <c r="H27" s="1813">
        <f>+D27-G27</f>
        <v>0</v>
      </c>
    </row>
    <row r="28" spans="1:8">
      <c r="A28" s="1759" t="s">
        <v>1350</v>
      </c>
      <c r="B28" s="1876"/>
      <c r="C28" s="1873">
        <v>0.2</v>
      </c>
      <c r="D28" s="1875">
        <f>+B28*C28</f>
        <v>0</v>
      </c>
      <c r="E28" s="1818"/>
      <c r="F28" s="1873">
        <v>0.2</v>
      </c>
      <c r="G28" s="1813">
        <f>+E28*F28</f>
        <v>0</v>
      </c>
      <c r="H28" s="1813">
        <f>+D28-G28</f>
        <v>0</v>
      </c>
    </row>
    <row r="29" spans="1:8">
      <c r="A29" s="1724" t="s">
        <v>225</v>
      </c>
      <c r="B29" s="1744">
        <f>SUM(B27:B28)</f>
        <v>0</v>
      </c>
      <c r="C29" s="1877"/>
      <c r="D29" s="1744">
        <f>SUM(D27:D28)</f>
        <v>0</v>
      </c>
      <c r="E29" s="1744">
        <f>SUM(E27:E28)</f>
        <v>0</v>
      </c>
      <c r="F29" s="1874"/>
      <c r="G29" s="1744">
        <f>SUM(G27:G28)</f>
        <v>0</v>
      </c>
      <c r="H29" s="1744">
        <f>SUM(H27:H28)</f>
        <v>0</v>
      </c>
    </row>
    <row r="30" spans="1:8">
      <c r="A30" s="1722" t="s">
        <v>1351</v>
      </c>
      <c r="B30" s="1746">
        <f>+B29+B26+B21</f>
        <v>0</v>
      </c>
      <c r="C30" s="1723"/>
      <c r="D30" s="1746">
        <f>+D29+D26+D21</f>
        <v>0</v>
      </c>
      <c r="E30" s="1746">
        <f>+E29+E26+E21</f>
        <v>0</v>
      </c>
      <c r="F30" s="1878"/>
      <c r="G30" s="1746">
        <f>+G29+G26+G21</f>
        <v>0</v>
      </c>
      <c r="H30" s="1746">
        <f>+H29+H26+H21</f>
        <v>0</v>
      </c>
    </row>
    <row r="31" spans="1:8">
      <c r="A31" s="6677"/>
      <c r="B31" s="6677"/>
      <c r="C31" s="6677"/>
      <c r="D31" s="6677"/>
      <c r="E31" s="6677"/>
      <c r="F31" s="6677"/>
      <c r="G31" s="6677"/>
      <c r="H31" s="6677"/>
    </row>
    <row r="32" spans="1:8">
      <c r="A32" s="6721"/>
      <c r="B32" s="6721"/>
      <c r="C32" s="6721"/>
      <c r="D32" s="6721"/>
      <c r="E32" s="6721"/>
      <c r="F32" s="6721"/>
      <c r="G32" s="6721"/>
      <c r="H32" s="6721"/>
    </row>
    <row r="33" spans="1:8">
      <c r="A33" s="6722" t="s">
        <v>1352</v>
      </c>
      <c r="B33" s="6705" t="s">
        <v>1309</v>
      </c>
      <c r="C33" s="6705"/>
      <c r="D33" s="6705"/>
      <c r="E33" s="6705" t="s">
        <v>1310</v>
      </c>
      <c r="F33" s="6705"/>
      <c r="G33" s="6705"/>
      <c r="H33" s="6712" t="s">
        <v>1340</v>
      </c>
    </row>
    <row r="34" spans="1:8" ht="25.5">
      <c r="A34" s="6722"/>
      <c r="B34" s="1764" t="s">
        <v>1353</v>
      </c>
      <c r="C34" s="1764" t="s">
        <v>560</v>
      </c>
      <c r="D34" s="1764" t="s">
        <v>1342</v>
      </c>
      <c r="E34" s="1764" t="s">
        <v>1354</v>
      </c>
      <c r="F34" s="1764" t="s">
        <v>560</v>
      </c>
      <c r="G34" s="1764" t="s">
        <v>1344</v>
      </c>
      <c r="H34" s="6712"/>
    </row>
    <row r="35" spans="1:8">
      <c r="A35" s="6722"/>
      <c r="B35" s="1764" t="s">
        <v>319</v>
      </c>
      <c r="C35" s="1764"/>
      <c r="D35" s="1764"/>
      <c r="E35" s="1764" t="s">
        <v>319</v>
      </c>
      <c r="F35" s="1764"/>
      <c r="G35" s="1764"/>
      <c r="H35" s="1764"/>
    </row>
    <row r="36" spans="1:8">
      <c r="A36" s="6722"/>
      <c r="B36" s="1721" t="s">
        <v>299</v>
      </c>
      <c r="C36" s="1721" t="s">
        <v>308</v>
      </c>
      <c r="D36" s="1721" t="s">
        <v>1345</v>
      </c>
      <c r="E36" s="1721" t="s">
        <v>535</v>
      </c>
      <c r="F36" s="1721" t="s">
        <v>540</v>
      </c>
      <c r="G36" s="1721" t="s">
        <v>542</v>
      </c>
      <c r="H36" s="1721" t="s">
        <v>543</v>
      </c>
    </row>
    <row r="37" spans="1:8">
      <c r="A37" s="6717" t="s">
        <v>1355</v>
      </c>
      <c r="B37" s="6718"/>
      <c r="C37" s="6718"/>
      <c r="D37" s="6718"/>
      <c r="E37" s="6718"/>
      <c r="F37" s="6718"/>
      <c r="G37" s="6718"/>
      <c r="H37" s="6719"/>
    </row>
    <row r="38" spans="1:8">
      <c r="A38" s="6714" t="s">
        <v>1356</v>
      </c>
      <c r="B38" s="6715"/>
      <c r="C38" s="6715"/>
      <c r="D38" s="6715"/>
      <c r="E38" s="6715"/>
      <c r="F38" s="6715"/>
      <c r="G38" s="6715"/>
      <c r="H38" s="6716"/>
    </row>
    <row r="39" spans="1:8">
      <c r="A39" s="1724" t="s">
        <v>2310</v>
      </c>
      <c r="B39" s="1879"/>
      <c r="C39" s="1873">
        <v>0.04</v>
      </c>
      <c r="D39" s="1813">
        <f>+B39*C39</f>
        <v>0</v>
      </c>
      <c r="E39" s="1880"/>
      <c r="F39" s="1873">
        <v>0.04</v>
      </c>
      <c r="G39" s="1813">
        <f>+E39*F39</f>
        <v>0</v>
      </c>
      <c r="H39" s="1813">
        <f>+D39-G39</f>
        <v>0</v>
      </c>
    </row>
    <row r="40" spans="1:8">
      <c r="A40" s="1724" t="s">
        <v>1357</v>
      </c>
      <c r="B40" s="1879"/>
      <c r="C40" s="1873">
        <v>0.03</v>
      </c>
      <c r="D40" s="1813">
        <f>+B40*C40</f>
        <v>0</v>
      </c>
      <c r="E40" s="1880"/>
      <c r="F40" s="1873">
        <v>0.03</v>
      </c>
      <c r="G40" s="1813">
        <f>+E40*F40</f>
        <v>0</v>
      </c>
      <c r="H40" s="1813">
        <f>+D40-G40</f>
        <v>0</v>
      </c>
    </row>
    <row r="41" spans="1:8">
      <c r="A41" s="1724" t="s">
        <v>1358</v>
      </c>
      <c r="B41" s="1879"/>
      <c r="C41" s="1873">
        <v>0.02</v>
      </c>
      <c r="D41" s="1813">
        <f>+B41*C41</f>
        <v>0</v>
      </c>
      <c r="E41" s="1880"/>
      <c r="F41" s="1873">
        <v>0.02</v>
      </c>
      <c r="G41" s="1813">
        <f>+E41*F41</f>
        <v>0</v>
      </c>
      <c r="H41" s="1813">
        <f>+D41-G41</f>
        <v>0</v>
      </c>
    </row>
    <row r="42" spans="1:8">
      <c r="A42" s="6714" t="s">
        <v>1359</v>
      </c>
      <c r="B42" s="6715"/>
      <c r="C42" s="6715"/>
      <c r="D42" s="6715"/>
      <c r="E42" s="6715"/>
      <c r="F42" s="6715"/>
      <c r="G42" s="6715"/>
      <c r="H42" s="6716"/>
    </row>
    <row r="43" spans="1:8">
      <c r="A43" s="1724" t="s">
        <v>2310</v>
      </c>
      <c r="B43" s="1879"/>
      <c r="C43" s="1873">
        <v>0.06</v>
      </c>
      <c r="D43" s="1813">
        <f>+B43*C43</f>
        <v>0</v>
      </c>
      <c r="E43" s="1880"/>
      <c r="F43" s="1873">
        <v>0.06</v>
      </c>
      <c r="G43" s="1813">
        <f>+E43*F43</f>
        <v>0</v>
      </c>
      <c r="H43" s="1813">
        <f>+D43-G43</f>
        <v>0</v>
      </c>
    </row>
    <row r="44" spans="1:8">
      <c r="A44" s="1724" t="s">
        <v>1357</v>
      </c>
      <c r="B44" s="1879"/>
      <c r="C44" s="1873">
        <v>4.4999999999999998E-2</v>
      </c>
      <c r="D44" s="1813">
        <f>+B44*C44</f>
        <v>0</v>
      </c>
      <c r="E44" s="1880"/>
      <c r="F44" s="1873">
        <v>4.4999999999999998E-2</v>
      </c>
      <c r="G44" s="1813">
        <f>+E44*F44</f>
        <v>0</v>
      </c>
      <c r="H44" s="1813">
        <f>+D44-G44</f>
        <v>0</v>
      </c>
    </row>
    <row r="45" spans="1:8">
      <c r="A45" s="1724" t="s">
        <v>1358</v>
      </c>
      <c r="B45" s="1879"/>
      <c r="C45" s="1873">
        <v>0.03</v>
      </c>
      <c r="D45" s="1813">
        <f>+B45*C45</f>
        <v>0</v>
      </c>
      <c r="E45" s="1880"/>
      <c r="F45" s="1873">
        <v>0.03</v>
      </c>
      <c r="G45" s="1813">
        <f>+E45*F45</f>
        <v>0</v>
      </c>
      <c r="H45" s="1813">
        <f>+D45-G45</f>
        <v>0</v>
      </c>
    </row>
    <row r="46" spans="1:8">
      <c r="A46" s="6714" t="s">
        <v>1360</v>
      </c>
      <c r="B46" s="6715"/>
      <c r="C46" s="6715"/>
      <c r="D46" s="6715"/>
      <c r="E46" s="6715"/>
      <c r="F46" s="6715"/>
      <c r="G46" s="6715"/>
      <c r="H46" s="6716"/>
    </row>
    <row r="47" spans="1:8">
      <c r="A47" s="1724" t="s">
        <v>2310</v>
      </c>
      <c r="B47" s="1879"/>
      <c r="C47" s="1873">
        <v>0.08</v>
      </c>
      <c r="D47" s="1813">
        <f>+B47*C47</f>
        <v>0</v>
      </c>
      <c r="E47" s="1880"/>
      <c r="F47" s="1873">
        <v>0.08</v>
      </c>
      <c r="G47" s="1813">
        <f>+E47*F47</f>
        <v>0</v>
      </c>
      <c r="H47" s="1813">
        <f>+D47-G47</f>
        <v>0</v>
      </c>
    </row>
    <row r="48" spans="1:8">
      <c r="A48" s="1724" t="s">
        <v>1357</v>
      </c>
      <c r="B48" s="1879"/>
      <c r="C48" s="1873">
        <v>0.06</v>
      </c>
      <c r="D48" s="1813">
        <f>+B48*C48</f>
        <v>0</v>
      </c>
      <c r="E48" s="1880"/>
      <c r="F48" s="1873">
        <v>0.06</v>
      </c>
      <c r="G48" s="1813">
        <f>+E48*F48</f>
        <v>0</v>
      </c>
      <c r="H48" s="1813">
        <f>+D48-G48</f>
        <v>0</v>
      </c>
    </row>
    <row r="49" spans="1:8">
      <c r="A49" s="1724" t="s">
        <v>1358</v>
      </c>
      <c r="B49" s="1879"/>
      <c r="C49" s="1873">
        <v>0.04</v>
      </c>
      <c r="D49" s="1813">
        <f>+B49*C49</f>
        <v>0</v>
      </c>
      <c r="E49" s="1880"/>
      <c r="F49" s="1873">
        <v>0.04</v>
      </c>
      <c r="G49" s="1813">
        <f>+E49*F49</f>
        <v>0</v>
      </c>
      <c r="H49" s="1813">
        <f>+D49-G49</f>
        <v>0</v>
      </c>
    </row>
    <row r="50" spans="1:8">
      <c r="A50" s="1724" t="s">
        <v>1349</v>
      </c>
      <c r="B50" s="1879"/>
      <c r="C50" s="1873">
        <v>0.1</v>
      </c>
      <c r="D50" s="1813">
        <f>+B50*C50</f>
        <v>0</v>
      </c>
      <c r="E50" s="1880"/>
      <c r="F50" s="1873">
        <v>0.1</v>
      </c>
      <c r="G50" s="1813">
        <f>+E50*F50</f>
        <v>0</v>
      </c>
      <c r="H50" s="1813">
        <f>+D50-G50</f>
        <v>0</v>
      </c>
    </row>
    <row r="51" spans="1:8">
      <c r="A51" s="1759" t="s">
        <v>1350</v>
      </c>
      <c r="B51" s="1879"/>
      <c r="C51" s="1873">
        <v>0.1</v>
      </c>
      <c r="D51" s="1813">
        <f>+B51*C51</f>
        <v>0</v>
      </c>
      <c r="E51" s="1785"/>
      <c r="F51" s="1873">
        <v>0.1</v>
      </c>
      <c r="G51" s="1813">
        <f>+E51*F51</f>
        <v>0</v>
      </c>
      <c r="H51" s="1813">
        <f>+D51-G51</f>
        <v>0</v>
      </c>
    </row>
    <row r="52" spans="1:8">
      <c r="A52" s="1722" t="s">
        <v>1361</v>
      </c>
      <c r="B52" s="1746">
        <f>SUM(B39:B51)</f>
        <v>0</v>
      </c>
      <c r="C52" s="1721"/>
      <c r="D52" s="1746">
        <f>SUM(D39:D51)</f>
        <v>0</v>
      </c>
      <c r="E52" s="1746">
        <f>SUM(E39:E51)</f>
        <v>0</v>
      </c>
      <c r="F52" s="1721"/>
      <c r="G52" s="1746">
        <f>SUM(G39:G51)</f>
        <v>0</v>
      </c>
      <c r="H52" s="1746">
        <f>SUM(H39:H51)</f>
        <v>0</v>
      </c>
    </row>
    <row r="53" spans="1:8">
      <c r="A53" s="1727" t="s">
        <v>1362</v>
      </c>
      <c r="B53" s="1727"/>
      <c r="C53" s="1721"/>
      <c r="D53" s="1727"/>
      <c r="E53" s="1727"/>
      <c r="F53" s="1721"/>
      <c r="G53" s="1727"/>
      <c r="H53" s="1850">
        <f>+H52+H30</f>
        <v>0</v>
      </c>
    </row>
    <row r="54" spans="1:8">
      <c r="A54" s="1731"/>
      <c r="B54" s="1731"/>
      <c r="C54" s="1872"/>
      <c r="D54" s="1731"/>
      <c r="E54" s="1731"/>
      <c r="F54" s="1872"/>
      <c r="G54" s="1731"/>
      <c r="H54" s="1731"/>
    </row>
    <row r="55" spans="1:8">
      <c r="A55" s="1731"/>
      <c r="B55" s="1731"/>
      <c r="C55" s="1872"/>
      <c r="D55" s="1731"/>
      <c r="E55" s="1731"/>
      <c r="F55" s="1872"/>
      <c r="G55" s="1731"/>
      <c r="H55" s="3460" t="str">
        <f>+ToC!$E$117</f>
        <v xml:space="preserve">GENERAL Annual Return </v>
      </c>
    </row>
    <row r="56" spans="1:8">
      <c r="A56" s="1731"/>
      <c r="B56" s="1731"/>
      <c r="C56" s="1872"/>
      <c r="D56" s="1731"/>
      <c r="E56" s="1731"/>
      <c r="F56" s="1872"/>
      <c r="G56" s="1731"/>
      <c r="H56" s="1761" t="s">
        <v>1761</v>
      </c>
    </row>
  </sheetData>
  <sheetProtection algorithmName="SHA-512" hashValue="LCcktD5Zuh/UlAcUaCXJezJaLEWL9le/ioYIkuiJIDQAORwNd+0CGeKo3K4LKayJ+o4GlhMchEsFELuPulxsqw==" saltValue="QEYU42cSnQu0+qF2jnMJsw==" spinCount="100000" sheet="1" objects="1" scenarios="1"/>
  <mergeCells count="20">
    <mergeCell ref="A42:H42"/>
    <mergeCell ref="A38:H38"/>
    <mergeCell ref="A37:H37"/>
    <mergeCell ref="A46:H46"/>
    <mergeCell ref="B13:D13"/>
    <mergeCell ref="E13:G13"/>
    <mergeCell ref="H13:H14"/>
    <mergeCell ref="A17:H17"/>
    <mergeCell ref="A22:H22"/>
    <mergeCell ref="A31:H31"/>
    <mergeCell ref="A32:H32"/>
    <mergeCell ref="A33:A36"/>
    <mergeCell ref="B33:D33"/>
    <mergeCell ref="E33:G33"/>
    <mergeCell ref="H33:H34"/>
    <mergeCell ref="A1:G1"/>
    <mergeCell ref="A8:H8"/>
    <mergeCell ref="A9:H9"/>
    <mergeCell ref="A10:H10"/>
    <mergeCell ref="A11:H11"/>
  </mergeCells>
  <hyperlinks>
    <hyperlink ref="A1:G1" location="ToC!A1" display="ToC!A1"/>
  </hyperlinks>
  <pageMargins left="0.70866141732283472" right="0.70866141732283472" top="0.74803149606299213" bottom="0.74803149606299213" header="0.31496062992125984" footer="0.31496062992125984"/>
  <pageSetup scale="50" orientation="portrait" r:id="rId1"/>
  <headerFooter>
    <oddHeader>&amp;L&amp;A&amp;C&amp;"Times New Roman,Bold" DRAFT 
INTERNAL USE ONLY&amp;RPage &amp;P</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F0"/>
    <pageSetUpPr fitToPage="1"/>
  </sheetPr>
  <dimension ref="A1:H35"/>
  <sheetViews>
    <sheetView zoomScaleNormal="100" workbookViewId="0">
      <selection activeCell="A10" sqref="A10:E10"/>
    </sheetView>
  </sheetViews>
  <sheetFormatPr defaultColWidth="0" defaultRowHeight="12.75" zeroHeight="1"/>
  <cols>
    <col min="1" max="1" width="19.1640625" style="1730" customWidth="1"/>
    <col min="2" max="2" width="44.6640625" style="1730" customWidth="1"/>
    <col min="3" max="4" width="19.1640625" style="1730" customWidth="1"/>
    <col min="5" max="5" width="23.6640625" style="1730" customWidth="1"/>
    <col min="6" max="8" width="0" style="1730" hidden="1" customWidth="1"/>
    <col min="9" max="16384" width="13.1640625" style="1730" hidden="1"/>
  </cols>
  <sheetData>
    <row r="1" spans="1:8">
      <c r="A1" s="6221">
        <v>40.33</v>
      </c>
      <c r="B1" s="6221"/>
      <c r="C1" s="6221"/>
      <c r="D1" s="6221"/>
      <c r="E1" s="3100"/>
      <c r="F1" s="1883"/>
      <c r="G1" s="1883"/>
      <c r="H1" s="1883"/>
    </row>
    <row r="2" spans="1:8">
      <c r="A2" s="1731"/>
      <c r="B2" s="1731"/>
      <c r="C2" s="1731"/>
      <c r="D2" s="1733"/>
      <c r="E2" s="4133" t="s">
        <v>2292</v>
      </c>
      <c r="F2" s="1884"/>
      <c r="H2" s="1884"/>
    </row>
    <row r="3" spans="1:8" ht="15.75">
      <c r="A3" s="1464" t="str">
        <f>+Cover!A14</f>
        <v>Select Name of Insurer/ Financial Holding Company</v>
      </c>
      <c r="B3" s="1464"/>
      <c r="C3" s="344"/>
      <c r="D3" s="859"/>
      <c r="E3" s="1732"/>
      <c r="F3" s="340"/>
      <c r="G3" s="1885"/>
      <c r="H3" s="1886"/>
    </row>
    <row r="4" spans="1:8" ht="15.75">
      <c r="A4" s="1462" t="str">
        <f>+ToC!A3</f>
        <v>Insurer/Financial Holding Company</v>
      </c>
      <c r="B4" s="433"/>
      <c r="C4" s="344"/>
      <c r="D4" s="859"/>
      <c r="E4" s="859"/>
      <c r="F4" s="340"/>
      <c r="G4" s="1885"/>
    </row>
    <row r="5" spans="1:8" ht="15.75">
      <c r="A5" s="1462"/>
      <c r="B5" s="433"/>
      <c r="C5" s="344"/>
      <c r="D5" s="859"/>
      <c r="E5" s="859"/>
      <c r="F5" s="1219"/>
      <c r="G5" s="1885"/>
    </row>
    <row r="6" spans="1:8" ht="15.75">
      <c r="A6" s="433" t="str">
        <f>+ToC!A5</f>
        <v>General Insurers Annual Return</v>
      </c>
      <c r="B6" s="433"/>
      <c r="C6" s="1463"/>
      <c r="D6" s="1220"/>
      <c r="E6" s="1220"/>
      <c r="F6" s="859"/>
      <c r="G6" s="1885"/>
    </row>
    <row r="7" spans="1:8" ht="15.75">
      <c r="A7" s="1597" t="str">
        <f>+ToC!A6</f>
        <v>For Year Ended:</v>
      </c>
      <c r="B7" s="433"/>
      <c r="C7" s="344"/>
      <c r="D7" s="3475">
        <f>+Cover!A22</f>
        <v>0</v>
      </c>
      <c r="E7" s="859"/>
      <c r="F7" s="1221">
        <f>+Cover!B22</f>
        <v>0</v>
      </c>
      <c r="G7" s="1885"/>
    </row>
    <row r="8" spans="1:8">
      <c r="A8" s="6675"/>
      <c r="B8" s="6676"/>
      <c r="C8" s="6676"/>
      <c r="D8" s="6676"/>
      <c r="E8" s="6730"/>
      <c r="F8" s="1885"/>
      <c r="G8" s="1885"/>
      <c r="H8" s="1887"/>
    </row>
    <row r="9" spans="1:8">
      <c r="A9" s="6675" t="s">
        <v>505</v>
      </c>
      <c r="B9" s="6676"/>
      <c r="C9" s="6676"/>
      <c r="D9" s="6676"/>
      <c r="E9" s="6730"/>
      <c r="F9" s="1881"/>
      <c r="G9" s="1881"/>
      <c r="H9" s="1881"/>
    </row>
    <row r="10" spans="1:8">
      <c r="A10" s="6675" t="s">
        <v>1291</v>
      </c>
      <c r="B10" s="6676"/>
      <c r="C10" s="6676"/>
      <c r="D10" s="6676"/>
      <c r="E10" s="6730"/>
    </row>
    <row r="11" spans="1:8">
      <c r="A11" s="6676" t="s">
        <v>1363</v>
      </c>
      <c r="B11" s="6676"/>
      <c r="C11" s="6676"/>
      <c r="D11" s="6676"/>
      <c r="E11" s="6676"/>
    </row>
    <row r="12" spans="1:8">
      <c r="A12" s="1731"/>
      <c r="B12" s="1731"/>
      <c r="C12" s="1731"/>
      <c r="D12" s="1731"/>
      <c r="E12" s="1731"/>
    </row>
    <row r="13" spans="1:8" ht="39.75">
      <c r="A13" s="6724" t="s">
        <v>1312</v>
      </c>
      <c r="B13" s="6725"/>
      <c r="C13" s="1764" t="s">
        <v>1294</v>
      </c>
      <c r="D13" s="1764" t="s">
        <v>1364</v>
      </c>
      <c r="E13" s="1888" t="s">
        <v>1365</v>
      </c>
    </row>
    <row r="14" spans="1:8">
      <c r="A14" s="6726"/>
      <c r="B14" s="6727"/>
      <c r="C14" s="1764" t="s">
        <v>299</v>
      </c>
      <c r="D14" s="1764" t="s">
        <v>308</v>
      </c>
      <c r="E14" s="1764" t="s">
        <v>520</v>
      </c>
    </row>
    <row r="15" spans="1:8">
      <c r="A15" s="6728"/>
      <c r="B15" s="6729"/>
      <c r="C15" s="1721" t="s">
        <v>319</v>
      </c>
      <c r="D15" s="1721" t="s">
        <v>319</v>
      </c>
      <c r="E15" s="1889" t="s">
        <v>319</v>
      </c>
    </row>
    <row r="16" spans="1:8">
      <c r="A16" s="6723" t="s">
        <v>1366</v>
      </c>
      <c r="B16" s="1890" t="s">
        <v>1367</v>
      </c>
      <c r="C16" s="1879"/>
      <c r="D16" s="1879"/>
      <c r="E16" s="1891">
        <f>D16-C16</f>
        <v>0</v>
      </c>
    </row>
    <row r="17" spans="1:5">
      <c r="A17" s="6723"/>
      <c r="B17" s="1892" t="s">
        <v>1368</v>
      </c>
      <c r="C17" s="1876"/>
      <c r="D17" s="1879"/>
      <c r="E17" s="1891">
        <f>D17-C17</f>
        <v>0</v>
      </c>
    </row>
    <row r="18" spans="1:5">
      <c r="A18" s="6677" t="s">
        <v>1369</v>
      </c>
      <c r="B18" s="6677"/>
      <c r="C18" s="1893">
        <f>SUM(C16:C17)</f>
        <v>0</v>
      </c>
      <c r="D18" s="1893">
        <f>SUM(D16:D17)</f>
        <v>0</v>
      </c>
      <c r="E18" s="1894"/>
    </row>
    <row r="19" spans="1:5">
      <c r="A19" s="6677" t="s">
        <v>1370</v>
      </c>
      <c r="B19" s="6677"/>
      <c r="C19" s="6677"/>
      <c r="D19" s="6677"/>
      <c r="E19" s="1895">
        <f>SUM(E16:E17)</f>
        <v>0</v>
      </c>
    </row>
    <row r="20" spans="1:5">
      <c r="A20" s="1731"/>
      <c r="B20" s="1731"/>
      <c r="C20" s="1731"/>
      <c r="D20" s="1731"/>
      <c r="E20" s="1731"/>
    </row>
    <row r="21" spans="1:5">
      <c r="A21" s="1731" t="s">
        <v>506</v>
      </c>
      <c r="B21" s="1731"/>
      <c r="C21" s="1731"/>
      <c r="D21" s="1731"/>
      <c r="E21" s="1731"/>
    </row>
    <row r="22" spans="1:5" ht="27.75" customHeight="1">
      <c r="A22" s="6679" t="s">
        <v>1371</v>
      </c>
      <c r="B22" s="6679"/>
      <c r="C22" s="6679"/>
      <c r="D22" s="6679"/>
      <c r="E22" s="1731"/>
    </row>
    <row r="23" spans="1:5" ht="27.75" customHeight="1">
      <c r="A23" s="6679" t="s">
        <v>1372</v>
      </c>
      <c r="B23" s="6679"/>
      <c r="C23" s="6679"/>
      <c r="D23" s="6679"/>
      <c r="E23" s="1731"/>
    </row>
    <row r="24" spans="1:5" ht="30.75" customHeight="1">
      <c r="A24" s="6679" t="s">
        <v>1373</v>
      </c>
      <c r="B24" s="6679"/>
      <c r="C24" s="6679"/>
      <c r="D24" s="6679"/>
      <c r="E24" s="1731"/>
    </row>
    <row r="25" spans="1:5" ht="27" customHeight="1">
      <c r="A25" s="6679" t="s">
        <v>1374</v>
      </c>
      <c r="B25" s="6679"/>
      <c r="C25" s="6679"/>
      <c r="D25" s="6679"/>
      <c r="E25" s="1731"/>
    </row>
    <row r="26" spans="1:5" ht="31.5" customHeight="1">
      <c r="A26" s="6679" t="s">
        <v>1375</v>
      </c>
      <c r="B26" s="6679"/>
      <c r="C26" s="6679"/>
      <c r="D26" s="6679"/>
      <c r="E26" s="1731"/>
    </row>
    <row r="27" spans="1:5">
      <c r="A27" s="1731"/>
      <c r="B27" s="1731"/>
      <c r="C27" s="1731"/>
      <c r="D27" s="1731"/>
      <c r="E27" s="1731"/>
    </row>
    <row r="28" spans="1:5">
      <c r="A28" s="1731"/>
      <c r="B28" s="1731"/>
      <c r="C28" s="1731"/>
      <c r="D28" s="1731"/>
      <c r="E28" s="1731"/>
    </row>
    <row r="29" spans="1:5">
      <c r="A29" s="1731"/>
      <c r="B29" s="1731"/>
      <c r="C29" s="1731"/>
      <c r="D29" s="1731"/>
      <c r="E29" s="1731"/>
    </row>
    <row r="30" spans="1:5">
      <c r="A30" s="1731"/>
      <c r="B30" s="1731"/>
      <c r="C30" s="1731"/>
      <c r="D30" s="1731"/>
      <c r="E30" s="3460" t="str">
        <f>+ToC!$E$117</f>
        <v xml:space="preserve">GENERAL Annual Return </v>
      </c>
    </row>
    <row r="31" spans="1:5">
      <c r="A31" s="1731"/>
      <c r="B31" s="1731"/>
      <c r="C31" s="1731"/>
      <c r="D31" s="1731"/>
      <c r="E31" s="1761" t="s">
        <v>1762</v>
      </c>
    </row>
    <row r="32" spans="1:5" hidden="1"/>
    <row r="33" hidden="1"/>
    <row r="34" hidden="1"/>
    <row r="35" hidden="1"/>
  </sheetData>
  <sheetProtection algorithmName="SHA-512" hashValue="E0sP3sbynO4N7ssQPfyReEL3avFA+yDJloMJLxJFkZIPKRMpaIcGy3UFgpaYLjQF1333dp/jRA1lYIOY2RPGeQ==" saltValue="gbfmdLpAAhymqmO0f8sgjQ==" spinCount="100000" sheet="1" objects="1" scenarios="1"/>
  <mergeCells count="14">
    <mergeCell ref="A13:B15"/>
    <mergeCell ref="A1:D1"/>
    <mergeCell ref="A8:E8"/>
    <mergeCell ref="A9:E9"/>
    <mergeCell ref="A10:E10"/>
    <mergeCell ref="A11:E11"/>
    <mergeCell ref="A25:D25"/>
    <mergeCell ref="A26:D26"/>
    <mergeCell ref="A16:A17"/>
    <mergeCell ref="A18:B18"/>
    <mergeCell ref="A19:D19"/>
    <mergeCell ref="A22:D22"/>
    <mergeCell ref="A23:D23"/>
    <mergeCell ref="A24:D24"/>
  </mergeCells>
  <hyperlinks>
    <hyperlink ref="A1:E1" location="ToC!A1" display="ToC!A1"/>
  </hyperlinks>
  <pageMargins left="0.70866141732283472" right="0.70866141732283472" top="0.74803149606299213" bottom="0.74803149606299213" header="0.31496062992125984" footer="0.31496062992125984"/>
  <pageSetup scale="80" orientation="portrait" r:id="rId1"/>
  <headerFooter>
    <oddHeader>&amp;L&amp;A&amp;C&amp;"Times New Roman,Bold" DRAFT 
INTERNAL USE ONLY&amp;RPage &amp;P</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pageSetUpPr fitToPage="1"/>
  </sheetPr>
  <dimension ref="A1:H23"/>
  <sheetViews>
    <sheetView zoomScaleNormal="100" workbookViewId="0">
      <selection activeCell="B85" sqref="B85"/>
    </sheetView>
  </sheetViews>
  <sheetFormatPr defaultColWidth="0" defaultRowHeight="0" customHeight="1" zeroHeight="1"/>
  <cols>
    <col min="1" max="1" width="107.6640625" style="1730" customWidth="1"/>
    <col min="2" max="4" width="19.1640625" style="1730" customWidth="1"/>
    <col min="5" max="8" width="0" style="1730" hidden="1" customWidth="1"/>
    <col min="9" max="16384" width="13.1640625" style="1730" hidden="1"/>
  </cols>
  <sheetData>
    <row r="1" spans="1:8" ht="12.75">
      <c r="A1" s="6221">
        <v>40.340000000000003</v>
      </c>
      <c r="B1" s="6221"/>
      <c r="C1" s="6221"/>
      <c r="D1" s="6221"/>
      <c r="E1" s="1883"/>
      <c r="F1" s="1883"/>
      <c r="G1" s="1883"/>
      <c r="H1" s="1883"/>
    </row>
    <row r="2" spans="1:8" ht="12.75">
      <c r="A2" s="1735"/>
      <c r="B2" s="1731"/>
      <c r="C2" s="1733"/>
      <c r="D2" s="4133" t="s">
        <v>2292</v>
      </c>
      <c r="F2" s="1884"/>
      <c r="H2" s="1884"/>
    </row>
    <row r="3" spans="1:8" ht="15.75">
      <c r="A3" s="1464" t="str">
        <f>+Cover!A14</f>
        <v>Select Name of Insurer/ Financial Holding Company</v>
      </c>
      <c r="B3" s="1464"/>
      <c r="C3" s="344"/>
      <c r="D3" s="1732"/>
      <c r="E3" s="859"/>
      <c r="F3" s="340"/>
      <c r="G3" s="1885"/>
      <c r="H3" s="1886"/>
    </row>
    <row r="4" spans="1:8" ht="15.75">
      <c r="A4" s="1462" t="str">
        <f>+ToC!A3</f>
        <v>Insurer/Financial Holding Company</v>
      </c>
      <c r="B4" s="433"/>
      <c r="C4" s="344"/>
      <c r="D4" s="859"/>
      <c r="E4" s="859"/>
      <c r="F4" s="340"/>
      <c r="G4" s="1885"/>
    </row>
    <row r="5" spans="1:8" ht="15.75">
      <c r="A5" s="1462"/>
      <c r="B5" s="433"/>
      <c r="C5" s="344"/>
      <c r="D5" s="859"/>
      <c r="E5" s="859"/>
      <c r="F5" s="1219"/>
      <c r="G5" s="1885"/>
    </row>
    <row r="6" spans="1:8" ht="15.75">
      <c r="A6" s="433" t="str">
        <f>+ToC!A5</f>
        <v>General Insurers Annual Return</v>
      </c>
      <c r="B6" s="433"/>
      <c r="C6" s="1463"/>
      <c r="D6" s="1220"/>
      <c r="E6" s="1220"/>
      <c r="F6" s="859"/>
      <c r="G6" s="1885"/>
    </row>
    <row r="7" spans="1:8" ht="15.75">
      <c r="A7" s="1597" t="str">
        <f>+ToC!A6</f>
        <v>For Year Ended:</v>
      </c>
      <c r="B7" s="433"/>
      <c r="C7" s="344"/>
      <c r="D7" s="3475">
        <f>+Cover!A22</f>
        <v>0</v>
      </c>
      <c r="E7" s="859"/>
      <c r="F7" s="1221">
        <f>+Cover!B22</f>
        <v>0</v>
      </c>
      <c r="G7" s="1885"/>
    </row>
    <row r="8" spans="1:8" ht="12.75">
      <c r="A8" s="6675"/>
      <c r="B8" s="6675"/>
      <c r="C8" s="6675"/>
      <c r="D8" s="6675"/>
      <c r="E8" s="1896"/>
      <c r="F8" s="1885"/>
      <c r="G8" s="1885"/>
      <c r="H8" s="1887"/>
    </row>
    <row r="9" spans="1:8" ht="12.75">
      <c r="A9" s="6675" t="s">
        <v>505</v>
      </c>
      <c r="B9" s="6675"/>
      <c r="C9" s="6675"/>
      <c r="D9" s="6675"/>
      <c r="E9" s="1881"/>
      <c r="F9" s="1881"/>
      <c r="G9" s="1881"/>
      <c r="H9" s="1881"/>
    </row>
    <row r="10" spans="1:8" ht="12.75">
      <c r="A10" s="6675" t="s">
        <v>1291</v>
      </c>
      <c r="B10" s="6675"/>
      <c r="C10" s="6675"/>
      <c r="D10" s="6675"/>
      <c r="E10" s="1881"/>
      <c r="F10" s="1881"/>
      <c r="G10" s="1881"/>
      <c r="H10" s="1881"/>
    </row>
    <row r="11" spans="1:8" ht="12.75">
      <c r="A11" s="6695" t="s">
        <v>1376</v>
      </c>
      <c r="B11" s="6676"/>
      <c r="C11" s="6676"/>
      <c r="D11" s="6676"/>
      <c r="E11" s="1881"/>
      <c r="F11" s="1881"/>
      <c r="G11" s="1881"/>
      <c r="H11" s="1881"/>
    </row>
    <row r="12" spans="1:8" ht="12.75">
      <c r="A12" s="1739"/>
      <c r="B12" s="1739"/>
      <c r="C12" s="1739"/>
      <c r="D12" s="1739"/>
      <c r="E12" s="1881"/>
      <c r="F12" s="1881"/>
      <c r="G12" s="1881"/>
      <c r="H12" s="1881"/>
    </row>
    <row r="13" spans="1:8" ht="38.25">
      <c r="A13" s="6691" t="s">
        <v>1312</v>
      </c>
      <c r="B13" s="1764" t="s">
        <v>1377</v>
      </c>
      <c r="C13" s="1764" t="s">
        <v>560</v>
      </c>
      <c r="D13" s="1764" t="s">
        <v>1378</v>
      </c>
    </row>
    <row r="14" spans="1:8" ht="12.75">
      <c r="A14" s="6692"/>
      <c r="B14" s="1764" t="s">
        <v>299</v>
      </c>
      <c r="C14" s="1764" t="s">
        <v>308</v>
      </c>
      <c r="D14" s="1764" t="s">
        <v>520</v>
      </c>
    </row>
    <row r="15" spans="1:8" ht="12.75">
      <c r="A15" s="6693"/>
      <c r="B15" s="1721" t="s">
        <v>319</v>
      </c>
      <c r="C15" s="1721"/>
      <c r="D15" s="1721" t="s">
        <v>319</v>
      </c>
    </row>
    <row r="16" spans="1:8" ht="25.5">
      <c r="A16" s="1772" t="s">
        <v>1379</v>
      </c>
      <c r="B16" s="1773"/>
      <c r="C16" s="1897">
        <v>0</v>
      </c>
      <c r="D16" s="1726">
        <f>+B16*C16</f>
        <v>0</v>
      </c>
    </row>
    <row r="17" spans="1:4" ht="25.5">
      <c r="A17" s="1772" t="s">
        <v>1380</v>
      </c>
      <c r="B17" s="1773"/>
      <c r="C17" s="1897">
        <v>5.0000000000000001E-3</v>
      </c>
      <c r="D17" s="1726">
        <f>+B17*C17</f>
        <v>0</v>
      </c>
    </row>
    <row r="18" spans="1:4" ht="12.75">
      <c r="A18" s="1724" t="s">
        <v>1381</v>
      </c>
      <c r="B18" s="1773"/>
      <c r="C18" s="1897">
        <v>0.01</v>
      </c>
      <c r="D18" s="1726">
        <f>+B18*C18</f>
        <v>0</v>
      </c>
    </row>
    <row r="19" spans="1:4" ht="12.75">
      <c r="A19" s="1727" t="s">
        <v>1382</v>
      </c>
      <c r="B19" s="1822">
        <f>SUM(B16:B18)</f>
        <v>0</v>
      </c>
      <c r="C19" s="1897"/>
      <c r="D19" s="1726"/>
    </row>
    <row r="20" spans="1:4" ht="12.75">
      <c r="A20" s="1727" t="s">
        <v>1383</v>
      </c>
      <c r="B20" s="1724"/>
      <c r="C20" s="1808"/>
      <c r="D20" s="1822">
        <f>SUM(D16:D18)</f>
        <v>0</v>
      </c>
    </row>
    <row r="21" spans="1:4" ht="12.75">
      <c r="A21" s="1731"/>
      <c r="B21" s="1731"/>
      <c r="C21" s="1731"/>
      <c r="D21" s="1731"/>
    </row>
    <row r="22" spans="1:4" ht="12.75">
      <c r="A22" s="1731"/>
      <c r="B22" s="1731"/>
      <c r="C22" s="1731"/>
      <c r="D22" s="3460" t="str">
        <f>+ToC!$E$117</f>
        <v xml:space="preserve">GENERAL Annual Return </v>
      </c>
    </row>
    <row r="23" spans="1:4" ht="12.75">
      <c r="A23" s="1731"/>
      <c r="B23" s="1731"/>
      <c r="C23" s="1731"/>
      <c r="D23" s="1761" t="s">
        <v>1763</v>
      </c>
    </row>
  </sheetData>
  <sheetProtection algorithmName="SHA-512" hashValue="yRWm7yZJXnXPbvVduQ8cKHygka4+ElwLyG/Wvo2E8acLMNgetbNw5c+91q+M0mvY8E0bz57d9kXlv9Ln1wnjNw==" saltValue="v7mOGSRGL2CSTeivzDzOZA==" spinCount="100000" sheet="1" objects="1" scenarios="1"/>
  <mergeCells count="6">
    <mergeCell ref="A13:A15"/>
    <mergeCell ref="A1:D1"/>
    <mergeCell ref="A8:D8"/>
    <mergeCell ref="A9:D9"/>
    <mergeCell ref="A10:D10"/>
    <mergeCell ref="A11:D11"/>
  </mergeCells>
  <hyperlinks>
    <hyperlink ref="A1:D1" location="ToC!A1" display="ToC!A1"/>
  </hyperlinks>
  <pageMargins left="0.70866141732283472" right="0.70866141732283472" top="0.74803149606299213" bottom="0.74803149606299213" header="0.31496062992125984" footer="0.31496062992125984"/>
  <pageSetup scale="61" orientation="portrait" r:id="rId1"/>
  <headerFooter>
    <oddHeader>&amp;L&amp;A&amp;C&amp;"Times New Roman,Bold" DRAFT 
INTERNAL USE ONLY&amp;RPage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56"/>
  <sheetViews>
    <sheetView showZeros="0" zoomScaleNormal="100" workbookViewId="0">
      <selection activeCell="B85" sqref="B85"/>
    </sheetView>
  </sheetViews>
  <sheetFormatPr defaultColWidth="0" defaultRowHeight="12.75" zeroHeight="1"/>
  <cols>
    <col min="1" max="1" width="5.83203125" customWidth="1"/>
    <col min="2" max="2" width="49.83203125" customWidth="1"/>
    <col min="3" max="3" width="18.33203125" customWidth="1"/>
    <col min="4" max="4" width="40.33203125" customWidth="1"/>
    <col min="5" max="5" width="14.6640625" style="14" customWidth="1"/>
    <col min="6" max="6" width="20.83203125" customWidth="1"/>
    <col min="7" max="10" width="0" hidden="1" customWidth="1"/>
    <col min="11" max="16384" width="9.33203125" hidden="1"/>
  </cols>
  <sheetData>
    <row r="1" spans="1:10">
      <c r="A1" s="6222">
        <v>10.02</v>
      </c>
      <c r="B1" s="6222"/>
      <c r="C1" s="6222"/>
      <c r="D1" s="6222"/>
      <c r="E1" s="6222"/>
      <c r="F1" s="6222"/>
    </row>
    <row r="2" spans="1:10" ht="15">
      <c r="A2" s="94"/>
      <c r="B2" s="94"/>
      <c r="C2" s="94"/>
      <c r="D2" s="162"/>
      <c r="E2" s="4441" t="s">
        <v>2238</v>
      </c>
      <c r="F2" s="70"/>
    </row>
    <row r="3" spans="1:10" ht="15">
      <c r="A3" s="1395" t="str">
        <f>+Cover!A14</f>
        <v>Select Name of Insurer/ Financial Holding Company</v>
      </c>
      <c r="B3" s="86"/>
      <c r="C3" s="86"/>
      <c r="D3" s="75"/>
      <c r="E3" s="75"/>
      <c r="F3" s="61"/>
    </row>
    <row r="4" spans="1:10" ht="15">
      <c r="A4" s="6219" t="str">
        <f>+ToC!A3</f>
        <v>Insurer/Financial Holding Company</v>
      </c>
      <c r="B4" s="6219"/>
      <c r="C4" s="6219"/>
      <c r="D4" s="94"/>
      <c r="E4" s="825"/>
      <c r="F4" s="61"/>
    </row>
    <row r="5" spans="1:10" ht="14.25">
      <c r="A5" s="61"/>
      <c r="B5" s="61"/>
      <c r="C5" s="61"/>
      <c r="D5" s="75"/>
      <c r="E5" s="75"/>
      <c r="F5" s="61"/>
    </row>
    <row r="6" spans="1:10" ht="15">
      <c r="A6" s="82" t="str">
        <f>+ToC!A5</f>
        <v>General Insurers Annual Return</v>
      </c>
      <c r="B6" s="61"/>
      <c r="C6" s="61"/>
      <c r="D6" s="75"/>
      <c r="E6" s="75"/>
      <c r="F6" s="61"/>
    </row>
    <row r="7" spans="1:10" ht="15">
      <c r="A7" s="62" t="str">
        <f>+ToC!A6</f>
        <v>For Year Ended:</v>
      </c>
      <c r="B7" s="115"/>
      <c r="C7" s="83">
        <f>+Cover!A22</f>
        <v>0</v>
      </c>
      <c r="D7" s="61"/>
      <c r="E7" s="61"/>
      <c r="F7" s="61"/>
    </row>
    <row r="8" spans="1:10" s="14" customFormat="1" ht="15">
      <c r="A8" s="62"/>
      <c r="B8" s="115"/>
      <c r="C8" s="75"/>
      <c r="D8" s="75"/>
      <c r="E8" s="75"/>
      <c r="F8" s="61"/>
    </row>
    <row r="9" spans="1:10" s="14" customFormat="1" ht="15">
      <c r="A9" s="4126"/>
      <c r="B9" s="115"/>
      <c r="C9" s="75"/>
      <c r="D9" s="75"/>
      <c r="E9" s="75"/>
      <c r="F9" s="61"/>
    </row>
    <row r="10" spans="1:10" s="14" customFormat="1" ht="15">
      <c r="A10" s="6230" t="s">
        <v>2011</v>
      </c>
      <c r="B10" s="6231"/>
      <c r="C10" s="6231"/>
      <c r="D10" s="6231"/>
      <c r="E10" s="6231"/>
      <c r="F10" s="6231"/>
      <c r="G10" s="6231"/>
      <c r="H10" s="6231"/>
    </row>
    <row r="11" spans="1:10" ht="15">
      <c r="A11" s="6215" t="s">
        <v>2015</v>
      </c>
      <c r="B11" s="6215"/>
      <c r="C11" s="6215"/>
      <c r="D11" s="6215"/>
      <c r="E11" s="6215"/>
      <c r="F11" s="6215"/>
    </row>
    <row r="12" spans="1:10" ht="14.25">
      <c r="A12" s="75"/>
      <c r="B12" s="75"/>
      <c r="C12" s="75"/>
      <c r="D12" s="75"/>
      <c r="E12" s="75"/>
      <c r="F12" s="61"/>
    </row>
    <row r="13" spans="1:10" ht="14.25">
      <c r="A13" s="75"/>
      <c r="B13" s="75"/>
      <c r="C13" s="75"/>
      <c r="D13" s="75"/>
      <c r="E13" s="75"/>
      <c r="F13" s="61"/>
    </row>
    <row r="14" spans="1:10">
      <c r="A14" s="61" t="s">
        <v>58</v>
      </c>
      <c r="B14" s="2490" t="s">
        <v>1122</v>
      </c>
      <c r="C14" s="98" t="s">
        <v>59</v>
      </c>
      <c r="D14" s="6257" t="str">
        <f>+A3</f>
        <v>Select Name of Insurer/ Financial Holding Company</v>
      </c>
      <c r="E14" s="6257"/>
      <c r="F14" s="6258"/>
    </row>
    <row r="15" spans="1:10" ht="14.25">
      <c r="A15" s="75"/>
      <c r="B15" s="153"/>
      <c r="C15" s="154"/>
      <c r="D15" s="86"/>
      <c r="E15" s="86"/>
      <c r="F15" s="61"/>
    </row>
    <row r="16" spans="1:10">
      <c r="A16" s="61" t="s">
        <v>60</v>
      </c>
      <c r="B16" s="2488">
        <f>+Cover!A15</f>
        <v>0</v>
      </c>
      <c r="C16" s="61" t="s">
        <v>61</v>
      </c>
      <c r="D16" s="4442">
        <f>+Cover!A16</f>
        <v>0</v>
      </c>
      <c r="E16" s="2971" t="s">
        <v>1633</v>
      </c>
      <c r="F16" s="3262">
        <f>+Cover!F16</f>
        <v>0</v>
      </c>
      <c r="J16" s="1"/>
    </row>
    <row r="17" spans="1:6" ht="14.25">
      <c r="A17" s="75"/>
      <c r="B17" s="75"/>
      <c r="C17" s="86"/>
      <c r="D17" s="86"/>
      <c r="E17" s="86"/>
      <c r="F17" s="61"/>
    </row>
    <row r="18" spans="1:6" ht="14.25">
      <c r="A18" s="101" t="s">
        <v>836</v>
      </c>
      <c r="B18" s="75"/>
      <c r="C18" s="86"/>
      <c r="D18" s="86"/>
      <c r="E18" s="86"/>
      <c r="F18" s="61"/>
    </row>
    <row r="19" spans="1:6">
      <c r="A19" s="61"/>
      <c r="B19" s="61"/>
      <c r="C19" s="61"/>
      <c r="D19" s="61"/>
      <c r="E19" s="61"/>
      <c r="F19" s="61"/>
    </row>
    <row r="20" spans="1:6" ht="15">
      <c r="A20" s="84">
        <v>1</v>
      </c>
      <c r="B20" s="3261" t="s">
        <v>1714</v>
      </c>
      <c r="C20" s="61"/>
      <c r="D20" s="61"/>
      <c r="E20" s="61"/>
      <c r="F20" s="61"/>
    </row>
    <row r="21" spans="1:6" ht="15">
      <c r="A21" s="84"/>
      <c r="B21" s="3261"/>
      <c r="C21" s="61"/>
      <c r="D21" s="61"/>
      <c r="E21" s="61"/>
      <c r="F21" s="61"/>
    </row>
    <row r="22" spans="1:6" ht="14.25">
      <c r="A22" s="155">
        <v>2</v>
      </c>
      <c r="B22" s="6220" t="s">
        <v>1118</v>
      </c>
      <c r="C22" s="6220"/>
      <c r="D22" s="6220"/>
      <c r="E22" s="6220"/>
      <c r="F22" s="6220"/>
    </row>
    <row r="23" spans="1:6" ht="14.25">
      <c r="A23" s="75"/>
      <c r="B23" s="6220" t="s">
        <v>1117</v>
      </c>
      <c r="C23" s="6220"/>
      <c r="D23" s="6220"/>
      <c r="E23" s="3260"/>
      <c r="F23" s="3260"/>
    </row>
    <row r="24" spans="1:6" s="14" customFormat="1" ht="14.25">
      <c r="A24" s="75"/>
      <c r="B24" s="3260"/>
      <c r="C24" s="3260"/>
      <c r="D24" s="3260"/>
      <c r="E24" s="3260"/>
      <c r="F24" s="3260"/>
    </row>
    <row r="25" spans="1:6" ht="14.25">
      <c r="A25" s="75"/>
      <c r="B25" s="6220" t="s">
        <v>837</v>
      </c>
      <c r="C25" s="6220"/>
      <c r="D25" s="3260"/>
      <c r="E25" s="3260"/>
      <c r="F25" s="3260"/>
    </row>
    <row r="26" spans="1:6" s="14" customFormat="1" ht="14.25">
      <c r="A26" s="75"/>
      <c r="B26" s="3260"/>
      <c r="C26" s="3260"/>
      <c r="D26" s="3260"/>
      <c r="E26" s="3260"/>
      <c r="F26" s="3260"/>
    </row>
    <row r="27" spans="1:6" ht="14.25">
      <c r="A27" s="75"/>
      <c r="B27" s="6220" t="s">
        <v>838</v>
      </c>
      <c r="C27" s="6220"/>
      <c r="D27" s="3260"/>
      <c r="E27" s="3260"/>
      <c r="F27" s="3260"/>
    </row>
    <row r="28" spans="1:6" s="14" customFormat="1" ht="14.25">
      <c r="A28" s="75"/>
      <c r="B28" s="3260"/>
      <c r="C28" s="3260"/>
      <c r="D28" s="3260"/>
      <c r="E28" s="3260"/>
      <c r="F28" s="3260"/>
    </row>
    <row r="29" spans="1:6" ht="14.25">
      <c r="A29" s="75"/>
      <c r="B29" s="6220" t="s">
        <v>839</v>
      </c>
      <c r="C29" s="6220"/>
      <c r="D29" s="3260"/>
      <c r="E29" s="3260"/>
      <c r="F29" s="3260"/>
    </row>
    <row r="30" spans="1:6" ht="14.25">
      <c r="A30" s="75"/>
      <c r="B30" s="3260"/>
      <c r="C30" s="3260"/>
      <c r="D30" s="3260"/>
      <c r="E30" s="3260"/>
      <c r="F30" s="3260"/>
    </row>
    <row r="31" spans="1:6" ht="14.25">
      <c r="A31" s="75">
        <v>3</v>
      </c>
      <c r="B31" s="6220" t="s">
        <v>1798</v>
      </c>
      <c r="C31" s="6220"/>
      <c r="D31" s="6220"/>
      <c r="E31" s="6220"/>
      <c r="F31" s="6220"/>
    </row>
    <row r="32" spans="1:6" ht="14.25">
      <c r="A32" s="75"/>
      <c r="B32" s="6220"/>
      <c r="C32" s="6220"/>
      <c r="D32" s="3260"/>
      <c r="E32" s="3260"/>
      <c r="F32" s="3260"/>
    </row>
    <row r="33" spans="1:6" ht="14.25">
      <c r="A33" s="75"/>
      <c r="B33" s="3260"/>
      <c r="C33" s="3260"/>
      <c r="D33" s="3260"/>
      <c r="E33" s="3260"/>
      <c r="F33" s="3260"/>
    </row>
    <row r="34" spans="1:6" ht="14.25">
      <c r="A34" s="75">
        <v>4</v>
      </c>
      <c r="B34" s="6220" t="s">
        <v>840</v>
      </c>
      <c r="C34" s="6220"/>
      <c r="D34" s="6220"/>
      <c r="E34" s="6220"/>
      <c r="F34" s="6220"/>
    </row>
    <row r="35" spans="1:6">
      <c r="A35" s="61"/>
      <c r="B35" s="61"/>
      <c r="C35" s="61"/>
      <c r="D35" s="61"/>
      <c r="E35" s="61"/>
      <c r="F35" s="61"/>
    </row>
    <row r="36" spans="1:6">
      <c r="A36" s="61">
        <v>5</v>
      </c>
      <c r="B36" s="6250" t="s">
        <v>2301</v>
      </c>
      <c r="C36" s="6250"/>
      <c r="D36" s="6250"/>
      <c r="E36" s="6250"/>
      <c r="F36" s="6250"/>
    </row>
    <row r="37" spans="1:6">
      <c r="A37" s="61"/>
      <c r="B37" s="93">
        <f>+C7</f>
        <v>0</v>
      </c>
      <c r="C37" s="61" t="s">
        <v>1113</v>
      </c>
      <c r="D37" s="61"/>
      <c r="E37" s="61"/>
      <c r="F37" s="61"/>
    </row>
    <row r="38" spans="1:6">
      <c r="A38" s="61"/>
      <c r="B38" s="61" t="s">
        <v>1119</v>
      </c>
      <c r="C38" s="58"/>
      <c r="D38" s="61"/>
      <c r="E38" s="61"/>
      <c r="F38" s="61"/>
    </row>
    <row r="39" spans="1:6">
      <c r="A39" s="61"/>
      <c r="B39" s="61"/>
      <c r="C39" s="61"/>
      <c r="D39" s="61"/>
      <c r="E39" s="61"/>
      <c r="F39" s="61"/>
    </row>
    <row r="40" spans="1:6">
      <c r="A40" s="61"/>
      <c r="B40" s="61"/>
      <c r="C40" s="61"/>
      <c r="D40" s="61"/>
      <c r="E40" s="61"/>
      <c r="F40" s="61"/>
    </row>
    <row r="41" spans="1:6">
      <c r="A41" s="61"/>
      <c r="B41" s="61"/>
      <c r="C41" s="61"/>
      <c r="D41" s="61"/>
      <c r="E41" s="61"/>
      <c r="F41" s="61"/>
    </row>
    <row r="42" spans="1:6" ht="14.25">
      <c r="A42" s="6236" t="s">
        <v>1789</v>
      </c>
      <c r="B42" s="6248"/>
      <c r="C42" s="61"/>
      <c r="D42" s="60"/>
      <c r="E42" s="3628"/>
      <c r="F42" s="60"/>
    </row>
    <row r="43" spans="1:6" ht="15">
      <c r="A43" s="6233" t="s">
        <v>1790</v>
      </c>
      <c r="B43" s="6241"/>
      <c r="C43" s="61"/>
      <c r="D43" s="60"/>
      <c r="E43" s="4100" t="s">
        <v>1427</v>
      </c>
      <c r="F43" s="60"/>
    </row>
    <row r="44" spans="1:6">
      <c r="A44" s="6255" t="s">
        <v>66</v>
      </c>
      <c r="B44" s="6256"/>
      <c r="C44" s="61"/>
      <c r="D44" s="60"/>
      <c r="E44" s="60"/>
      <c r="F44" s="60"/>
    </row>
    <row r="45" spans="1:6" ht="14.25">
      <c r="A45" s="6231" t="s">
        <v>1792</v>
      </c>
      <c r="B45" s="6235"/>
      <c r="C45" s="61"/>
      <c r="D45" s="60"/>
      <c r="E45" s="60"/>
      <c r="F45" s="60"/>
    </row>
    <row r="46" spans="1:6">
      <c r="A46" s="61"/>
      <c r="B46" s="61"/>
      <c r="C46" s="61"/>
      <c r="D46" s="60"/>
      <c r="E46" s="60"/>
      <c r="F46" s="60"/>
    </row>
    <row r="47" spans="1:6">
      <c r="A47" s="61"/>
      <c r="B47" s="61"/>
      <c r="C47" s="61"/>
      <c r="D47" s="60"/>
      <c r="E47" s="60"/>
      <c r="F47" s="60"/>
    </row>
    <row r="48" spans="1:6" ht="14.25">
      <c r="A48" s="6236" t="s">
        <v>1789</v>
      </c>
      <c r="B48" s="6248"/>
      <c r="C48" s="75"/>
      <c r="D48" s="60"/>
      <c r="E48" s="3628"/>
      <c r="F48" s="60"/>
    </row>
    <row r="49" spans="1:6" ht="15">
      <c r="A49" s="6233" t="s">
        <v>1790</v>
      </c>
      <c r="B49" s="6241"/>
      <c r="C49" s="61"/>
      <c r="D49" s="60"/>
      <c r="E49" s="4100" t="s">
        <v>1427</v>
      </c>
      <c r="F49" s="60"/>
    </row>
    <row r="50" spans="1:6">
      <c r="A50" s="6255" t="s">
        <v>1111</v>
      </c>
      <c r="B50" s="6256"/>
      <c r="C50" s="61"/>
      <c r="D50" s="60"/>
      <c r="E50" s="60"/>
      <c r="F50" s="60"/>
    </row>
    <row r="51" spans="1:6" ht="14.25">
      <c r="A51" s="6231" t="s">
        <v>1792</v>
      </c>
      <c r="B51" s="6235"/>
      <c r="C51" s="61"/>
      <c r="D51" s="61"/>
      <c r="E51" s="61"/>
      <c r="F51" s="61"/>
    </row>
    <row r="52" spans="1:6" ht="14.25">
      <c r="A52" s="61"/>
      <c r="B52" s="61"/>
      <c r="C52" s="61"/>
      <c r="D52" s="74"/>
      <c r="E52" s="74"/>
      <c r="F52" s="61"/>
    </row>
    <row r="53" spans="1:6">
      <c r="A53" s="61"/>
      <c r="B53" s="61"/>
      <c r="C53" s="61"/>
      <c r="D53" s="60"/>
      <c r="E53" s="60"/>
      <c r="F53" s="65" t="str">
        <f>+ToC!E117</f>
        <v xml:space="preserve">GENERAL Annual Return </v>
      </c>
    </row>
    <row r="54" spans="1:6">
      <c r="A54" s="61"/>
      <c r="B54" s="61"/>
      <c r="C54" s="61"/>
      <c r="D54" s="60"/>
      <c r="E54" s="60"/>
      <c r="F54" s="76" t="s">
        <v>1133</v>
      </c>
    </row>
    <row r="55" spans="1:6">
      <c r="A55" s="61"/>
      <c r="B55" s="61"/>
      <c r="C55" s="61"/>
      <c r="D55" s="60"/>
      <c r="E55" s="60"/>
      <c r="F55" s="61"/>
    </row>
    <row r="56" spans="1:6">
      <c r="A56" s="60"/>
      <c r="B56" s="60"/>
      <c r="C56" s="60"/>
      <c r="D56" s="60"/>
      <c r="E56" s="60"/>
      <c r="F56" s="60"/>
    </row>
  </sheetData>
  <sheetProtection algorithmName="SHA-512" hashValue="AryDHlZHUe6HgNIP61f429fnArK5+fT3h9GfCkVKOujN1CqZP0/J+o+j9j7BQnqg1qTjmQZnPODJloLO13kzsA==" saltValue="pHc5/eMz4z7uxmrVRZ+QRQ==" spinCount="100000" sheet="1" objects="1" scenarios="1"/>
  <customSheetViews>
    <customSheetView guid="{54084986-DBD9-467D-BB87-84DFF604BE53}" showPageBreaks="1" printArea="1">
      <selection activeCell="D48" sqref="D48:D50"/>
      <pageMargins left="0.7" right="0.7" top="0.75" bottom="0.75" header="0.3" footer="0.3"/>
      <pageSetup paperSize="5" scale="65" orientation="portrait" r:id="rId1"/>
    </customSheetView>
  </customSheetViews>
  <mergeCells count="22">
    <mergeCell ref="A49:B49"/>
    <mergeCell ref="A50:B50"/>
    <mergeCell ref="A51:B51"/>
    <mergeCell ref="A42:B42"/>
    <mergeCell ref="A43:B43"/>
    <mergeCell ref="A44:B44"/>
    <mergeCell ref="A45:B45"/>
    <mergeCell ref="A48:B48"/>
    <mergeCell ref="B36:F36"/>
    <mergeCell ref="A1:F1"/>
    <mergeCell ref="B27:C27"/>
    <mergeCell ref="B29:C29"/>
    <mergeCell ref="B31:F31"/>
    <mergeCell ref="B32:C32"/>
    <mergeCell ref="B34:F34"/>
    <mergeCell ref="B25:C25"/>
    <mergeCell ref="A4:C4"/>
    <mergeCell ref="B22:F22"/>
    <mergeCell ref="B23:D23"/>
    <mergeCell ref="D14:F14"/>
    <mergeCell ref="A10:H10"/>
    <mergeCell ref="A11:F11"/>
  </mergeCells>
  <hyperlinks>
    <hyperlink ref="A1:F1" location="ToC!A1" display="ToC!A1"/>
  </hyperlinks>
  <pageMargins left="0.70866141732283472" right="0.70866141732283472" top="0.74803149606299213" bottom="0.74803149606299213" header="0.31496062992125984" footer="0.31496062992125984"/>
  <pageSetup scale="67" orientation="portrait" r:id="rId2"/>
  <headerFooter>
    <oddHeader>&amp;L&amp;A&amp;C&amp;"Times New Roman,Bold" DRAFT 
INTERNAL USE ONLY&amp;RPage &amp;P</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pageSetUpPr fitToPage="1"/>
  </sheetPr>
  <dimension ref="A1:L21"/>
  <sheetViews>
    <sheetView zoomScaleNormal="100" workbookViewId="0">
      <selection activeCell="A10" sqref="A10:C10"/>
    </sheetView>
  </sheetViews>
  <sheetFormatPr defaultColWidth="0" defaultRowHeight="0" customHeight="1" zeroHeight="1"/>
  <cols>
    <col min="1" max="1" width="105.6640625" style="1730" customWidth="1"/>
    <col min="2" max="2" width="27.33203125" style="1730" customWidth="1"/>
    <col min="3" max="3" width="13.1640625" style="1730" customWidth="1"/>
    <col min="4" max="4" width="24.6640625" style="1730" customWidth="1"/>
    <col min="5" max="12" width="0" style="1730" hidden="1" customWidth="1"/>
    <col min="13" max="16384" width="13.1640625" style="1730" hidden="1"/>
  </cols>
  <sheetData>
    <row r="1" spans="1:12" s="14" customFormat="1" ht="12.75">
      <c r="A1" s="6221">
        <v>40.35</v>
      </c>
      <c r="B1" s="6222"/>
      <c r="C1" s="6222"/>
      <c r="D1" s="6222"/>
    </row>
    <row r="2" spans="1:12" ht="12.75">
      <c r="A2" s="4127"/>
      <c r="B2" s="4127"/>
      <c r="C2" s="4127"/>
      <c r="D2" s="4133" t="s">
        <v>2292</v>
      </c>
      <c r="E2" s="1883"/>
    </row>
    <row r="3" spans="1:12" ht="15.75">
      <c r="A3" s="1464" t="str">
        <f>+Cover!A14</f>
        <v>Select Name of Insurer/ Financial Holding Company</v>
      </c>
      <c r="B3" s="1464"/>
      <c r="C3" s="344"/>
      <c r="D3" s="1732"/>
      <c r="E3" s="859"/>
      <c r="F3" s="340"/>
    </row>
    <row r="4" spans="1:12" ht="15.75">
      <c r="A4" s="1462" t="str">
        <f>+ToC!A3</f>
        <v>Insurer/Financial Holding Company</v>
      </c>
      <c r="B4" s="433"/>
      <c r="C4" s="344"/>
      <c r="D4" s="859"/>
      <c r="E4" s="859"/>
      <c r="F4" s="340"/>
    </row>
    <row r="5" spans="1:12" ht="15.75">
      <c r="A5" s="1462"/>
      <c r="B5" s="433"/>
      <c r="C5" s="344"/>
      <c r="D5" s="859"/>
      <c r="E5" s="859"/>
      <c r="F5" s="1219"/>
    </row>
    <row r="6" spans="1:12" ht="15.75">
      <c r="A6" s="433" t="str">
        <f>+ToC!A5</f>
        <v>General Insurers Annual Return</v>
      </c>
      <c r="B6" s="433"/>
      <c r="C6" s="1463"/>
      <c r="D6" s="1220"/>
      <c r="E6" s="1220"/>
      <c r="F6" s="859"/>
    </row>
    <row r="7" spans="1:12" ht="15.75">
      <c r="A7" s="1597" t="str">
        <f>+ToC!A6</f>
        <v>For Year Ended:</v>
      </c>
      <c r="B7" s="433"/>
      <c r="C7" s="344"/>
      <c r="D7" s="3475">
        <f>+Cover!A22</f>
        <v>0</v>
      </c>
      <c r="E7" s="859"/>
      <c r="F7" s="1221">
        <f>+Cover!B22</f>
        <v>0</v>
      </c>
    </row>
    <row r="8" spans="1:12" ht="12.75">
      <c r="A8" s="6732"/>
      <c r="B8" s="6732"/>
      <c r="C8" s="6732"/>
      <c r="D8" s="1731"/>
    </row>
    <row r="9" spans="1:12" ht="12.75">
      <c r="A9" s="6675" t="s">
        <v>505</v>
      </c>
      <c r="B9" s="6676"/>
      <c r="C9" s="6676"/>
      <c r="D9" s="1872"/>
      <c r="E9" s="1836"/>
      <c r="F9" s="1836"/>
      <c r="G9" s="1836"/>
      <c r="H9" s="1836"/>
      <c r="I9" s="1836"/>
      <c r="J9" s="1836"/>
      <c r="K9" s="1836"/>
      <c r="L9" s="1836"/>
    </row>
    <row r="10" spans="1:12" ht="12.75">
      <c r="A10" s="6733" t="s">
        <v>1291</v>
      </c>
      <c r="B10" s="6733"/>
      <c r="C10" s="6733"/>
      <c r="D10" s="1731"/>
    </row>
    <row r="11" spans="1:12" ht="12.75">
      <c r="A11" s="6676" t="s">
        <v>1384</v>
      </c>
      <c r="B11" s="6731"/>
      <c r="C11" s="6731"/>
      <c r="D11" s="1731"/>
    </row>
    <row r="12" spans="1:12" ht="12.75">
      <c r="A12" s="1731"/>
      <c r="B12" s="1731"/>
      <c r="C12" s="1731"/>
      <c r="D12" s="1731"/>
    </row>
    <row r="13" spans="1:12" ht="38.25">
      <c r="A13" s="1764" t="s">
        <v>1385</v>
      </c>
      <c r="B13" s="1764" t="s">
        <v>1068</v>
      </c>
      <c r="C13" s="1764" t="s">
        <v>560</v>
      </c>
      <c r="D13" s="1805" t="s">
        <v>1386</v>
      </c>
    </row>
    <row r="14" spans="1:12" ht="12.75">
      <c r="A14" s="1724"/>
      <c r="B14" s="1721" t="s">
        <v>299</v>
      </c>
      <c r="C14" s="1721" t="s">
        <v>308</v>
      </c>
      <c r="D14" s="1807" t="s">
        <v>520</v>
      </c>
    </row>
    <row r="15" spans="1:12" ht="12.75">
      <c r="A15" s="1727"/>
      <c r="B15" s="1807" t="s">
        <v>1266</v>
      </c>
      <c r="C15" s="1823"/>
      <c r="D15" s="1824" t="s">
        <v>1266</v>
      </c>
    </row>
    <row r="16" spans="1:12" ht="12.75">
      <c r="A16" s="1759" t="s">
        <v>1387</v>
      </c>
      <c r="B16" s="4457"/>
      <c r="C16" s="1898">
        <v>0.01</v>
      </c>
      <c r="D16" s="1830">
        <f>+B16*C16</f>
        <v>0</v>
      </c>
    </row>
    <row r="17" spans="1:4" ht="12.75">
      <c r="A17" s="1722" t="s">
        <v>1388</v>
      </c>
      <c r="B17" s="1792"/>
      <c r="C17" s="1811"/>
      <c r="D17" s="1835">
        <f>SUM(D16:D16)</f>
        <v>0</v>
      </c>
    </row>
    <row r="18" spans="1:4" ht="12.75">
      <c r="A18" s="1731"/>
      <c r="B18" s="1731"/>
      <c r="C18" s="1731"/>
      <c r="D18" s="1731"/>
    </row>
    <row r="19" spans="1:4" ht="12.75">
      <c r="A19" s="1731"/>
      <c r="B19" s="1731"/>
      <c r="C19" s="1731"/>
      <c r="D19" s="1731"/>
    </row>
    <row r="20" spans="1:4" ht="12.75">
      <c r="A20" s="1731"/>
      <c r="B20" s="1731"/>
      <c r="C20" s="1731"/>
      <c r="D20" s="3460" t="str">
        <f>+ToC!$E$117</f>
        <v xml:space="preserve">GENERAL Annual Return </v>
      </c>
    </row>
    <row r="21" spans="1:4" ht="12.75">
      <c r="A21" s="1731"/>
      <c r="B21" s="1731"/>
      <c r="C21" s="1731"/>
      <c r="D21" s="1761" t="s">
        <v>1764</v>
      </c>
    </row>
  </sheetData>
  <sheetProtection algorithmName="SHA-512" hashValue="S+i+CCBb1wBTVaJXqovpFrdqAdh7e2nEWdj5uE7m7AxhwJ2q/j/wy1MYNslACJr9f75+eU6vdVdeIyELEM+nTQ==" saltValue="RU2jsujhRspG4FCaqfcQZg==" spinCount="100000" sheet="1" objects="1" scenarios="1"/>
  <mergeCells count="5">
    <mergeCell ref="A11:C11"/>
    <mergeCell ref="A1:D1"/>
    <mergeCell ref="A8:C8"/>
    <mergeCell ref="A9:C9"/>
    <mergeCell ref="A10:C10"/>
  </mergeCells>
  <hyperlinks>
    <hyperlink ref="A1:D1" location="ToC!A1" display="ToC!A1"/>
  </hyperlinks>
  <pageMargins left="0.70866141732283472" right="0.70866141732283472" top="0.74803149606299213" bottom="0.74803149606299213" header="0.31496062992125984" footer="0.31496062992125984"/>
  <pageSetup scale="59" orientation="portrait" r:id="rId1"/>
  <headerFooter>
    <oddHeader>&amp;L&amp;A&amp;C&amp;"Times New Roman,Bold" DRAFT 
INTERNAL USE ONLY&amp;RPage &amp;P</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pageSetUpPr fitToPage="1"/>
  </sheetPr>
  <dimension ref="A1:H24"/>
  <sheetViews>
    <sheetView zoomScaleNormal="100" workbookViewId="0">
      <selection activeCell="A10" sqref="A10:D10"/>
    </sheetView>
  </sheetViews>
  <sheetFormatPr defaultColWidth="0" defaultRowHeight="0" customHeight="1" zeroHeight="1"/>
  <cols>
    <col min="1" max="1" width="95" style="1730" customWidth="1"/>
    <col min="2" max="4" width="19.1640625" style="1730" customWidth="1"/>
    <col min="5" max="8" width="0" style="1730" hidden="1" customWidth="1"/>
    <col min="9" max="16384" width="13.1640625" style="1730" hidden="1"/>
  </cols>
  <sheetData>
    <row r="1" spans="1:8" ht="12.75">
      <c r="A1" s="6221">
        <v>40.36</v>
      </c>
      <c r="B1" s="6221"/>
      <c r="C1" s="6221"/>
      <c r="D1" s="6221"/>
      <c r="E1" s="1899"/>
      <c r="F1" s="1899"/>
      <c r="G1" s="1899"/>
      <c r="H1" s="1899"/>
    </row>
    <row r="2" spans="1:8" ht="12.75">
      <c r="A2" s="1735"/>
      <c r="B2" s="1731"/>
      <c r="C2" s="1733"/>
      <c r="D2" s="4133" t="s">
        <v>2292</v>
      </c>
      <c r="F2" s="1884"/>
      <c r="H2" s="1884"/>
    </row>
    <row r="3" spans="1:8" ht="15.75">
      <c r="A3" s="1464" t="str">
        <f>+Cover!A14</f>
        <v>Select Name of Insurer/ Financial Holding Company</v>
      </c>
      <c r="B3" s="1464"/>
      <c r="C3" s="344"/>
      <c r="D3" s="1732"/>
      <c r="E3" s="859"/>
      <c r="F3" s="340"/>
      <c r="G3" s="1885"/>
      <c r="H3" s="1886"/>
    </row>
    <row r="4" spans="1:8" ht="15.75">
      <c r="A4" s="1462" t="str">
        <f>+ToC!A3</f>
        <v>Insurer/Financial Holding Company</v>
      </c>
      <c r="B4" s="433"/>
      <c r="C4" s="344"/>
      <c r="D4" s="859"/>
      <c r="E4" s="859"/>
      <c r="F4" s="340"/>
      <c r="G4" s="1885"/>
    </row>
    <row r="5" spans="1:8" ht="15.75">
      <c r="A5" s="1462"/>
      <c r="B5" s="433"/>
      <c r="C5" s="344"/>
      <c r="D5" s="859"/>
      <c r="E5" s="859"/>
      <c r="F5" s="1219"/>
      <c r="G5" s="1885"/>
    </row>
    <row r="6" spans="1:8" ht="15.75">
      <c r="A6" s="433" t="str">
        <f>+ToC!A5</f>
        <v>General Insurers Annual Return</v>
      </c>
      <c r="B6" s="433"/>
      <c r="C6" s="1463"/>
      <c r="D6" s="1220"/>
      <c r="E6" s="1220"/>
      <c r="F6" s="859"/>
      <c r="G6" s="1885"/>
    </row>
    <row r="7" spans="1:8" ht="15.75">
      <c r="A7" s="1597" t="str">
        <f>+ToC!A6</f>
        <v>For Year Ended:</v>
      </c>
      <c r="B7" s="433"/>
      <c r="C7" s="344"/>
      <c r="D7" s="3475">
        <f>+Cover!A22</f>
        <v>0</v>
      </c>
      <c r="E7" s="859"/>
      <c r="F7" s="1221">
        <f>+Cover!B22</f>
        <v>0</v>
      </c>
      <c r="G7" s="1885"/>
    </row>
    <row r="8" spans="1:8" ht="12.75">
      <c r="A8" s="6675"/>
      <c r="B8" s="6675"/>
      <c r="C8" s="6675"/>
      <c r="D8" s="6675"/>
      <c r="E8" s="1896"/>
      <c r="F8" s="1885"/>
      <c r="G8" s="1885"/>
      <c r="H8" s="1887"/>
    </row>
    <row r="9" spans="1:8" ht="12.75">
      <c r="A9" s="6675" t="s">
        <v>505</v>
      </c>
      <c r="B9" s="6675"/>
      <c r="C9" s="6675"/>
      <c r="D9" s="6675"/>
      <c r="E9" s="1881"/>
      <c r="F9" s="1881"/>
      <c r="G9" s="1881"/>
      <c r="H9" s="1881"/>
    </row>
    <row r="10" spans="1:8" ht="12.75">
      <c r="A10" s="6675" t="s">
        <v>1291</v>
      </c>
      <c r="B10" s="6675"/>
      <c r="C10" s="6675"/>
      <c r="D10" s="6675"/>
      <c r="E10" s="1881"/>
      <c r="F10" s="1881"/>
      <c r="G10" s="1881"/>
      <c r="H10" s="1881"/>
    </row>
    <row r="11" spans="1:8" ht="12.75">
      <c r="A11" s="6734" t="s">
        <v>1389</v>
      </c>
      <c r="B11" s="6734"/>
      <c r="C11" s="6734"/>
      <c r="D11" s="6734"/>
      <c r="E11" s="1881"/>
      <c r="F11" s="1881"/>
      <c r="G11" s="1881"/>
      <c r="H11" s="1881"/>
    </row>
    <row r="12" spans="1:8" ht="12.75">
      <c r="A12" s="1731"/>
      <c r="B12" s="1731"/>
      <c r="C12" s="1731"/>
      <c r="D12" s="1731"/>
    </row>
    <row r="13" spans="1:8" ht="51">
      <c r="A13" s="6691" t="s">
        <v>1312</v>
      </c>
      <c r="B13" s="1764" t="s">
        <v>1390</v>
      </c>
      <c r="C13" s="1764" t="s">
        <v>560</v>
      </c>
      <c r="D13" s="1805" t="s">
        <v>1386</v>
      </c>
    </row>
    <row r="14" spans="1:8" ht="12.75">
      <c r="A14" s="6692"/>
      <c r="B14" s="1721" t="s">
        <v>299</v>
      </c>
      <c r="C14" s="1721" t="s">
        <v>308</v>
      </c>
      <c r="D14" s="1807" t="s">
        <v>520</v>
      </c>
    </row>
    <row r="15" spans="1:8" ht="12.75">
      <c r="A15" s="6693"/>
      <c r="B15" s="1721" t="s">
        <v>319</v>
      </c>
      <c r="C15" s="1721"/>
      <c r="D15" s="1807"/>
    </row>
    <row r="16" spans="1:8" ht="12.75">
      <c r="A16" s="1727"/>
      <c r="B16" s="1792"/>
      <c r="C16" s="1808"/>
      <c r="D16" s="1900"/>
    </row>
    <row r="17" spans="1:4" ht="14.25">
      <c r="A17" s="1725" t="s">
        <v>1391</v>
      </c>
      <c r="B17" s="1901"/>
      <c r="C17" s="1902"/>
      <c r="D17" s="1726">
        <f>+B17*C17</f>
        <v>0</v>
      </c>
    </row>
    <row r="18" spans="1:4" ht="12.75">
      <c r="A18" s="1903"/>
      <c r="B18" s="1812"/>
      <c r="C18" s="1904"/>
      <c r="D18" s="1726">
        <f>+B18*C18</f>
        <v>0</v>
      </c>
    </row>
    <row r="19" spans="1:4" ht="12.75">
      <c r="A19" s="1722" t="s">
        <v>1392</v>
      </c>
      <c r="B19" s="1792"/>
      <c r="C19" s="1808"/>
      <c r="D19" s="1822">
        <f>SUM(D17:D18)</f>
        <v>0</v>
      </c>
    </row>
    <row r="20" spans="1:4" ht="12.75">
      <c r="A20" s="1863"/>
      <c r="B20" s="1905"/>
      <c r="C20" s="1906"/>
      <c r="D20" s="1907"/>
    </row>
    <row r="21" spans="1:4" ht="12.75">
      <c r="A21" s="1731" t="s">
        <v>506</v>
      </c>
      <c r="B21" s="1731"/>
      <c r="C21" s="1731"/>
      <c r="D21" s="1731"/>
    </row>
    <row r="22" spans="1:4" ht="38.25">
      <c r="A22" s="1854" t="s">
        <v>2200</v>
      </c>
      <c r="B22" s="1731"/>
      <c r="C22" s="1731"/>
      <c r="D22" s="1731"/>
    </row>
    <row r="23" spans="1:4" ht="12.75">
      <c r="A23" s="1731"/>
      <c r="B23" s="1731"/>
      <c r="C23" s="1731"/>
      <c r="D23" s="3460" t="str">
        <f>+ToC!$E$117</f>
        <v xml:space="preserve">GENERAL Annual Return </v>
      </c>
    </row>
    <row r="24" spans="1:4" ht="12.75">
      <c r="A24" s="1731"/>
      <c r="B24" s="1731"/>
      <c r="C24" s="1731"/>
      <c r="D24" s="1761" t="s">
        <v>1765</v>
      </c>
    </row>
  </sheetData>
  <sheetProtection algorithmName="SHA-512" hashValue="ImxB1tY+iXPiYvPMe8cVZHOR0gXWra9emjDUjn8Jml2uQf7XBz8Q9HPvVwlHUxRfoVdCfIPHdfQbuP0FryNlNQ==" saltValue="lbo+LdPuLwOXcHoCKktvmg==" spinCount="100000" sheet="1" objects="1" scenarios="1"/>
  <mergeCells count="6">
    <mergeCell ref="A13:A15"/>
    <mergeCell ref="A1:D1"/>
    <mergeCell ref="A8:D8"/>
    <mergeCell ref="A9:D9"/>
    <mergeCell ref="A10:D10"/>
    <mergeCell ref="A11:D11"/>
  </mergeCells>
  <hyperlinks>
    <hyperlink ref="A1:D1" location="ToC!A1" display="ToC!A1"/>
  </hyperlinks>
  <pageMargins left="0.70866141732283472" right="0.70866141732283472" top="0.74803149606299213" bottom="0.74803149606299213" header="0.31496062992125984" footer="0.31496062992125984"/>
  <pageSetup scale="66" orientation="portrait" r:id="rId1"/>
  <headerFooter>
    <oddHeader>&amp;L&amp;A&amp;C&amp;"Times New Roman,Bold" DRAFT 
INTERNAL USE ONLY&amp;RPage &amp;P</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F0"/>
    <pageSetUpPr fitToPage="1"/>
  </sheetPr>
  <dimension ref="A1:F34"/>
  <sheetViews>
    <sheetView workbookViewId="0">
      <selection activeCell="B85" sqref="B85"/>
    </sheetView>
  </sheetViews>
  <sheetFormatPr defaultColWidth="0" defaultRowHeight="0" customHeight="1" zeroHeight="1"/>
  <cols>
    <col min="1" max="1" width="57.83203125" style="1908" customWidth="1"/>
    <col min="2" max="2" width="23.83203125" style="1908" customWidth="1"/>
    <col min="3" max="3" width="13.6640625" style="1929" customWidth="1"/>
    <col min="4" max="4" width="21.5" style="1908" customWidth="1"/>
    <col min="5" max="5" width="0" style="1908" hidden="1" customWidth="1"/>
    <col min="6" max="16384" width="9.33203125" style="1908" hidden="1"/>
  </cols>
  <sheetData>
    <row r="1" spans="1:6" ht="12.75">
      <c r="A1" s="6221" t="s">
        <v>1677</v>
      </c>
      <c r="B1" s="6222"/>
      <c r="C1" s="6222"/>
      <c r="D1" s="6222"/>
    </row>
    <row r="2" spans="1:6" ht="12.75">
      <c r="A2" s="1909"/>
      <c r="B2" s="1910"/>
      <c r="C2" s="1911"/>
      <c r="D2" s="4133" t="s">
        <v>2292</v>
      </c>
    </row>
    <row r="3" spans="1:6" ht="15.75">
      <c r="A3" s="1464" t="str">
        <f>+Cover!A14</f>
        <v>Select Name of Insurer/ Financial Holding Company</v>
      </c>
      <c r="B3" s="1464"/>
      <c r="C3" s="344"/>
      <c r="D3" s="859"/>
      <c r="E3" s="859"/>
      <c r="F3" s="340"/>
    </row>
    <row r="4" spans="1:6" ht="15.75">
      <c r="A4" s="1462" t="str">
        <f>+ToC!A3</f>
        <v>Insurer/Financial Holding Company</v>
      </c>
      <c r="B4" s="433"/>
      <c r="C4" s="344"/>
      <c r="D4" s="859"/>
      <c r="E4" s="859"/>
      <c r="F4" s="340"/>
    </row>
    <row r="5" spans="1:6" ht="15.75">
      <c r="A5" s="1462"/>
      <c r="B5" s="433"/>
      <c r="C5" s="344"/>
      <c r="D5" s="859"/>
      <c r="E5" s="859"/>
      <c r="F5" s="1219"/>
    </row>
    <row r="6" spans="1:6" ht="15.75">
      <c r="A6" s="433" t="str">
        <f>+ToC!A5</f>
        <v>General Insurers Annual Return</v>
      </c>
      <c r="B6" s="433"/>
      <c r="C6" s="1463"/>
      <c r="D6" s="1220"/>
      <c r="E6" s="1220"/>
      <c r="F6" s="859"/>
    </row>
    <row r="7" spans="1:6" ht="15.75">
      <c r="A7" s="1597" t="str">
        <f>+ToC!A6</f>
        <v>For Year Ended:</v>
      </c>
      <c r="B7" s="433"/>
      <c r="C7" s="344"/>
      <c r="D7" s="3475">
        <f>+Cover!A22</f>
        <v>0</v>
      </c>
      <c r="E7" s="859"/>
      <c r="F7" s="1221">
        <f>+Cover!B22</f>
        <v>0</v>
      </c>
    </row>
    <row r="8" spans="1:6" ht="12.75">
      <c r="A8" s="6737"/>
      <c r="B8" s="6738"/>
      <c r="C8" s="6738"/>
      <c r="D8" s="431"/>
    </row>
    <row r="9" spans="1:6" ht="12.75">
      <c r="A9" s="6737" t="s">
        <v>505</v>
      </c>
      <c r="B9" s="6737"/>
      <c r="C9" s="6737"/>
      <c r="D9" s="6737"/>
    </row>
    <row r="10" spans="1:6" ht="12.75">
      <c r="A10" s="6737" t="s">
        <v>992</v>
      </c>
      <c r="B10" s="6737"/>
      <c r="C10" s="6737"/>
      <c r="D10" s="6737"/>
    </row>
    <row r="11" spans="1:6" ht="12.75">
      <c r="A11" s="6739" t="s">
        <v>623</v>
      </c>
      <c r="B11" s="6740"/>
      <c r="C11" s="6740"/>
      <c r="D11" s="6740"/>
    </row>
    <row r="12" spans="1:6" ht="12.75">
      <c r="A12" s="1915"/>
      <c r="B12" s="1910"/>
      <c r="C12" s="1911"/>
      <c r="D12" s="1913"/>
    </row>
    <row r="13" spans="1:6" ht="38.25">
      <c r="A13" s="1916" t="s">
        <v>624</v>
      </c>
      <c r="B13" s="1917" t="s">
        <v>625</v>
      </c>
      <c r="C13" s="1917" t="s">
        <v>626</v>
      </c>
      <c r="D13" s="1917" t="s">
        <v>1393</v>
      </c>
    </row>
    <row r="14" spans="1:6" ht="12.75">
      <c r="A14" s="1918"/>
      <c r="B14" s="1917" t="s">
        <v>299</v>
      </c>
      <c r="C14" s="1917" t="s">
        <v>308</v>
      </c>
      <c r="D14" s="1917" t="s">
        <v>520</v>
      </c>
    </row>
    <row r="15" spans="1:6" ht="12.75">
      <c r="A15" s="1919"/>
      <c r="B15" s="1917" t="s">
        <v>319</v>
      </c>
      <c r="C15" s="1917"/>
      <c r="D15" s="1917" t="s">
        <v>319</v>
      </c>
    </row>
    <row r="16" spans="1:6" ht="14.25">
      <c r="A16" s="1920" t="s">
        <v>1394</v>
      </c>
      <c r="B16" s="4404">
        <f>'50.10'!H19+'50.11'!H19</f>
        <v>0</v>
      </c>
      <c r="C16" s="1921">
        <v>0.15</v>
      </c>
      <c r="D16" s="1922">
        <f>+B16*C16</f>
        <v>0</v>
      </c>
    </row>
    <row r="17" spans="1:4" ht="12.75">
      <c r="A17" s="1920" t="s">
        <v>627</v>
      </c>
      <c r="B17" s="4404">
        <f>'50.10'!E19+'50.11'!E19</f>
        <v>0</v>
      </c>
      <c r="C17" s="1921">
        <v>0.1</v>
      </c>
      <c r="D17" s="1922">
        <f t="shared" ref="D17:D22" si="0">+B17*C17</f>
        <v>0</v>
      </c>
    </row>
    <row r="18" spans="1:4" ht="12.75">
      <c r="A18" s="1920" t="s">
        <v>628</v>
      </c>
      <c r="B18" s="1876">
        <f>'50.10'!D19+'50.11'!D19</f>
        <v>0</v>
      </c>
      <c r="C18" s="1921">
        <v>0.12</v>
      </c>
      <c r="D18" s="1817">
        <f t="shared" si="0"/>
        <v>0</v>
      </c>
    </row>
    <row r="19" spans="1:4" ht="12.75">
      <c r="A19" s="1920" t="s">
        <v>629</v>
      </c>
      <c r="B19" s="1876">
        <f>'50.10'!I19+'50.11'!I19</f>
        <v>0</v>
      </c>
      <c r="C19" s="1921">
        <v>0.2</v>
      </c>
      <c r="D19" s="1817">
        <f t="shared" si="0"/>
        <v>0</v>
      </c>
    </row>
    <row r="20" spans="1:4" ht="14.25">
      <c r="A20" s="1920" t="s">
        <v>1395</v>
      </c>
      <c r="B20" s="1876">
        <f>'50.10'!C19+'50.11'!C19</f>
        <v>0</v>
      </c>
      <c r="C20" s="1921">
        <v>0.25</v>
      </c>
      <c r="D20" s="1817">
        <f>+B20*C20</f>
        <v>0</v>
      </c>
    </row>
    <row r="21" spans="1:4" ht="14.25">
      <c r="A21" s="1920" t="s">
        <v>1396</v>
      </c>
      <c r="B21" s="4404">
        <f>'50.10'!F19+'50.11'!F19</f>
        <v>0</v>
      </c>
      <c r="C21" s="1921">
        <v>0.15</v>
      </c>
      <c r="D21" s="1922">
        <f t="shared" si="0"/>
        <v>0</v>
      </c>
    </row>
    <row r="22" spans="1:4" ht="12.75">
      <c r="A22" s="1920" t="s">
        <v>305</v>
      </c>
      <c r="B22" s="4404">
        <f>'50.10'!G19+'50.11'!G19</f>
        <v>0</v>
      </c>
      <c r="C22" s="1921">
        <v>0.18</v>
      </c>
      <c r="D22" s="1922">
        <f t="shared" si="0"/>
        <v>0</v>
      </c>
    </row>
    <row r="23" spans="1:4" ht="12.75">
      <c r="A23" s="1923" t="s">
        <v>225</v>
      </c>
      <c r="B23" s="1924">
        <f>SUM(B16:B22)</f>
        <v>0</v>
      </c>
      <c r="C23" s="1925"/>
      <c r="D23" s="1922"/>
    </row>
    <row r="24" spans="1:4" ht="12.75">
      <c r="A24" s="1923" t="s">
        <v>630</v>
      </c>
      <c r="B24" s="1920"/>
      <c r="C24" s="1926"/>
      <c r="D24" s="1924">
        <f>SUM(D16:D23)</f>
        <v>0</v>
      </c>
    </row>
    <row r="25" spans="1:4" ht="12.75">
      <c r="A25" s="1913"/>
      <c r="B25" s="1913"/>
      <c r="C25" s="1912"/>
      <c r="D25" s="1913"/>
    </row>
    <row r="26" spans="1:4" ht="12.75">
      <c r="A26" s="1913"/>
      <c r="B26" s="1913"/>
      <c r="C26" s="1912"/>
      <c r="D26" s="1913"/>
    </row>
    <row r="27" spans="1:4" ht="12.75">
      <c r="A27" s="1913" t="s">
        <v>506</v>
      </c>
      <c r="B27" s="1913"/>
      <c r="C27" s="1912"/>
      <c r="D27" s="1913"/>
    </row>
    <row r="28" spans="1:4" ht="26.45" customHeight="1">
      <c r="A28" s="6735" t="s">
        <v>1397</v>
      </c>
      <c r="B28" s="6735"/>
      <c r="C28" s="6735"/>
      <c r="D28" s="6735"/>
    </row>
    <row r="29" spans="1:4" ht="14.25">
      <c r="A29" s="6736" t="s">
        <v>1398</v>
      </c>
      <c r="B29" s="6736"/>
      <c r="C29" s="6736"/>
      <c r="D29" s="6736"/>
    </row>
    <row r="30" spans="1:4" ht="14.25">
      <c r="A30" s="6736" t="s">
        <v>2119</v>
      </c>
      <c r="B30" s="6736"/>
      <c r="C30" s="6736"/>
      <c r="D30" s="6736"/>
    </row>
    <row r="31" spans="1:4" ht="12.75">
      <c r="A31" s="1927"/>
      <c r="B31" s="1927"/>
      <c r="C31" s="1928"/>
      <c r="D31" s="1927"/>
    </row>
    <row r="32" spans="1:4" ht="12.75">
      <c r="A32" s="1913"/>
      <c r="B32" s="1913"/>
      <c r="C32" s="1912"/>
      <c r="D32" s="1913"/>
    </row>
    <row r="33" spans="1:4" ht="12.75">
      <c r="A33" s="1913"/>
      <c r="B33" s="1913"/>
      <c r="C33" s="1912"/>
      <c r="D33" s="3460" t="str">
        <f>+ToC!$E$117</f>
        <v xml:space="preserve">GENERAL Annual Return </v>
      </c>
    </row>
    <row r="34" spans="1:4" ht="12.75">
      <c r="A34" s="1913"/>
      <c r="B34" s="1913"/>
      <c r="C34" s="1912"/>
      <c r="D34" s="1761" t="s">
        <v>1766</v>
      </c>
    </row>
  </sheetData>
  <sheetProtection algorithmName="SHA-512" hashValue="v78BKnxdZdoGLDHmmuLW04ilvVsvBLLFiY8U2ORVH0olReBsHi/qBcpEehsIr0eBeZHLmXT5ZG/qClh05zlWkA==" saltValue="6S4pzZJRaBgxuHsDLWtHXg==" spinCount="100000" sheet="1" objects="1" scenarios="1"/>
  <mergeCells count="8">
    <mergeCell ref="A28:D28"/>
    <mergeCell ref="A29:D29"/>
    <mergeCell ref="A30:D30"/>
    <mergeCell ref="A1:D1"/>
    <mergeCell ref="A8:C8"/>
    <mergeCell ref="A9:D9"/>
    <mergeCell ref="A10:D10"/>
    <mergeCell ref="A11:D11"/>
  </mergeCells>
  <hyperlinks>
    <hyperlink ref="A1:D1" location="ToC!A1" display="40.40"/>
  </hyperlinks>
  <pageMargins left="0.70866141732283472" right="0.70866141732283472" top="0.74803149606299213" bottom="0.74803149606299213" header="0.31496062992125984" footer="0.31496062992125984"/>
  <pageSetup scale="86" orientation="portrait" r:id="rId1"/>
  <headerFooter>
    <oddHeader>&amp;L&amp;A&amp;C&amp;"Times New Roman,Bold" DRAFT 
INTERNAL USE ONLY&amp;RPage &amp;P</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00B0F0"/>
    <pageSetUpPr fitToPage="1"/>
  </sheetPr>
  <dimension ref="A1:F35"/>
  <sheetViews>
    <sheetView workbookViewId="0">
      <selection activeCell="B85" sqref="B85"/>
    </sheetView>
  </sheetViews>
  <sheetFormatPr defaultColWidth="0" defaultRowHeight="12.75" customHeight="1" zeroHeight="1"/>
  <cols>
    <col min="1" max="1" width="61.83203125" style="1908" customWidth="1"/>
    <col min="2" max="2" width="19.6640625" style="1908" customWidth="1"/>
    <col min="3" max="3" width="9.33203125" style="1929" customWidth="1"/>
    <col min="4" max="4" width="18" style="1908" customWidth="1"/>
    <col min="5" max="16384" width="9.33203125" style="1908" hidden="1"/>
  </cols>
  <sheetData>
    <row r="1" spans="1:6">
      <c r="A1" s="6221" t="s">
        <v>1678</v>
      </c>
      <c r="B1" s="6222"/>
      <c r="C1" s="6222"/>
      <c r="D1" s="6222"/>
    </row>
    <row r="2" spans="1:6">
      <c r="A2" s="1909"/>
      <c r="B2" s="1910"/>
      <c r="C2" s="1911"/>
      <c r="D2" s="4133" t="s">
        <v>2292</v>
      </c>
    </row>
    <row r="3" spans="1:6" ht="15.75">
      <c r="A3" s="1464" t="str">
        <f>+Cover!A14</f>
        <v>Select Name of Insurer/ Financial Holding Company</v>
      </c>
      <c r="B3" s="1464"/>
      <c r="C3" s="344"/>
      <c r="D3" s="859"/>
      <c r="E3" s="859"/>
      <c r="F3" s="340"/>
    </row>
    <row r="4" spans="1:6" ht="15.75">
      <c r="A4" s="1462" t="str">
        <f>+ToC!A3</f>
        <v>Insurer/Financial Holding Company</v>
      </c>
      <c r="B4" s="433"/>
      <c r="C4" s="344"/>
      <c r="D4" s="859"/>
      <c r="E4" s="859"/>
      <c r="F4" s="340"/>
    </row>
    <row r="5" spans="1:6" ht="15.75">
      <c r="A5" s="1462"/>
      <c r="B5" s="433"/>
      <c r="C5" s="344"/>
      <c r="D5" s="859"/>
      <c r="E5" s="859"/>
      <c r="F5" s="1219"/>
    </row>
    <row r="6" spans="1:6" ht="15.75">
      <c r="A6" s="433" t="str">
        <f>+ToC!A5</f>
        <v>General Insurers Annual Return</v>
      </c>
      <c r="B6" s="433"/>
      <c r="C6" s="1463"/>
      <c r="D6" s="1220"/>
      <c r="E6" s="1220"/>
      <c r="F6" s="859"/>
    </row>
    <row r="7" spans="1:6" ht="15.75">
      <c r="A7" s="1597" t="str">
        <f>+ToC!A6</f>
        <v>For Year Ended:</v>
      </c>
      <c r="B7" s="433"/>
      <c r="C7" s="344"/>
      <c r="D7" s="3475">
        <f>+Cover!A22</f>
        <v>0</v>
      </c>
      <c r="E7" s="859"/>
      <c r="F7" s="1221">
        <f>+Cover!B22</f>
        <v>0</v>
      </c>
    </row>
    <row r="8" spans="1:6">
      <c r="A8" s="6737"/>
      <c r="B8" s="6738"/>
      <c r="C8" s="6738"/>
      <c r="D8" s="431"/>
    </row>
    <row r="9" spans="1:6">
      <c r="A9" s="6737" t="s">
        <v>505</v>
      </c>
      <c r="B9" s="6737"/>
      <c r="C9" s="6737"/>
      <c r="D9" s="6737"/>
    </row>
    <row r="10" spans="1:6">
      <c r="A10" s="6737" t="s">
        <v>992</v>
      </c>
      <c r="B10" s="6737"/>
      <c r="C10" s="6737"/>
      <c r="D10" s="6737"/>
    </row>
    <row r="11" spans="1:6">
      <c r="A11" s="6738" t="s">
        <v>631</v>
      </c>
      <c r="B11" s="6738"/>
      <c r="C11" s="6738"/>
      <c r="D11" s="6738"/>
    </row>
    <row r="12" spans="1:6">
      <c r="A12" s="1911"/>
      <c r="B12" s="1913"/>
      <c r="C12" s="1912"/>
      <c r="D12" s="1913"/>
    </row>
    <row r="13" spans="1:6" ht="51">
      <c r="A13" s="1916" t="s">
        <v>624</v>
      </c>
      <c r="B13" s="1917" t="s">
        <v>632</v>
      </c>
      <c r="C13" s="1917" t="s">
        <v>633</v>
      </c>
      <c r="D13" s="1917" t="s">
        <v>1399</v>
      </c>
    </row>
    <row r="14" spans="1:6">
      <c r="A14" s="1918"/>
      <c r="B14" s="1917" t="s">
        <v>299</v>
      </c>
      <c r="C14" s="1917" t="s">
        <v>308</v>
      </c>
      <c r="D14" s="1917" t="s">
        <v>520</v>
      </c>
    </row>
    <row r="15" spans="1:6">
      <c r="A15" s="1918"/>
      <c r="B15" s="1918" t="s">
        <v>319</v>
      </c>
      <c r="C15" s="1918"/>
      <c r="D15" s="1918" t="s">
        <v>319</v>
      </c>
    </row>
    <row r="16" spans="1:6" ht="14.25">
      <c r="A16" s="1920" t="s">
        <v>1394</v>
      </c>
      <c r="B16" s="1775">
        <f>'50.26'!F49+'50.26'!G49+'50.36'!F49+'50.36'!G49</f>
        <v>0</v>
      </c>
      <c r="C16" s="1921">
        <v>0.1</v>
      </c>
      <c r="D16" s="1930">
        <f t="shared" ref="D16:D22" si="0">B16*C16</f>
        <v>0</v>
      </c>
    </row>
    <row r="17" spans="1:4">
      <c r="A17" s="1920" t="s">
        <v>627</v>
      </c>
      <c r="B17" s="1775">
        <f>'50.23'!F69+'50.23'!G69+'50.33'!F69+'50.33'!G69</f>
        <v>0</v>
      </c>
      <c r="C17" s="1921">
        <v>0.1</v>
      </c>
      <c r="D17" s="1930">
        <f t="shared" si="0"/>
        <v>0</v>
      </c>
    </row>
    <row r="18" spans="1:4">
      <c r="A18" s="1920" t="s">
        <v>628</v>
      </c>
      <c r="B18" s="1879">
        <f>'50.22'!F49+'50.22'!G49+'50.32'!F49+'50.32'!G49</f>
        <v>0</v>
      </c>
      <c r="C18" s="1931">
        <v>0.12</v>
      </c>
      <c r="D18" s="1930">
        <f t="shared" si="0"/>
        <v>0</v>
      </c>
    </row>
    <row r="19" spans="1:4">
      <c r="A19" s="1920" t="s">
        <v>629</v>
      </c>
      <c r="B19" s="1879">
        <f>'50.27'!F49+'50.27'!G49+'50.37'!F49+'50.37'!G49</f>
        <v>0</v>
      </c>
      <c r="C19" s="1931">
        <v>0.15</v>
      </c>
      <c r="D19" s="1930">
        <f t="shared" si="0"/>
        <v>0</v>
      </c>
    </row>
    <row r="20" spans="1:4" ht="14.25">
      <c r="A20" s="1920" t="s">
        <v>1395</v>
      </c>
      <c r="B20" s="1879">
        <f>'50.21'!F49+'50.21'!G49+'50.31'!F49+'50.31'!G49</f>
        <v>0</v>
      </c>
      <c r="C20" s="1931">
        <v>0.15</v>
      </c>
      <c r="D20" s="1930">
        <f t="shared" si="0"/>
        <v>0</v>
      </c>
    </row>
    <row r="21" spans="1:4" ht="14.25">
      <c r="A21" s="1920" t="s">
        <v>1396</v>
      </c>
      <c r="B21" s="1775">
        <f>'50.24'!F49+'50.24'!G49+'50.34'!F49+'50.34'!G49</f>
        <v>0</v>
      </c>
      <c r="C21" s="1931">
        <v>0.12</v>
      </c>
      <c r="D21" s="1930">
        <f t="shared" si="0"/>
        <v>0</v>
      </c>
    </row>
    <row r="22" spans="1:4">
      <c r="A22" s="1920" t="s">
        <v>305</v>
      </c>
      <c r="B22" s="1775">
        <f>'50.25'!F49+'50.25'!G49+'50.35'!F49+'50.35'!G49</f>
        <v>0</v>
      </c>
      <c r="C22" s="1931">
        <v>0.12</v>
      </c>
      <c r="D22" s="1930">
        <f t="shared" si="0"/>
        <v>0</v>
      </c>
    </row>
    <row r="23" spans="1:4">
      <c r="A23" s="1923" t="s">
        <v>225</v>
      </c>
      <c r="B23" s="1930">
        <f>SUM(B16:B22)</f>
        <v>0</v>
      </c>
      <c r="C23" s="1931"/>
      <c r="D23" s="1930"/>
    </row>
    <row r="24" spans="1:4">
      <c r="A24" s="1923" t="s">
        <v>634</v>
      </c>
      <c r="B24" s="1771"/>
      <c r="C24" s="1931"/>
      <c r="D24" s="1930">
        <f>SUM(D16:D23)</f>
        <v>0</v>
      </c>
    </row>
    <row r="25" spans="1:4">
      <c r="A25" s="1932"/>
      <c r="B25" s="1933"/>
      <c r="C25" s="1914"/>
      <c r="D25" s="184"/>
    </row>
    <row r="26" spans="1:4">
      <c r="A26" s="1913" t="s">
        <v>506</v>
      </c>
      <c r="B26" s="1913"/>
      <c r="C26" s="1912"/>
      <c r="D26" s="1913"/>
    </row>
    <row r="27" spans="1:4">
      <c r="A27" s="1934" t="s">
        <v>635</v>
      </c>
      <c r="B27" s="1913"/>
      <c r="C27" s="1912"/>
      <c r="D27" s="1913"/>
    </row>
    <row r="28" spans="1:4">
      <c r="A28" s="6735" t="s">
        <v>1397</v>
      </c>
      <c r="B28" s="6735"/>
      <c r="C28" s="6735"/>
      <c r="D28" s="6735"/>
    </row>
    <row r="29" spans="1:4" ht="14.25">
      <c r="A29" s="6736" t="s">
        <v>1398</v>
      </c>
      <c r="B29" s="6736"/>
      <c r="C29" s="6736"/>
      <c r="D29" s="6736"/>
    </row>
    <row r="30" spans="1:4" ht="14.25">
      <c r="A30" s="6736" t="s">
        <v>2119</v>
      </c>
      <c r="B30" s="6736"/>
      <c r="C30" s="6736"/>
      <c r="D30" s="6736"/>
    </row>
    <row r="31" spans="1:4">
      <c r="A31" s="1913"/>
      <c r="B31" s="1913"/>
      <c r="C31" s="1912"/>
      <c r="D31" s="1913"/>
    </row>
    <row r="32" spans="1:4">
      <c r="A32" s="1913"/>
      <c r="B32" s="1913"/>
      <c r="C32" s="1912"/>
      <c r="D32" s="1913"/>
    </row>
    <row r="33" spans="1:4">
      <c r="A33" s="1913"/>
      <c r="B33" s="1913"/>
      <c r="C33" s="1912"/>
      <c r="D33" s="3460" t="str">
        <f>+ToC!$E$117</f>
        <v xml:space="preserve">GENERAL Annual Return </v>
      </c>
    </row>
    <row r="34" spans="1:4">
      <c r="A34" s="1913"/>
      <c r="B34" s="1913"/>
      <c r="C34" s="1912"/>
      <c r="D34" s="1761" t="s">
        <v>1767</v>
      </c>
    </row>
    <row r="35" spans="1:4" hidden="1"/>
  </sheetData>
  <sheetProtection algorithmName="SHA-512" hashValue="zY2TwYlO8IAVVgqlXq8qi36ZFFQCcmj5MqYeQnumXn1kvJfjE1C/PbO8JHxuFe3l2iY9MCtRiJpuZHM2bjVPNQ==" saltValue="vh5LM4oVmZLkRspRvGj5MA==" spinCount="100000" sheet="1" objects="1" scenarios="1"/>
  <mergeCells count="8">
    <mergeCell ref="A28:D28"/>
    <mergeCell ref="A29:D29"/>
    <mergeCell ref="A30:D30"/>
    <mergeCell ref="A1:D1"/>
    <mergeCell ref="A8:C8"/>
    <mergeCell ref="A9:D9"/>
    <mergeCell ref="A10:D10"/>
    <mergeCell ref="A11:D11"/>
  </mergeCells>
  <hyperlinks>
    <hyperlink ref="A1:D1" location="ToC!A1" display="40.41"/>
  </hyperlinks>
  <pageMargins left="0.70866141732283472" right="0.70866141732283472" top="0.74803149606299213" bottom="0.74803149606299213" header="0.31496062992125984" footer="0.31496062992125984"/>
  <pageSetup scale="92" orientation="portrait" r:id="rId1"/>
  <headerFooter>
    <oddHeader>&amp;L&amp;A&amp;C&amp;"Times New Roman,Bold" DRAFT 
INTERNAL USE ONLY&amp;RPage &amp;P</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B0F0"/>
    <pageSetUpPr fitToPage="1"/>
  </sheetPr>
  <dimension ref="A1:G40"/>
  <sheetViews>
    <sheetView workbookViewId="0">
      <selection activeCell="B85" sqref="B85"/>
    </sheetView>
  </sheetViews>
  <sheetFormatPr defaultColWidth="0" defaultRowHeight="0" customHeight="1" zeroHeight="1"/>
  <cols>
    <col min="1" max="1" width="61.83203125" style="1908" customWidth="1"/>
    <col min="2" max="2" width="19.83203125" style="1908" customWidth="1"/>
    <col min="3" max="3" width="9.33203125" style="1908" hidden="1" customWidth="1"/>
    <col min="4" max="4" width="23.83203125" style="1908" hidden="1" customWidth="1"/>
    <col min="5" max="7" width="0" style="1908" hidden="1" customWidth="1"/>
    <col min="8" max="16384" width="9.33203125" style="1908" hidden="1"/>
  </cols>
  <sheetData>
    <row r="1" spans="1:6" ht="12.75">
      <c r="A1" s="6221" t="s">
        <v>1679</v>
      </c>
      <c r="B1" s="6222"/>
      <c r="C1" s="1935"/>
      <c r="D1" s="1935"/>
    </row>
    <row r="2" spans="1:6" ht="12.75">
      <c r="A2" s="1909"/>
      <c r="B2" s="4133" t="s">
        <v>2292</v>
      </c>
      <c r="C2" s="1935"/>
      <c r="D2" s="1935"/>
    </row>
    <row r="3" spans="1:6" ht="15.75">
      <c r="A3" s="1464" t="str">
        <f>+Cover!A14</f>
        <v>Select Name of Insurer/ Financial Holding Company</v>
      </c>
      <c r="B3" s="1464"/>
      <c r="C3" s="344"/>
      <c r="D3" s="859"/>
      <c r="E3" s="859"/>
      <c r="F3" s="340"/>
    </row>
    <row r="4" spans="1:6" ht="15.75">
      <c r="A4" s="1462" t="str">
        <f>+ToC!A3</f>
        <v>Insurer/Financial Holding Company</v>
      </c>
      <c r="B4" s="433"/>
      <c r="C4" s="344"/>
      <c r="D4" s="859"/>
      <c r="E4" s="859"/>
      <c r="F4" s="340"/>
    </row>
    <row r="5" spans="1:6" ht="15.75">
      <c r="A5" s="1462"/>
      <c r="B5" s="433"/>
      <c r="C5" s="344"/>
      <c r="D5" s="859"/>
      <c r="E5" s="859"/>
      <c r="F5" s="1219"/>
    </row>
    <row r="6" spans="1:6" ht="15.75">
      <c r="A6" s="433" t="str">
        <f>+ToC!A5</f>
        <v>General Insurers Annual Return</v>
      </c>
      <c r="B6" s="433"/>
      <c r="C6" s="1463"/>
      <c r="D6" s="1220"/>
      <c r="E6" s="1220"/>
      <c r="F6" s="859"/>
    </row>
    <row r="7" spans="1:6" ht="15.75">
      <c r="A7" s="1597" t="str">
        <f>+ToC!A6</f>
        <v>For Year Ended:</v>
      </c>
      <c r="B7" s="3475">
        <f>+Cover!A22</f>
        <v>0</v>
      </c>
      <c r="C7" s="344"/>
      <c r="D7" s="1221">
        <f>+Cover!B22</f>
        <v>0</v>
      </c>
      <c r="E7" s="859"/>
      <c r="F7" s="1221">
        <f>+Cover!B22</f>
        <v>0</v>
      </c>
    </row>
    <row r="8" spans="1:6" ht="12.75">
      <c r="A8" s="6737"/>
      <c r="B8" s="6738"/>
      <c r="C8" s="1936"/>
      <c r="D8" s="1936"/>
    </row>
    <row r="9" spans="1:6" ht="12.75">
      <c r="A9" s="6737" t="s">
        <v>505</v>
      </c>
      <c r="B9" s="6738"/>
      <c r="C9" s="1937"/>
      <c r="D9" s="1937"/>
      <c r="E9" s="1937"/>
      <c r="F9" s="1937"/>
    </row>
    <row r="10" spans="1:6" ht="12.75">
      <c r="A10" s="6737" t="s">
        <v>992</v>
      </c>
      <c r="B10" s="6738"/>
    </row>
    <row r="11" spans="1:6" ht="12.75">
      <c r="A11" s="6743" t="s">
        <v>636</v>
      </c>
      <c r="B11" s="6743"/>
    </row>
    <row r="12" spans="1:6" ht="12.75">
      <c r="A12" s="1938"/>
      <c r="B12" s="1939" t="s">
        <v>319</v>
      </c>
    </row>
    <row r="13" spans="1:6" ht="12.75">
      <c r="A13" s="6741" t="s">
        <v>2207</v>
      </c>
      <c r="B13" s="6741"/>
    </row>
    <row r="14" spans="1:6" ht="12.75">
      <c r="A14" s="1940" t="s">
        <v>637</v>
      </c>
      <c r="B14" s="1941"/>
    </row>
    <row r="15" spans="1:6" ht="12.75">
      <c r="A15" s="1940" t="s">
        <v>638</v>
      </c>
      <c r="B15" s="1941"/>
    </row>
    <row r="16" spans="1:6" ht="12.75">
      <c r="A16" s="1942"/>
      <c r="B16" s="1943"/>
    </row>
    <row r="17" spans="1:2" ht="12.75">
      <c r="A17" s="6741" t="s">
        <v>639</v>
      </c>
      <c r="B17" s="6741"/>
    </row>
    <row r="18" spans="1:2" ht="12.75">
      <c r="A18" s="1940" t="s">
        <v>640</v>
      </c>
      <c r="B18" s="1944"/>
    </row>
    <row r="19" spans="1:2" ht="12.75">
      <c r="A19" s="1940" t="s">
        <v>641</v>
      </c>
      <c r="B19" s="1945">
        <f>B15*B18</f>
        <v>0</v>
      </c>
    </row>
    <row r="20" spans="1:2" ht="12.75">
      <c r="A20" s="1942"/>
      <c r="B20" s="1943"/>
    </row>
    <row r="21" spans="1:2" ht="12.75">
      <c r="A21" s="6741" t="s">
        <v>642</v>
      </c>
      <c r="B21" s="6741"/>
    </row>
    <row r="22" spans="1:2" ht="12.75">
      <c r="A22" s="1940" t="s">
        <v>1400</v>
      </c>
      <c r="B22" s="1946"/>
    </row>
    <row r="23" spans="1:2" ht="12.75">
      <c r="A23" s="1940" t="s">
        <v>643</v>
      </c>
      <c r="B23" s="1941"/>
    </row>
    <row r="24" spans="1:2" ht="12.75">
      <c r="A24" s="1940" t="s">
        <v>644</v>
      </c>
      <c r="B24" s="1941"/>
    </row>
    <row r="25" spans="1:2" ht="14.25">
      <c r="A25" s="1940" t="s">
        <v>1401</v>
      </c>
      <c r="B25" s="1941"/>
    </row>
    <row r="26" spans="1:2" ht="12.75">
      <c r="A26" s="1947"/>
      <c r="B26" s="1943"/>
    </row>
    <row r="27" spans="1:2" ht="12.75">
      <c r="A27" s="6741" t="s">
        <v>831</v>
      </c>
      <c r="B27" s="6741"/>
    </row>
    <row r="28" spans="1:2" ht="12.75">
      <c r="A28" s="1940" t="s">
        <v>645</v>
      </c>
      <c r="B28" s="1945">
        <f>+MAX(B19-B24,0)</f>
        <v>0</v>
      </c>
    </row>
    <row r="29" spans="1:2" ht="12.75">
      <c r="A29" s="1940" t="s">
        <v>643</v>
      </c>
      <c r="B29" s="1945">
        <f>B23</f>
        <v>0</v>
      </c>
    </row>
    <row r="30" spans="1:2" ht="12.75">
      <c r="A30" s="1940" t="s">
        <v>646</v>
      </c>
      <c r="B30" s="1945">
        <f>B25</f>
        <v>0</v>
      </c>
    </row>
    <row r="31" spans="1:2" ht="12.75">
      <c r="A31" s="1942"/>
      <c r="B31" s="1943"/>
    </row>
    <row r="32" spans="1:2" ht="12.75">
      <c r="A32" s="1948"/>
      <c r="B32" s="1948"/>
    </row>
    <row r="33" spans="1:2" ht="12.75">
      <c r="A33" s="1949" t="s">
        <v>647</v>
      </c>
      <c r="B33" s="1950">
        <f>SUM(B28:B32)/1.5</f>
        <v>0</v>
      </c>
    </row>
    <row r="34" spans="1:2" ht="12.75">
      <c r="A34" s="1948"/>
      <c r="B34" s="1948"/>
    </row>
    <row r="35" spans="1:2" ht="12.75">
      <c r="A35" s="1948"/>
      <c r="B35" s="1948"/>
    </row>
    <row r="36" spans="1:2" ht="12.75">
      <c r="A36" s="1948" t="s">
        <v>506</v>
      </c>
      <c r="B36" s="1951"/>
    </row>
    <row r="37" spans="1:2" ht="50.1" customHeight="1">
      <c r="A37" s="6742" t="s">
        <v>1402</v>
      </c>
      <c r="B37" s="6742"/>
    </row>
    <row r="38" spans="1:2" ht="12.75">
      <c r="A38" s="1952"/>
      <c r="B38" s="1953"/>
    </row>
    <row r="39" spans="1:2" ht="12.75">
      <c r="A39" s="1954"/>
      <c r="B39" s="3460" t="str">
        <f>+ToC!$E$117</f>
        <v xml:space="preserve">GENERAL Annual Return </v>
      </c>
    </row>
    <row r="40" spans="1:2" ht="12.75">
      <c r="A40" s="1913"/>
      <c r="B40" s="1761" t="s">
        <v>1768</v>
      </c>
    </row>
  </sheetData>
  <sheetProtection algorithmName="SHA-512" hashValue="ajGj9x4Wc1aqYy1g7adfB/vkD3RMAotJSMFSdf/uABhDlx/xcQssla6TMIR6tG3aqC0uCiBF60w2m1/Y50ohtg==" saltValue="d9uMuwx96b8ojuICLeJypg==" spinCount="100000" sheet="1" objects="1" scenarios="1"/>
  <mergeCells count="10">
    <mergeCell ref="A1:B1"/>
    <mergeCell ref="A8:B8"/>
    <mergeCell ref="A9:B9"/>
    <mergeCell ref="A10:B10"/>
    <mergeCell ref="A11:B11"/>
    <mergeCell ref="A13:B13"/>
    <mergeCell ref="A17:B17"/>
    <mergeCell ref="A21:B21"/>
    <mergeCell ref="A27:B27"/>
    <mergeCell ref="A37:B37"/>
  </mergeCells>
  <hyperlinks>
    <hyperlink ref="A1:B1" location="ToC!A1" display="40.42"/>
  </hyperlinks>
  <pageMargins left="0.70866141732283472" right="0.70866141732283472" top="0.74803149606299213" bottom="0.74803149606299213" header="0.31496062992125984" footer="0.31496062992125984"/>
  <pageSetup orientation="portrait" r:id="rId1"/>
  <headerFooter>
    <oddHeader>&amp;L&amp;A&amp;C&amp;"Times New Roman,Bold" DRAFT 
INTERNAL USE ONLY&amp;RPage &amp;P</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00B0F0"/>
    <pageSetUpPr fitToPage="1"/>
  </sheetPr>
  <dimension ref="A1:J52"/>
  <sheetViews>
    <sheetView workbookViewId="0">
      <selection activeCell="B85" sqref="B85"/>
    </sheetView>
  </sheetViews>
  <sheetFormatPr defaultColWidth="0" defaultRowHeight="0" customHeight="1" zeroHeight="1"/>
  <cols>
    <col min="1" max="1" width="31.1640625" style="1730" customWidth="1"/>
    <col min="2" max="3" width="19.1640625" style="1730" customWidth="1"/>
    <col min="4" max="4" width="13.1640625" style="1730" customWidth="1"/>
    <col min="5" max="5" width="31.1640625" style="1730" customWidth="1"/>
    <col min="6" max="8" width="19.1640625" style="1730" customWidth="1"/>
    <col min="9" max="16384" width="13.1640625" style="1730" hidden="1"/>
  </cols>
  <sheetData>
    <row r="1" spans="1:10" ht="12.75">
      <c r="A1" s="6221" t="s">
        <v>1680</v>
      </c>
      <c r="B1" s="6221"/>
      <c r="C1" s="6221"/>
      <c r="D1" s="6221"/>
      <c r="E1" s="6221"/>
      <c r="F1" s="6221"/>
      <c r="G1" s="6221"/>
      <c r="H1" s="6221"/>
    </row>
    <row r="2" spans="1:10" ht="12.75">
      <c r="A2" s="1735"/>
      <c r="B2" s="1731"/>
      <c r="C2" s="1733"/>
      <c r="D2" s="1882"/>
      <c r="E2" s="1731"/>
      <c r="F2" s="1872"/>
      <c r="G2" s="4133" t="s">
        <v>2293</v>
      </c>
      <c r="H2" s="1872"/>
    </row>
    <row r="3" spans="1:10" ht="15.75">
      <c r="A3" s="1464" t="str">
        <f>+Cover!A14</f>
        <v>Select Name of Insurer/ Financial Holding Company</v>
      </c>
      <c r="B3" s="1464"/>
      <c r="C3" s="344"/>
      <c r="D3" s="859"/>
      <c r="E3" s="859"/>
      <c r="F3" s="340"/>
      <c r="G3" s="1955"/>
      <c r="H3" s="1732"/>
    </row>
    <row r="4" spans="1:10" ht="15.75">
      <c r="A4" s="1462" t="str">
        <f>+ToC!A3</f>
        <v>Insurer/Financial Holding Company</v>
      </c>
      <c r="B4" s="433"/>
      <c r="C4" s="344"/>
      <c r="D4" s="859"/>
      <c r="E4" s="859"/>
      <c r="F4" s="340"/>
      <c r="G4" s="1955"/>
      <c r="H4" s="1731"/>
    </row>
    <row r="5" spans="1:10" ht="15.75">
      <c r="A5" s="1462"/>
      <c r="B5" s="433"/>
      <c r="C5" s="344"/>
      <c r="D5" s="859"/>
      <c r="E5" s="859"/>
      <c r="F5" s="1219"/>
      <c r="G5" s="1955"/>
      <c r="H5" s="1731"/>
    </row>
    <row r="6" spans="1:10" ht="15.75">
      <c r="A6" s="433" t="str">
        <f>+ToC!A5</f>
        <v>General Insurers Annual Return</v>
      </c>
      <c r="B6" s="433"/>
      <c r="C6" s="1463"/>
      <c r="D6" s="1220"/>
      <c r="E6" s="1220"/>
      <c r="F6" s="859"/>
      <c r="G6" s="1955"/>
      <c r="H6" s="1731"/>
    </row>
    <row r="7" spans="1:10" ht="15.75">
      <c r="A7" s="1597" t="str">
        <f>+ToC!A6</f>
        <v>For Year Ended:</v>
      </c>
      <c r="B7" s="433"/>
      <c r="C7" s="344"/>
      <c r="D7" s="2004"/>
      <c r="E7" s="859"/>
      <c r="F7" s="3475">
        <f>+Cover!A22</f>
        <v>0</v>
      </c>
      <c r="G7" s="431"/>
      <c r="H7" s="1731"/>
    </row>
    <row r="8" spans="1:10" ht="12.75">
      <c r="A8" s="1738"/>
      <c r="B8" s="1734"/>
      <c r="C8" s="1734"/>
      <c r="D8" s="1734"/>
      <c r="E8" s="1731"/>
      <c r="F8" s="1955"/>
      <c r="G8" s="1955"/>
      <c r="H8" s="1956"/>
    </row>
    <row r="9" spans="1:10" ht="12.75">
      <c r="A9" s="6675" t="s">
        <v>505</v>
      </c>
      <c r="B9" s="6675"/>
      <c r="C9" s="6675"/>
      <c r="D9" s="6675"/>
      <c r="E9" s="6676"/>
      <c r="F9" s="6676"/>
      <c r="G9" s="6676"/>
      <c r="H9" s="6676"/>
    </row>
    <row r="10" spans="1:10" ht="12.75">
      <c r="A10" s="1739"/>
      <c r="B10" s="1739"/>
      <c r="C10" s="1739"/>
      <c r="D10" s="1739"/>
      <c r="E10" s="1872"/>
      <c r="F10" s="1872"/>
      <c r="G10" s="1872"/>
      <c r="H10" s="1872"/>
    </row>
    <row r="11" spans="1:10" ht="15" customHeight="1">
      <c r="A11" s="6695" t="s">
        <v>648</v>
      </c>
      <c r="B11" s="6695"/>
      <c r="C11" s="6695"/>
      <c r="D11" s="6695"/>
      <c r="E11" s="6695"/>
      <c r="F11" s="6695"/>
      <c r="G11" s="6695"/>
      <c r="H11" s="6695"/>
    </row>
    <row r="12" spans="1:10" ht="12.75">
      <c r="A12" s="1739"/>
      <c r="B12" s="1739"/>
      <c r="C12" s="1739"/>
      <c r="D12" s="1739"/>
      <c r="E12" s="1872"/>
      <c r="F12" s="1872"/>
      <c r="G12" s="1872"/>
      <c r="H12" s="1872"/>
    </row>
    <row r="13" spans="1:10" ht="14.25">
      <c r="A13" s="1957" t="s">
        <v>2122</v>
      </c>
      <c r="B13" s="1958"/>
      <c r="C13" s="1958"/>
      <c r="D13" s="1958"/>
      <c r="E13" s="1872"/>
      <c r="F13" s="1872"/>
      <c r="G13" s="1872"/>
      <c r="H13" s="1872"/>
      <c r="J13" s="1730" t="s">
        <v>1403</v>
      </c>
    </row>
    <row r="14" spans="1:10" ht="12.75">
      <c r="A14" s="1863"/>
      <c r="B14" s="1734"/>
      <c r="C14" s="1734"/>
      <c r="D14" s="1734"/>
      <c r="E14" s="1872"/>
      <c r="F14" s="1872"/>
      <c r="G14" s="1872"/>
      <c r="H14" s="1872"/>
      <c r="J14" s="1730" t="s">
        <v>1404</v>
      </c>
    </row>
    <row r="15" spans="1:10" ht="25.5">
      <c r="A15" s="6744" t="s">
        <v>649</v>
      </c>
      <c r="B15" s="1855" t="s">
        <v>650</v>
      </c>
      <c r="C15" s="1855" t="s">
        <v>651</v>
      </c>
      <c r="D15" s="6744" t="s">
        <v>295</v>
      </c>
      <c r="E15" s="6744" t="s">
        <v>652</v>
      </c>
      <c r="F15" s="1959" t="s">
        <v>653</v>
      </c>
      <c r="G15" s="1959" t="s">
        <v>654</v>
      </c>
      <c r="H15" s="1855" t="s">
        <v>1405</v>
      </c>
    </row>
    <row r="16" spans="1:10" ht="12.75">
      <c r="A16" s="6744"/>
      <c r="B16" s="1959" t="s">
        <v>655</v>
      </c>
      <c r="C16" s="1959" t="s">
        <v>655</v>
      </c>
      <c r="D16" s="6744"/>
      <c r="E16" s="6744"/>
      <c r="F16" s="1959" t="s">
        <v>319</v>
      </c>
      <c r="G16" s="1959" t="s">
        <v>319</v>
      </c>
      <c r="H16" s="1959" t="s">
        <v>319</v>
      </c>
    </row>
    <row r="17" spans="1:8" ht="12.75">
      <c r="A17" s="1880"/>
      <c r="B17" s="1960"/>
      <c r="C17" s="1880"/>
      <c r="D17" s="1880"/>
      <c r="E17" s="1880"/>
      <c r="F17" s="1880"/>
      <c r="G17" s="1880"/>
      <c r="H17" s="1875">
        <f>IF(G17&gt;F17,G17-F17,0)</f>
        <v>0</v>
      </c>
    </row>
    <row r="18" spans="1:8" ht="12.75">
      <c r="A18" s="2095"/>
      <c r="B18" s="2096"/>
      <c r="C18" s="2097"/>
      <c r="D18" s="2095"/>
      <c r="E18" s="2097"/>
      <c r="F18" s="2098"/>
      <c r="G18" s="2098"/>
      <c r="H18" s="1875">
        <f t="shared" ref="H18:H45" si="0">IF(G18&gt;F18,G18-F18,0)</f>
        <v>0</v>
      </c>
    </row>
    <row r="19" spans="1:8" ht="12.75">
      <c r="A19" s="2095"/>
      <c r="B19" s="2096"/>
      <c r="C19" s="2097"/>
      <c r="D19" s="2095"/>
      <c r="E19" s="2097"/>
      <c r="F19" s="2098"/>
      <c r="G19" s="2098"/>
      <c r="H19" s="1875">
        <f t="shared" si="0"/>
        <v>0</v>
      </c>
    </row>
    <row r="20" spans="1:8" ht="12.75">
      <c r="A20" s="2095"/>
      <c r="B20" s="2096"/>
      <c r="C20" s="2097"/>
      <c r="D20" s="2095"/>
      <c r="E20" s="2097"/>
      <c r="F20" s="2098"/>
      <c r="G20" s="2098"/>
      <c r="H20" s="1875">
        <f t="shared" si="0"/>
        <v>0</v>
      </c>
    </row>
    <row r="21" spans="1:8" ht="12.75">
      <c r="A21" s="2095"/>
      <c r="B21" s="2096"/>
      <c r="C21" s="2097"/>
      <c r="D21" s="2095"/>
      <c r="E21" s="2097"/>
      <c r="F21" s="2098"/>
      <c r="G21" s="2098"/>
      <c r="H21" s="1875">
        <f t="shared" si="0"/>
        <v>0</v>
      </c>
    </row>
    <row r="22" spans="1:8" ht="12.75">
      <c r="A22" s="2099"/>
      <c r="B22" s="2096"/>
      <c r="C22" s="5225"/>
      <c r="D22" s="2095"/>
      <c r="E22" s="2097"/>
      <c r="F22" s="2098"/>
      <c r="G22" s="2098"/>
      <c r="H22" s="1875">
        <f t="shared" si="0"/>
        <v>0</v>
      </c>
    </row>
    <row r="23" spans="1:8" ht="12.75">
      <c r="A23" s="2099"/>
      <c r="B23" s="2096"/>
      <c r="C23" s="2097"/>
      <c r="D23" s="2095"/>
      <c r="E23" s="2097"/>
      <c r="F23" s="2098"/>
      <c r="G23" s="2098"/>
      <c r="H23" s="1875">
        <f t="shared" si="0"/>
        <v>0</v>
      </c>
    </row>
    <row r="24" spans="1:8" ht="12.75">
      <c r="A24" s="2099"/>
      <c r="B24" s="2096"/>
      <c r="C24" s="2097"/>
      <c r="D24" s="2095"/>
      <c r="E24" s="2097"/>
      <c r="F24" s="2098"/>
      <c r="G24" s="2098"/>
      <c r="H24" s="1875">
        <f t="shared" si="0"/>
        <v>0</v>
      </c>
    </row>
    <row r="25" spans="1:8" ht="12.75">
      <c r="A25" s="2099"/>
      <c r="B25" s="2096"/>
      <c r="C25" s="2097"/>
      <c r="D25" s="2095"/>
      <c r="E25" s="2097"/>
      <c r="F25" s="2098"/>
      <c r="G25" s="2098"/>
      <c r="H25" s="1875">
        <f t="shared" si="0"/>
        <v>0</v>
      </c>
    </row>
    <row r="26" spans="1:8" ht="12.75">
      <c r="A26" s="2099"/>
      <c r="B26" s="2096"/>
      <c r="C26" s="2097"/>
      <c r="D26" s="2097"/>
      <c r="E26" s="2097"/>
      <c r="F26" s="2098"/>
      <c r="G26" s="2098"/>
      <c r="H26" s="1875">
        <f t="shared" si="0"/>
        <v>0</v>
      </c>
    </row>
    <row r="27" spans="1:8" ht="12.75">
      <c r="A27" s="2099"/>
      <c r="B27" s="2096"/>
      <c r="C27" s="2097"/>
      <c r="D27" s="2097"/>
      <c r="E27" s="2097"/>
      <c r="F27" s="2098"/>
      <c r="G27" s="2098"/>
      <c r="H27" s="1875">
        <f t="shared" si="0"/>
        <v>0</v>
      </c>
    </row>
    <row r="28" spans="1:8" ht="12.75">
      <c r="A28" s="2099"/>
      <c r="B28" s="2096"/>
      <c r="C28" s="2097"/>
      <c r="D28" s="2097"/>
      <c r="E28" s="2097"/>
      <c r="F28" s="2098"/>
      <c r="G28" s="2098"/>
      <c r="H28" s="1875">
        <f t="shared" si="0"/>
        <v>0</v>
      </c>
    </row>
    <row r="29" spans="1:8" ht="12.75">
      <c r="A29" s="2099"/>
      <c r="B29" s="2096"/>
      <c r="C29" s="2097"/>
      <c r="D29" s="2097"/>
      <c r="E29" s="2097"/>
      <c r="F29" s="2098"/>
      <c r="G29" s="2098"/>
      <c r="H29" s="1875">
        <f t="shared" si="0"/>
        <v>0</v>
      </c>
    </row>
    <row r="30" spans="1:8" ht="12.75">
      <c r="A30" s="2099"/>
      <c r="B30" s="2096"/>
      <c r="C30" s="2097"/>
      <c r="D30" s="2097"/>
      <c r="E30" s="2097"/>
      <c r="F30" s="2098"/>
      <c r="G30" s="2098"/>
      <c r="H30" s="1875">
        <f t="shared" si="0"/>
        <v>0</v>
      </c>
    </row>
    <row r="31" spans="1:8" ht="12.75">
      <c r="A31" s="2099"/>
      <c r="B31" s="2096"/>
      <c r="C31" s="2097"/>
      <c r="D31" s="2097"/>
      <c r="E31" s="2097"/>
      <c r="F31" s="2098"/>
      <c r="G31" s="2098"/>
      <c r="H31" s="1875">
        <f t="shared" si="0"/>
        <v>0</v>
      </c>
    </row>
    <row r="32" spans="1:8" ht="12.75">
      <c r="A32" s="2099"/>
      <c r="B32" s="2096"/>
      <c r="C32" s="2097"/>
      <c r="D32" s="2097"/>
      <c r="E32" s="2097"/>
      <c r="F32" s="2098"/>
      <c r="G32" s="2098"/>
      <c r="H32" s="1875">
        <f t="shared" si="0"/>
        <v>0</v>
      </c>
    </row>
    <row r="33" spans="1:8" ht="12.75">
      <c r="A33" s="2099"/>
      <c r="B33" s="2096"/>
      <c r="C33" s="2097"/>
      <c r="D33" s="2097"/>
      <c r="E33" s="2097"/>
      <c r="F33" s="2098"/>
      <c r="G33" s="2098"/>
      <c r="H33" s="1875">
        <f t="shared" si="0"/>
        <v>0</v>
      </c>
    </row>
    <row r="34" spans="1:8" ht="12.75">
      <c r="A34" s="2099"/>
      <c r="B34" s="2096"/>
      <c r="C34" s="2097"/>
      <c r="D34" s="2097"/>
      <c r="E34" s="2097"/>
      <c r="F34" s="2098"/>
      <c r="G34" s="2098"/>
      <c r="H34" s="1875">
        <f t="shared" si="0"/>
        <v>0</v>
      </c>
    </row>
    <row r="35" spans="1:8" ht="12.75">
      <c r="A35" s="2099"/>
      <c r="B35" s="2096"/>
      <c r="C35" s="2097"/>
      <c r="D35" s="2097"/>
      <c r="E35" s="2097"/>
      <c r="F35" s="2098"/>
      <c r="G35" s="2098"/>
      <c r="H35" s="1875">
        <f t="shared" si="0"/>
        <v>0</v>
      </c>
    </row>
    <row r="36" spans="1:8" ht="12.75">
      <c r="A36" s="2099"/>
      <c r="B36" s="2096"/>
      <c r="C36" s="2097"/>
      <c r="D36" s="2097"/>
      <c r="E36" s="2097"/>
      <c r="F36" s="2098"/>
      <c r="G36" s="2098"/>
      <c r="H36" s="1875">
        <f t="shared" si="0"/>
        <v>0</v>
      </c>
    </row>
    <row r="37" spans="1:8" ht="12.75">
      <c r="A37" s="2099"/>
      <c r="B37" s="2096"/>
      <c r="C37" s="2097"/>
      <c r="D37" s="2097"/>
      <c r="E37" s="2097"/>
      <c r="F37" s="2098"/>
      <c r="G37" s="2098"/>
      <c r="H37" s="1875">
        <f t="shared" si="0"/>
        <v>0</v>
      </c>
    </row>
    <row r="38" spans="1:8" ht="12.75">
      <c r="A38" s="2099"/>
      <c r="B38" s="2097"/>
      <c r="C38" s="2097"/>
      <c r="D38" s="2097"/>
      <c r="E38" s="2097"/>
      <c r="F38" s="2098"/>
      <c r="G38" s="2098"/>
      <c r="H38" s="1875">
        <f t="shared" si="0"/>
        <v>0</v>
      </c>
    </row>
    <row r="39" spans="1:8" ht="12.75">
      <c r="A39" s="2099"/>
      <c r="B39" s="2097"/>
      <c r="C39" s="2097"/>
      <c r="D39" s="2097"/>
      <c r="E39" s="2097"/>
      <c r="F39" s="2098"/>
      <c r="G39" s="2098"/>
      <c r="H39" s="1875">
        <f t="shared" si="0"/>
        <v>0</v>
      </c>
    </row>
    <row r="40" spans="1:8" ht="12.75">
      <c r="A40" s="2099"/>
      <c r="B40" s="2097"/>
      <c r="C40" s="2097"/>
      <c r="D40" s="2097"/>
      <c r="E40" s="2097"/>
      <c r="F40" s="2098"/>
      <c r="G40" s="2098"/>
      <c r="H40" s="1875">
        <f t="shared" si="0"/>
        <v>0</v>
      </c>
    </row>
    <row r="41" spans="1:8" ht="12.75">
      <c r="A41" s="2100"/>
      <c r="B41" s="2097"/>
      <c r="C41" s="2097"/>
      <c r="D41" s="2097"/>
      <c r="E41" s="2097"/>
      <c r="F41" s="2098"/>
      <c r="G41" s="2098"/>
      <c r="H41" s="1875">
        <f t="shared" si="0"/>
        <v>0</v>
      </c>
    </row>
    <row r="42" spans="1:8" ht="12.75">
      <c r="A42" s="2097"/>
      <c r="B42" s="2097"/>
      <c r="C42" s="2097"/>
      <c r="D42" s="2097"/>
      <c r="E42" s="2097"/>
      <c r="F42" s="2098"/>
      <c r="G42" s="2098"/>
      <c r="H42" s="1875">
        <f t="shared" si="0"/>
        <v>0</v>
      </c>
    </row>
    <row r="43" spans="1:8" ht="12.75">
      <c r="A43" s="1880"/>
      <c r="B43" s="1880"/>
      <c r="C43" s="1880"/>
      <c r="D43" s="1880"/>
      <c r="E43" s="1880"/>
      <c r="F43" s="1812"/>
      <c r="G43" s="1812"/>
      <c r="H43" s="1875">
        <f t="shared" si="0"/>
        <v>0</v>
      </c>
    </row>
    <row r="44" spans="1:8" ht="12.75">
      <c r="A44" s="1880"/>
      <c r="B44" s="1880"/>
      <c r="C44" s="1880"/>
      <c r="D44" s="1880"/>
      <c r="E44" s="1880"/>
      <c r="F44" s="1812"/>
      <c r="G44" s="1812"/>
      <c r="H44" s="1875">
        <f t="shared" si="0"/>
        <v>0</v>
      </c>
    </row>
    <row r="45" spans="1:8" ht="12.75">
      <c r="A45" s="1880"/>
      <c r="B45" s="1880"/>
      <c r="C45" s="1880"/>
      <c r="D45" s="1880"/>
      <c r="E45" s="1880"/>
      <c r="F45" s="1812"/>
      <c r="G45" s="1812"/>
      <c r="H45" s="1875">
        <f t="shared" si="0"/>
        <v>0</v>
      </c>
    </row>
    <row r="46" spans="1:8" ht="12.75">
      <c r="A46" s="6677" t="s">
        <v>225</v>
      </c>
      <c r="B46" s="6677"/>
      <c r="C46" s="6677"/>
      <c r="D46" s="6677"/>
      <c r="E46" s="6677"/>
      <c r="F46" s="6677"/>
      <c r="G46" s="6677"/>
      <c r="H46" s="1850">
        <f>SUM(H17:H45)</f>
        <v>0</v>
      </c>
    </row>
    <row r="47" spans="1:8" ht="12.75">
      <c r="A47" s="1731"/>
      <c r="B47" s="1731"/>
      <c r="C47" s="1731"/>
      <c r="D47" s="1731"/>
      <c r="E47" s="1731"/>
      <c r="F47" s="1731"/>
      <c r="G47" s="1731"/>
      <c r="H47" s="1731"/>
    </row>
    <row r="48" spans="1:8" ht="12.75">
      <c r="A48" s="1731" t="s">
        <v>118</v>
      </c>
      <c r="B48" s="1731"/>
      <c r="C48" s="1731"/>
      <c r="D48" s="1731"/>
      <c r="E48" s="1731"/>
      <c r="F48" s="1731"/>
      <c r="G48" s="1731"/>
      <c r="H48" s="1731"/>
    </row>
    <row r="49" spans="1:8" ht="14.25">
      <c r="A49" s="1731" t="s">
        <v>2201</v>
      </c>
      <c r="B49" s="1731"/>
      <c r="C49" s="1731"/>
      <c r="D49" s="1731"/>
      <c r="E49" s="1731"/>
      <c r="F49" s="1731"/>
      <c r="G49" s="1731"/>
      <c r="H49" s="1731"/>
    </row>
    <row r="50" spans="1:8" ht="12.75">
      <c r="A50" s="1958"/>
      <c r="B50" s="1731"/>
      <c r="C50" s="1731"/>
      <c r="D50" s="1731"/>
      <c r="E50" s="1731"/>
      <c r="F50" s="1731"/>
      <c r="G50" s="1731"/>
      <c r="H50" s="1731"/>
    </row>
    <row r="51" spans="1:8" ht="12.75">
      <c r="A51" s="1734"/>
      <c r="B51" s="1731"/>
      <c r="C51" s="1731"/>
      <c r="D51" s="1731"/>
      <c r="E51" s="1731"/>
      <c r="F51" s="1731"/>
      <c r="G51" s="1731"/>
      <c r="H51" s="3460" t="str">
        <f>+ToC!$E$117</f>
        <v xml:space="preserve">GENERAL Annual Return </v>
      </c>
    </row>
    <row r="52" spans="1:8" ht="12.75">
      <c r="A52" s="1731"/>
      <c r="B52" s="1958"/>
      <c r="C52" s="1731"/>
      <c r="D52" s="1731"/>
      <c r="E52" s="1731"/>
      <c r="F52" s="1731"/>
      <c r="G52" s="1731"/>
      <c r="H52" s="1761" t="s">
        <v>1769</v>
      </c>
    </row>
  </sheetData>
  <sheetProtection algorithmName="SHA-512" hashValue="unAmBwZol5G95t2yMDn5JnRbubosv5/EiylxmlVFxjZ6phZMie6EDtQ49NvHiKQiQ/O+RGyx3Ebg9MY/6MVlYw==" saltValue="McyibVbW+QihFCFZU0TjiA==" spinCount="100000" sheet="1" objects="1" scenarios="1"/>
  <mergeCells count="7">
    <mergeCell ref="A46:G46"/>
    <mergeCell ref="A1:H1"/>
    <mergeCell ref="A9:H9"/>
    <mergeCell ref="A11:H11"/>
    <mergeCell ref="A15:A16"/>
    <mergeCell ref="D15:D16"/>
    <mergeCell ref="E15:E16"/>
  </mergeCells>
  <dataValidations count="1">
    <dataValidation type="list" allowBlank="1" showInputMessage="1" showErrorMessage="1" sqref="D17:D44">
      <formula1>$J$13:$J$14</formula1>
    </dataValidation>
  </dataValidations>
  <hyperlinks>
    <hyperlink ref="A1:H1" location="ToC!A1" display="40.50"/>
  </hyperlinks>
  <pageMargins left="0.70866141732283472" right="0.70866141732283472" top="0.74803149606299213" bottom="0.74803149606299213" header="0.31496062992125984" footer="0.31496062992125984"/>
  <pageSetup scale="58" orientation="portrait" r:id="rId1"/>
  <headerFooter>
    <oddHeader>&amp;L&amp;A&amp;C&amp;"Times New Roman,Bold" DRAFT 
INTERNAL USE ONLY&amp;RPage &amp;P</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00B0F0"/>
    <pageSetUpPr fitToPage="1"/>
  </sheetPr>
  <dimension ref="A1:K169"/>
  <sheetViews>
    <sheetView zoomScaleNormal="100" workbookViewId="0">
      <selection activeCell="B85" sqref="B85"/>
    </sheetView>
  </sheetViews>
  <sheetFormatPr defaultColWidth="0" defaultRowHeight="0" customHeight="1" zeroHeight="1"/>
  <cols>
    <col min="1" max="1" width="55.1640625" style="1730" customWidth="1"/>
    <col min="2" max="4" width="23.6640625" style="1730" customWidth="1"/>
    <col min="5" max="5" width="8" style="1734" customWidth="1"/>
    <col min="6" max="6" width="23.6640625" style="1730" customWidth="1"/>
    <col min="7" max="11" width="0" style="1730" hidden="1" customWidth="1"/>
    <col min="12" max="16384" width="13.1640625" style="1730" hidden="1"/>
  </cols>
  <sheetData>
    <row r="1" spans="1:10" ht="12.75">
      <c r="A1" s="6221">
        <v>40.51</v>
      </c>
      <c r="B1" s="6222"/>
      <c r="C1" s="6222"/>
      <c r="D1" s="6222"/>
      <c r="E1" s="6222"/>
      <c r="F1" s="6222"/>
      <c r="G1" s="1883"/>
      <c r="H1" s="1883"/>
      <c r="I1" s="1883"/>
      <c r="J1" s="1883"/>
    </row>
    <row r="2" spans="1:10" ht="12.75">
      <c r="A2" s="1735"/>
      <c r="B2" s="1731"/>
      <c r="C2" s="1733"/>
      <c r="D2" s="1733"/>
      <c r="E2" s="1737"/>
      <c r="F2" s="4133" t="s">
        <v>2293</v>
      </c>
      <c r="H2" s="1884"/>
      <c r="J2" s="1884"/>
    </row>
    <row r="3" spans="1:10" ht="15.75">
      <c r="A3" s="1464" t="str">
        <f>+Cover!A14</f>
        <v>Select Name of Insurer/ Financial Holding Company</v>
      </c>
      <c r="B3" s="1464"/>
      <c r="C3" s="344"/>
      <c r="D3" s="859"/>
      <c r="E3" s="859"/>
      <c r="F3" s="340"/>
      <c r="G3" s="1896"/>
      <c r="H3" s="1885"/>
      <c r="I3" s="1885"/>
      <c r="J3" s="1886"/>
    </row>
    <row r="4" spans="1:10" ht="15.75">
      <c r="A4" s="1462" t="str">
        <f>+ToC!A3</f>
        <v>Insurer/Financial Holding Company</v>
      </c>
      <c r="B4" s="433"/>
      <c r="C4" s="344"/>
      <c r="D4" s="859"/>
      <c r="E4" s="859"/>
      <c r="F4" s="340"/>
      <c r="G4" s="1896"/>
      <c r="H4" s="1885"/>
      <c r="I4" s="1885"/>
    </row>
    <row r="5" spans="1:10" ht="15.75">
      <c r="A5" s="1462"/>
      <c r="B5" s="433"/>
      <c r="C5" s="344"/>
      <c r="D5" s="859"/>
      <c r="E5" s="859"/>
      <c r="F5" s="1219"/>
      <c r="G5" s="1896"/>
      <c r="H5" s="1885"/>
      <c r="I5" s="1885"/>
    </row>
    <row r="6" spans="1:10" ht="15.75">
      <c r="A6" s="433" t="str">
        <f>+ToC!A5</f>
        <v>General Insurers Annual Return</v>
      </c>
      <c r="B6" s="433"/>
      <c r="C6" s="1463"/>
      <c r="D6" s="1220"/>
      <c r="E6" s="1220"/>
      <c r="F6" s="859"/>
      <c r="G6" s="1896"/>
      <c r="H6" s="1885"/>
      <c r="I6" s="1885"/>
    </row>
    <row r="7" spans="1:10" ht="15.75">
      <c r="A7" s="1597" t="str">
        <f>+ToC!A6</f>
        <v>For Year Ended:</v>
      </c>
      <c r="B7" s="433"/>
      <c r="C7" s="344"/>
      <c r="D7" s="2004"/>
      <c r="E7" s="859"/>
      <c r="F7" s="3475">
        <f>+Cover!A22</f>
        <v>0</v>
      </c>
      <c r="G7" s="1896"/>
      <c r="H7" s="1885"/>
      <c r="I7" s="1885"/>
    </row>
    <row r="8" spans="1:10" ht="12.75">
      <c r="A8" s="1738"/>
      <c r="B8" s="1734"/>
      <c r="C8" s="1734"/>
      <c r="D8" s="1734"/>
      <c r="F8" s="1734"/>
      <c r="G8" s="1896"/>
      <c r="H8" s="1885"/>
      <c r="I8" s="1885"/>
      <c r="J8" s="1887"/>
    </row>
    <row r="9" spans="1:10" ht="12.75">
      <c r="A9" s="6675" t="s">
        <v>505</v>
      </c>
      <c r="B9" s="6675"/>
      <c r="C9" s="6675"/>
      <c r="D9" s="6675"/>
      <c r="E9" s="6675"/>
      <c r="F9" s="6675"/>
      <c r="G9" s="1961"/>
      <c r="H9" s="1961"/>
      <c r="I9" s="1961"/>
      <c r="J9" s="1961"/>
    </row>
    <row r="10" spans="1:10" ht="12.75">
      <c r="A10" s="1731"/>
      <c r="B10" s="1731"/>
      <c r="C10" s="1731"/>
      <c r="D10" s="1731"/>
      <c r="F10" s="1731"/>
    </row>
    <row r="11" spans="1:10" ht="12.75">
      <c r="A11" s="6695" t="s">
        <v>656</v>
      </c>
      <c r="B11" s="6695"/>
      <c r="C11" s="6695"/>
      <c r="D11" s="6695"/>
      <c r="E11" s="6695"/>
      <c r="F11" s="6695"/>
    </row>
    <row r="12" spans="1:10" ht="12.75">
      <c r="A12" s="1734"/>
      <c r="B12" s="1734"/>
      <c r="C12" s="1734"/>
      <c r="D12" s="1734"/>
      <c r="F12" s="1734"/>
    </row>
    <row r="13" spans="1:10" ht="14.25">
      <c r="A13" s="1863" t="s">
        <v>2123</v>
      </c>
      <c r="B13" s="1734"/>
      <c r="C13" s="1734"/>
      <c r="D13" s="1734"/>
      <c r="F13" s="1734"/>
    </row>
    <row r="14" spans="1:10" ht="38.25">
      <c r="A14" s="1962"/>
      <c r="B14" s="1962"/>
      <c r="C14" s="1962"/>
      <c r="D14" s="1963"/>
      <c r="F14" s="1764" t="s">
        <v>1233</v>
      </c>
    </row>
    <row r="15" spans="1:10" ht="12.75">
      <c r="A15" s="6744" t="s">
        <v>657</v>
      </c>
      <c r="B15" s="1959" t="s">
        <v>658</v>
      </c>
      <c r="C15" s="1959" t="s">
        <v>238</v>
      </c>
      <c r="D15" s="1959" t="s">
        <v>659</v>
      </c>
      <c r="E15" s="1964"/>
      <c r="F15" s="1959" t="s">
        <v>659</v>
      </c>
    </row>
    <row r="16" spans="1:10" ht="12.75">
      <c r="A16" s="6744"/>
      <c r="B16" s="1959" t="s">
        <v>655</v>
      </c>
      <c r="C16" s="1959" t="s">
        <v>655</v>
      </c>
      <c r="D16" s="1959" t="s">
        <v>319</v>
      </c>
      <c r="E16" s="1964"/>
      <c r="F16" s="1959" t="s">
        <v>319</v>
      </c>
    </row>
    <row r="17" spans="1:6" ht="12.75">
      <c r="A17" s="1880"/>
      <c r="B17" s="1880"/>
      <c r="C17" s="1880"/>
      <c r="D17" s="1814"/>
      <c r="F17" s="1814"/>
    </row>
    <row r="18" spans="1:6" ht="12.75">
      <c r="A18" s="1880"/>
      <c r="B18" s="1880"/>
      <c r="C18" s="1880"/>
      <c r="D18" s="1814"/>
      <c r="F18" s="1814"/>
    </row>
    <row r="19" spans="1:6" ht="12.75">
      <c r="A19" s="1880"/>
      <c r="B19" s="1880"/>
      <c r="C19" s="1880"/>
      <c r="D19" s="1814"/>
      <c r="F19" s="1814"/>
    </row>
    <row r="20" spans="1:6" ht="12.75">
      <c r="A20" s="1880"/>
      <c r="B20" s="1880"/>
      <c r="C20" s="1880"/>
      <c r="D20" s="1814"/>
      <c r="F20" s="1814"/>
    </row>
    <row r="21" spans="1:6" ht="12.75">
      <c r="A21" s="1880"/>
      <c r="B21" s="1880"/>
      <c r="C21" s="1880"/>
      <c r="D21" s="1814"/>
      <c r="F21" s="1814"/>
    </row>
    <row r="22" spans="1:6" ht="12.75">
      <c r="A22" s="1880"/>
      <c r="B22" s="1880"/>
      <c r="C22" s="1880"/>
      <c r="D22" s="1814"/>
      <c r="F22" s="1814"/>
    </row>
    <row r="23" spans="1:6" ht="12.75">
      <c r="A23" s="1880"/>
      <c r="B23" s="1880"/>
      <c r="C23" s="1880"/>
      <c r="D23" s="1814"/>
      <c r="F23" s="1814"/>
    </row>
    <row r="24" spans="1:6" ht="12.75">
      <c r="A24" s="1880"/>
      <c r="B24" s="1880"/>
      <c r="C24" s="1880"/>
      <c r="D24" s="1814"/>
      <c r="F24" s="1814"/>
    </row>
    <row r="25" spans="1:6" ht="12.75">
      <c r="A25" s="1880"/>
      <c r="B25" s="1880"/>
      <c r="C25" s="1880"/>
      <c r="D25" s="1814"/>
      <c r="F25" s="1814"/>
    </row>
    <row r="26" spans="1:6" ht="12.75">
      <c r="A26" s="1880"/>
      <c r="B26" s="1880"/>
      <c r="C26" s="1880"/>
      <c r="D26" s="1814"/>
      <c r="F26" s="1814"/>
    </row>
    <row r="27" spans="1:6" ht="12.75">
      <c r="A27" s="1880"/>
      <c r="B27" s="1880"/>
      <c r="C27" s="1880"/>
      <c r="D27" s="1814"/>
      <c r="F27" s="1814"/>
    </row>
    <row r="28" spans="1:6" ht="12.75">
      <c r="A28" s="1880"/>
      <c r="B28" s="1880"/>
      <c r="C28" s="1880"/>
      <c r="D28" s="1814"/>
      <c r="F28" s="1814"/>
    </row>
    <row r="29" spans="1:6" ht="12.75">
      <c r="A29" s="1880"/>
      <c r="B29" s="1880"/>
      <c r="C29" s="1880"/>
      <c r="D29" s="1814"/>
      <c r="F29" s="1814"/>
    </row>
    <row r="30" spans="1:6" ht="12.75">
      <c r="A30" s="1880"/>
      <c r="B30" s="1880"/>
      <c r="C30" s="1880"/>
      <c r="D30" s="1814"/>
      <c r="F30" s="1814"/>
    </row>
    <row r="31" spans="1:6" ht="12.75">
      <c r="A31" s="1880"/>
      <c r="B31" s="1880"/>
      <c r="C31" s="1880"/>
      <c r="D31" s="1814"/>
      <c r="F31" s="1814"/>
    </row>
    <row r="32" spans="1:6" ht="12.75">
      <c r="A32" s="1880"/>
      <c r="B32" s="1880"/>
      <c r="C32" s="1880"/>
      <c r="D32" s="1814"/>
      <c r="F32" s="1814"/>
    </row>
    <row r="33" spans="1:6" ht="12.75">
      <c r="A33" s="1880"/>
      <c r="B33" s="1880"/>
      <c r="C33" s="1880"/>
      <c r="D33" s="1814"/>
      <c r="F33" s="1814"/>
    </row>
    <row r="34" spans="1:6" ht="12.75">
      <c r="A34" s="1880"/>
      <c r="B34" s="1880"/>
      <c r="C34" s="1880"/>
      <c r="D34" s="1814"/>
      <c r="F34" s="1814"/>
    </row>
    <row r="35" spans="1:6" ht="12.75">
      <c r="A35" s="1880"/>
      <c r="B35" s="1880"/>
      <c r="C35" s="1880"/>
      <c r="D35" s="1814"/>
      <c r="F35" s="1814"/>
    </row>
    <row r="36" spans="1:6" ht="12.75">
      <c r="A36" s="1880"/>
      <c r="B36" s="1880"/>
      <c r="C36" s="1880"/>
      <c r="D36" s="1814"/>
      <c r="F36" s="1814"/>
    </row>
    <row r="37" spans="1:6" ht="12.75">
      <c r="A37" s="1880"/>
      <c r="B37" s="1880"/>
      <c r="C37" s="1880"/>
      <c r="D37" s="1814"/>
      <c r="F37" s="1814"/>
    </row>
    <row r="38" spans="1:6" ht="12.75">
      <c r="A38" s="1880"/>
      <c r="B38" s="1880"/>
      <c r="C38" s="1880"/>
      <c r="D38" s="1814"/>
      <c r="F38" s="1814"/>
    </row>
    <row r="39" spans="1:6" ht="12.75">
      <c r="A39" s="1880"/>
      <c r="B39" s="1880"/>
      <c r="C39" s="1880"/>
      <c r="D39" s="1814"/>
      <c r="F39" s="1814"/>
    </row>
    <row r="40" spans="1:6" ht="12.75">
      <c r="A40" s="1880"/>
      <c r="B40" s="1880"/>
      <c r="C40" s="1880"/>
      <c r="D40" s="1814"/>
      <c r="F40" s="1814"/>
    </row>
    <row r="41" spans="1:6" ht="12.75">
      <c r="A41" s="1880"/>
      <c r="B41" s="1880"/>
      <c r="C41" s="1880"/>
      <c r="D41" s="1814"/>
      <c r="F41" s="1814"/>
    </row>
    <row r="42" spans="1:6" ht="12.75">
      <c r="A42" s="1880"/>
      <c r="B42" s="1880"/>
      <c r="C42" s="1880"/>
      <c r="D42" s="1814"/>
      <c r="F42" s="1814"/>
    </row>
    <row r="43" spans="1:6" ht="12.75">
      <c r="A43" s="1880"/>
      <c r="B43" s="1880"/>
      <c r="C43" s="1880"/>
      <c r="D43" s="1814"/>
      <c r="F43" s="1814"/>
    </row>
    <row r="44" spans="1:6" ht="12.75">
      <c r="A44" s="1880"/>
      <c r="B44" s="1880"/>
      <c r="C44" s="1880"/>
      <c r="D44" s="1814"/>
      <c r="F44" s="1814"/>
    </row>
    <row r="45" spans="1:6" ht="12.75">
      <c r="A45" s="1880"/>
      <c r="B45" s="1880"/>
      <c r="C45" s="1880"/>
      <c r="D45" s="1814"/>
      <c r="F45" s="1814"/>
    </row>
    <row r="46" spans="1:6" ht="12.75">
      <c r="A46" s="1880"/>
      <c r="B46" s="1880"/>
      <c r="C46" s="1880"/>
      <c r="D46" s="1814"/>
      <c r="F46" s="1814"/>
    </row>
    <row r="47" spans="1:6" ht="12.75">
      <c r="A47" s="1880"/>
      <c r="B47" s="1880"/>
      <c r="C47" s="1880"/>
      <c r="D47" s="1814"/>
      <c r="F47" s="1814"/>
    </row>
    <row r="48" spans="1:6" ht="12.75">
      <c r="A48" s="1880"/>
      <c r="B48" s="1880"/>
      <c r="C48" s="1880"/>
      <c r="D48" s="1814"/>
      <c r="F48" s="1814"/>
    </row>
    <row r="49" spans="1:6" ht="12.75">
      <c r="A49" s="1880"/>
      <c r="B49" s="1880"/>
      <c r="C49" s="1880"/>
      <c r="D49" s="1814"/>
      <c r="F49" s="1814"/>
    </row>
    <row r="50" spans="1:6" ht="12.75">
      <c r="A50" s="1880"/>
      <c r="B50" s="1880"/>
      <c r="C50" s="1880"/>
      <c r="D50" s="1814"/>
      <c r="F50" s="1814"/>
    </row>
    <row r="51" spans="1:6" ht="12.75">
      <c r="A51" s="1880"/>
      <c r="B51" s="1880"/>
      <c r="C51" s="1880"/>
      <c r="D51" s="1814"/>
      <c r="F51" s="1814"/>
    </row>
    <row r="52" spans="1:6" ht="12.75">
      <c r="A52" s="1880"/>
      <c r="B52" s="1880"/>
      <c r="C52" s="1880"/>
      <c r="D52" s="1814"/>
      <c r="F52" s="1814"/>
    </row>
    <row r="53" spans="1:6" ht="12.75">
      <c r="A53" s="1880"/>
      <c r="B53" s="1880"/>
      <c r="C53" s="1880"/>
      <c r="D53" s="1814"/>
      <c r="F53" s="1814"/>
    </row>
    <row r="54" spans="1:6" ht="12.75">
      <c r="A54" s="1880"/>
      <c r="B54" s="1880"/>
      <c r="C54" s="1880"/>
      <c r="D54" s="1814"/>
      <c r="F54" s="1814"/>
    </row>
    <row r="55" spans="1:6" ht="12.75">
      <c r="A55" s="1880"/>
      <c r="B55" s="1880"/>
      <c r="C55" s="1880"/>
      <c r="D55" s="1814"/>
      <c r="F55" s="1814"/>
    </row>
    <row r="56" spans="1:6" ht="12.75">
      <c r="A56" s="1880"/>
      <c r="B56" s="1880"/>
      <c r="C56" s="1880"/>
      <c r="D56" s="1814"/>
      <c r="F56" s="1814"/>
    </row>
    <row r="57" spans="1:6" ht="12.75">
      <c r="A57" s="1880"/>
      <c r="B57" s="1880"/>
      <c r="C57" s="1880"/>
      <c r="D57" s="1814"/>
      <c r="F57" s="1814"/>
    </row>
    <row r="58" spans="1:6" ht="12.75">
      <c r="A58" s="1880"/>
      <c r="B58" s="1880"/>
      <c r="C58" s="1880"/>
      <c r="D58" s="1814"/>
      <c r="F58" s="1814"/>
    </row>
    <row r="59" spans="1:6" ht="12.75">
      <c r="A59" s="1880"/>
      <c r="B59" s="1880"/>
      <c r="C59" s="1880"/>
      <c r="D59" s="1814"/>
      <c r="F59" s="1814"/>
    </row>
    <row r="60" spans="1:6" ht="12.75">
      <c r="A60" s="1880"/>
      <c r="B60" s="1880"/>
      <c r="C60" s="1880"/>
      <c r="D60" s="1814"/>
      <c r="F60" s="1814"/>
    </row>
    <row r="61" spans="1:6" ht="12.75">
      <c r="A61" s="1880"/>
      <c r="B61" s="1880"/>
      <c r="C61" s="1880"/>
      <c r="D61" s="1814"/>
      <c r="F61" s="1814"/>
    </row>
    <row r="62" spans="1:6" ht="12.75">
      <c r="A62" s="1880"/>
      <c r="B62" s="1880"/>
      <c r="C62" s="1880"/>
      <c r="D62" s="1814"/>
      <c r="F62" s="1814"/>
    </row>
    <row r="63" spans="1:6" ht="12.75">
      <c r="A63" s="1880"/>
      <c r="B63" s="1880"/>
      <c r="C63" s="1880"/>
      <c r="D63" s="1814"/>
      <c r="F63" s="1814"/>
    </row>
    <row r="64" spans="1:6" ht="12.75">
      <c r="A64" s="1880"/>
      <c r="B64" s="1880"/>
      <c r="C64" s="1880"/>
      <c r="D64" s="1814"/>
      <c r="F64" s="1814"/>
    </row>
    <row r="65" spans="1:6" ht="12.75">
      <c r="A65" s="1880"/>
      <c r="B65" s="1880"/>
      <c r="C65" s="1880"/>
      <c r="D65" s="1814"/>
      <c r="F65" s="1814"/>
    </row>
    <row r="66" spans="1:6" ht="12.75">
      <c r="A66" s="1880"/>
      <c r="B66" s="1880"/>
      <c r="C66" s="1880"/>
      <c r="D66" s="1814"/>
      <c r="F66" s="1814"/>
    </row>
    <row r="67" spans="1:6" ht="12.75">
      <c r="A67" s="1880"/>
      <c r="B67" s="1880"/>
      <c r="C67" s="1880"/>
      <c r="D67" s="1814"/>
      <c r="F67" s="1814"/>
    </row>
    <row r="68" spans="1:6" ht="12.75">
      <c r="A68" s="1880"/>
      <c r="B68" s="1880"/>
      <c r="C68" s="1880"/>
      <c r="D68" s="1814"/>
      <c r="F68" s="1814"/>
    </row>
    <row r="69" spans="1:6" ht="12.75">
      <c r="A69" s="1880"/>
      <c r="B69" s="1880"/>
      <c r="C69" s="1880"/>
      <c r="D69" s="1814"/>
      <c r="F69" s="1814"/>
    </row>
    <row r="70" spans="1:6" ht="12.75">
      <c r="A70" s="1880"/>
      <c r="B70" s="1880"/>
      <c r="C70" s="1880"/>
      <c r="D70" s="1814"/>
      <c r="F70" s="1814"/>
    </row>
    <row r="71" spans="1:6" ht="12.75">
      <c r="A71" s="1880"/>
      <c r="B71" s="1880"/>
      <c r="C71" s="1880"/>
      <c r="D71" s="1814"/>
      <c r="F71" s="1814"/>
    </row>
    <row r="72" spans="1:6" ht="12.75">
      <c r="A72" s="1880"/>
      <c r="B72" s="1880"/>
      <c r="C72" s="1880"/>
      <c r="D72" s="1814"/>
      <c r="F72" s="1814"/>
    </row>
    <row r="73" spans="1:6" ht="12.75">
      <c r="A73" s="1880"/>
      <c r="B73" s="1880"/>
      <c r="C73" s="1880"/>
      <c r="D73" s="1814"/>
      <c r="F73" s="1814"/>
    </row>
    <row r="74" spans="1:6" ht="12.75">
      <c r="A74" s="1880"/>
      <c r="B74" s="1880"/>
      <c r="C74" s="1880"/>
      <c r="D74" s="1814"/>
      <c r="F74" s="1814"/>
    </row>
    <row r="75" spans="1:6" ht="12.75">
      <c r="A75" s="1880"/>
      <c r="B75" s="1880"/>
      <c r="C75" s="1880"/>
      <c r="D75" s="1814"/>
      <c r="F75" s="1814"/>
    </row>
    <row r="76" spans="1:6" ht="12.75">
      <c r="A76" s="1880"/>
      <c r="B76" s="1880"/>
      <c r="C76" s="1880"/>
      <c r="D76" s="1814"/>
      <c r="F76" s="1814"/>
    </row>
    <row r="77" spans="1:6" ht="12.75">
      <c r="A77" s="1880"/>
      <c r="B77" s="1880"/>
      <c r="C77" s="1880"/>
      <c r="D77" s="1814"/>
      <c r="F77" s="1814"/>
    </row>
    <row r="78" spans="1:6" ht="12.75">
      <c r="A78" s="1880"/>
      <c r="B78" s="1880"/>
      <c r="C78" s="1880"/>
      <c r="D78" s="1814"/>
      <c r="F78" s="1814"/>
    </row>
    <row r="79" spans="1:6" ht="12.75">
      <c r="A79" s="1880"/>
      <c r="B79" s="1880"/>
      <c r="C79" s="1880"/>
      <c r="D79" s="1814"/>
      <c r="F79" s="1814"/>
    </row>
    <row r="80" spans="1:6" ht="12.75">
      <c r="A80" s="1880"/>
      <c r="B80" s="1880"/>
      <c r="C80" s="1880"/>
      <c r="D80" s="1814"/>
      <c r="F80" s="1814"/>
    </row>
    <row r="81" spans="1:6" ht="12.75">
      <c r="A81" s="1880"/>
      <c r="B81" s="1880"/>
      <c r="C81" s="1880"/>
      <c r="D81" s="1814"/>
      <c r="F81" s="1814"/>
    </row>
    <row r="82" spans="1:6" ht="12.75">
      <c r="A82" s="1880"/>
      <c r="B82" s="1880"/>
      <c r="C82" s="1880"/>
      <c r="D82" s="1814"/>
      <c r="F82" s="1814"/>
    </row>
    <row r="83" spans="1:6" ht="12.75">
      <c r="A83" s="1880"/>
      <c r="B83" s="1880"/>
      <c r="C83" s="1880"/>
      <c r="D83" s="1814"/>
      <c r="F83" s="1814"/>
    </row>
    <row r="84" spans="1:6" ht="12.75">
      <c r="A84" s="1880"/>
      <c r="B84" s="1880"/>
      <c r="C84" s="1880"/>
      <c r="D84" s="1814"/>
      <c r="F84" s="1814"/>
    </row>
    <row r="85" spans="1:6" ht="12.75">
      <c r="A85" s="1880"/>
      <c r="B85" s="1880"/>
      <c r="C85" s="1880"/>
      <c r="D85" s="1814"/>
      <c r="F85" s="1814"/>
    </row>
    <row r="86" spans="1:6" ht="12.75">
      <c r="A86" s="1880"/>
      <c r="B86" s="1880"/>
      <c r="C86" s="1880"/>
      <c r="D86" s="1814"/>
      <c r="F86" s="1814"/>
    </row>
    <row r="87" spans="1:6" ht="12.75">
      <c r="A87" s="1880"/>
      <c r="B87" s="1880"/>
      <c r="C87" s="1880"/>
      <c r="D87" s="1814"/>
      <c r="F87" s="1814"/>
    </row>
    <row r="88" spans="1:6" ht="12.75">
      <c r="A88" s="1880"/>
      <c r="B88" s="1880"/>
      <c r="C88" s="1880"/>
      <c r="D88" s="1814"/>
      <c r="F88" s="1814"/>
    </row>
    <row r="89" spans="1:6" ht="12.75">
      <c r="A89" s="1880"/>
      <c r="B89" s="1880"/>
      <c r="C89" s="1880"/>
      <c r="D89" s="1814"/>
      <c r="F89" s="1814"/>
    </row>
    <row r="90" spans="1:6" ht="12.75">
      <c r="A90" s="1880"/>
      <c r="B90" s="1880"/>
      <c r="C90" s="1880"/>
      <c r="D90" s="1814"/>
      <c r="F90" s="1814"/>
    </row>
    <row r="91" spans="1:6" ht="12.75">
      <c r="A91" s="1880"/>
      <c r="B91" s="1880"/>
      <c r="C91" s="1880"/>
      <c r="D91" s="1814"/>
      <c r="F91" s="1814"/>
    </row>
    <row r="92" spans="1:6" ht="12.75">
      <c r="A92" s="1880"/>
      <c r="B92" s="1880"/>
      <c r="C92" s="1880"/>
      <c r="D92" s="1814"/>
      <c r="F92" s="1814"/>
    </row>
    <row r="93" spans="1:6" ht="12.75">
      <c r="A93" s="1880"/>
      <c r="B93" s="1880"/>
      <c r="C93" s="1880"/>
      <c r="D93" s="1814"/>
      <c r="F93" s="1814"/>
    </row>
    <row r="94" spans="1:6" ht="12.75">
      <c r="A94" s="1880"/>
      <c r="B94" s="1880"/>
      <c r="C94" s="1880"/>
      <c r="D94" s="1814"/>
      <c r="F94" s="1814"/>
    </row>
    <row r="95" spans="1:6" ht="12.75">
      <c r="A95" s="1880"/>
      <c r="B95" s="1880"/>
      <c r="C95" s="1880"/>
      <c r="D95" s="1814"/>
      <c r="F95" s="1814"/>
    </row>
    <row r="96" spans="1:6" ht="12.75">
      <c r="A96" s="1880"/>
      <c r="B96" s="1880"/>
      <c r="C96" s="1880"/>
      <c r="D96" s="1814"/>
      <c r="F96" s="1814"/>
    </row>
    <row r="97" spans="1:6" ht="12.75">
      <c r="A97" s="1880"/>
      <c r="B97" s="1880"/>
      <c r="C97" s="1880"/>
      <c r="D97" s="1814"/>
      <c r="F97" s="1814"/>
    </row>
    <row r="98" spans="1:6" ht="12.75">
      <c r="A98" s="1880"/>
      <c r="B98" s="1880"/>
      <c r="C98" s="1880"/>
      <c r="D98" s="1814"/>
      <c r="F98" s="1814"/>
    </row>
    <row r="99" spans="1:6" ht="12.75">
      <c r="A99" s="1880"/>
      <c r="B99" s="1880"/>
      <c r="C99" s="1880"/>
      <c r="D99" s="1814"/>
      <c r="F99" s="1814"/>
    </row>
    <row r="100" spans="1:6" ht="12.75">
      <c r="A100" s="1880"/>
      <c r="B100" s="1880"/>
      <c r="C100" s="1880"/>
      <c r="D100" s="1814"/>
      <c r="F100" s="1814"/>
    </row>
    <row r="101" spans="1:6" ht="12.75">
      <c r="A101" s="1880"/>
      <c r="B101" s="1880"/>
      <c r="C101" s="1880"/>
      <c r="D101" s="1814"/>
      <c r="F101" s="1814"/>
    </row>
    <row r="102" spans="1:6" ht="12.75">
      <c r="A102" s="1880"/>
      <c r="B102" s="1880"/>
      <c r="C102" s="1880"/>
      <c r="D102" s="1814"/>
      <c r="F102" s="1814"/>
    </row>
    <row r="103" spans="1:6" ht="12.75">
      <c r="A103" s="1880"/>
      <c r="B103" s="1880"/>
      <c r="C103" s="1880"/>
      <c r="D103" s="1814"/>
      <c r="F103" s="1814"/>
    </row>
    <row r="104" spans="1:6" ht="12.75">
      <c r="A104" s="1880"/>
      <c r="B104" s="1880"/>
      <c r="C104" s="1880"/>
      <c r="D104" s="1814"/>
      <c r="F104" s="1814"/>
    </row>
    <row r="105" spans="1:6" ht="12.75">
      <c r="A105" s="1880"/>
      <c r="B105" s="1880"/>
      <c r="C105" s="1880"/>
      <c r="D105" s="1814"/>
      <c r="F105" s="1814"/>
    </row>
    <row r="106" spans="1:6" ht="12.75">
      <c r="A106" s="1880"/>
      <c r="B106" s="1880"/>
      <c r="C106" s="1880"/>
      <c r="D106" s="1814"/>
      <c r="F106" s="1814"/>
    </row>
    <row r="107" spans="1:6" ht="12.75">
      <c r="A107" s="1880"/>
      <c r="B107" s="1880"/>
      <c r="C107" s="1880"/>
      <c r="D107" s="1814"/>
      <c r="F107" s="1814"/>
    </row>
    <row r="108" spans="1:6" ht="12.75">
      <c r="A108" s="1880"/>
      <c r="B108" s="1880"/>
      <c r="C108" s="1880"/>
      <c r="D108" s="1814"/>
      <c r="F108" s="1814"/>
    </row>
    <row r="109" spans="1:6" ht="12.75">
      <c r="A109" s="1880"/>
      <c r="B109" s="1880"/>
      <c r="C109" s="1880"/>
      <c r="D109" s="1814"/>
      <c r="F109" s="1814"/>
    </row>
    <row r="110" spans="1:6" ht="12.75">
      <c r="A110" s="1880"/>
      <c r="B110" s="1880"/>
      <c r="C110" s="1880"/>
      <c r="D110" s="1814"/>
      <c r="F110" s="1814"/>
    </row>
    <row r="111" spans="1:6" ht="12.75">
      <c r="A111" s="1880"/>
      <c r="B111" s="1880"/>
      <c r="C111" s="1880"/>
      <c r="D111" s="1814"/>
      <c r="F111" s="1814"/>
    </row>
    <row r="112" spans="1:6" ht="12.75">
      <c r="A112" s="1880"/>
      <c r="B112" s="1880"/>
      <c r="C112" s="1880"/>
      <c r="D112" s="1814"/>
      <c r="F112" s="1814"/>
    </row>
    <row r="113" spans="1:6" ht="12.75">
      <c r="A113" s="1880"/>
      <c r="B113" s="1880"/>
      <c r="C113" s="1880"/>
      <c r="D113" s="1814"/>
      <c r="F113" s="1814"/>
    </row>
    <row r="114" spans="1:6" ht="12.75">
      <c r="A114" s="1880"/>
      <c r="B114" s="1880"/>
      <c r="C114" s="1880"/>
      <c r="D114" s="1814"/>
      <c r="F114" s="1814"/>
    </row>
    <row r="115" spans="1:6" ht="12.75">
      <c r="A115" s="1880"/>
      <c r="B115" s="1880"/>
      <c r="C115" s="1880"/>
      <c r="D115" s="1814"/>
      <c r="F115" s="1814"/>
    </row>
    <row r="116" spans="1:6" ht="12.75">
      <c r="A116" s="1880"/>
      <c r="B116" s="1880"/>
      <c r="C116" s="1880"/>
      <c r="D116" s="1814"/>
      <c r="F116" s="1814"/>
    </row>
    <row r="117" spans="1:6" ht="12.75">
      <c r="A117" s="1880"/>
      <c r="B117" s="1880"/>
      <c r="C117" s="1880"/>
      <c r="D117" s="1814"/>
      <c r="F117" s="1814"/>
    </row>
    <row r="118" spans="1:6" ht="12.75">
      <c r="A118" s="1880"/>
      <c r="B118" s="1880"/>
      <c r="C118" s="1880"/>
      <c r="D118" s="1814"/>
      <c r="F118" s="1814"/>
    </row>
    <row r="119" spans="1:6" ht="12.75">
      <c r="A119" s="1880"/>
      <c r="B119" s="1880"/>
      <c r="C119" s="1880"/>
      <c r="D119" s="1814"/>
      <c r="F119" s="1814"/>
    </row>
    <row r="120" spans="1:6" ht="12.75">
      <c r="A120" s="1880"/>
      <c r="B120" s="1880"/>
      <c r="C120" s="1880"/>
      <c r="D120" s="1814"/>
      <c r="F120" s="1814"/>
    </row>
    <row r="121" spans="1:6" ht="12.75">
      <c r="A121" s="1880"/>
      <c r="B121" s="1880"/>
      <c r="C121" s="1880"/>
      <c r="D121" s="1814"/>
      <c r="F121" s="1814"/>
    </row>
    <row r="122" spans="1:6" ht="12.75">
      <c r="A122" s="1880"/>
      <c r="B122" s="1880"/>
      <c r="C122" s="1880"/>
      <c r="D122" s="1814"/>
      <c r="F122" s="1814"/>
    </row>
    <row r="123" spans="1:6" ht="12.75">
      <c r="A123" s="1880"/>
      <c r="B123" s="1880"/>
      <c r="C123" s="1880"/>
      <c r="D123" s="1814"/>
      <c r="F123" s="1814"/>
    </row>
    <row r="124" spans="1:6" ht="12.75">
      <c r="A124" s="1880"/>
      <c r="B124" s="1880"/>
      <c r="C124" s="1880"/>
      <c r="D124" s="1814"/>
      <c r="F124" s="1814"/>
    </row>
    <row r="125" spans="1:6" ht="12.75">
      <c r="A125" s="1880"/>
      <c r="B125" s="1880"/>
      <c r="C125" s="1880"/>
      <c r="D125" s="1814"/>
      <c r="F125" s="1814"/>
    </row>
    <row r="126" spans="1:6" ht="12.75">
      <c r="A126" s="1880"/>
      <c r="B126" s="1880"/>
      <c r="C126" s="1880"/>
      <c r="D126" s="1814"/>
      <c r="F126" s="1814"/>
    </row>
    <row r="127" spans="1:6" ht="12.75">
      <c r="A127" s="1880"/>
      <c r="B127" s="1880"/>
      <c r="C127" s="1880"/>
      <c r="D127" s="1814"/>
      <c r="F127" s="1814"/>
    </row>
    <row r="128" spans="1:6" ht="12.75">
      <c r="A128" s="1880"/>
      <c r="B128" s="1880"/>
      <c r="C128" s="1880"/>
      <c r="D128" s="1814"/>
      <c r="F128" s="1814"/>
    </row>
    <row r="129" spans="1:6" ht="12.75">
      <c r="A129" s="1880"/>
      <c r="B129" s="1880"/>
      <c r="C129" s="1880"/>
      <c r="D129" s="1814"/>
      <c r="F129" s="1814"/>
    </row>
    <row r="130" spans="1:6" ht="12.75">
      <c r="A130" s="1880"/>
      <c r="B130" s="1880"/>
      <c r="C130" s="1880"/>
      <c r="D130" s="1814"/>
      <c r="F130" s="1814"/>
    </row>
    <row r="131" spans="1:6" ht="12.75">
      <c r="A131" s="1880"/>
      <c r="B131" s="1880"/>
      <c r="C131" s="1880"/>
      <c r="D131" s="1814"/>
      <c r="F131" s="1814"/>
    </row>
    <row r="132" spans="1:6" ht="12.75">
      <c r="A132" s="1880"/>
      <c r="B132" s="1880"/>
      <c r="C132" s="1880"/>
      <c r="D132" s="1814"/>
      <c r="F132" s="1814"/>
    </row>
    <row r="133" spans="1:6" ht="12.75">
      <c r="A133" s="1880"/>
      <c r="B133" s="1880"/>
      <c r="C133" s="1880"/>
      <c r="D133" s="1814"/>
      <c r="F133" s="1814"/>
    </row>
    <row r="134" spans="1:6" ht="12.75">
      <c r="A134" s="1880"/>
      <c r="B134" s="1880"/>
      <c r="C134" s="1880"/>
      <c r="D134" s="1814"/>
      <c r="F134" s="1814"/>
    </row>
    <row r="135" spans="1:6" ht="12.75">
      <c r="A135" s="1880"/>
      <c r="B135" s="1880"/>
      <c r="C135" s="1880"/>
      <c r="D135" s="1814"/>
      <c r="F135" s="1814"/>
    </row>
    <row r="136" spans="1:6" ht="12.75">
      <c r="A136" s="1880"/>
      <c r="B136" s="1880"/>
      <c r="C136" s="1880"/>
      <c r="D136" s="1814"/>
      <c r="F136" s="1814"/>
    </row>
    <row r="137" spans="1:6" ht="12.75">
      <c r="A137" s="1880"/>
      <c r="B137" s="1880"/>
      <c r="C137" s="1880"/>
      <c r="D137" s="1814"/>
      <c r="F137" s="1814"/>
    </row>
    <row r="138" spans="1:6" ht="12.75">
      <c r="A138" s="1880"/>
      <c r="B138" s="1880"/>
      <c r="C138" s="1880"/>
      <c r="D138" s="1814"/>
      <c r="F138" s="1814"/>
    </row>
    <row r="139" spans="1:6" ht="12.75">
      <c r="A139" s="1880"/>
      <c r="B139" s="1880"/>
      <c r="C139" s="1880"/>
      <c r="D139" s="1814"/>
      <c r="F139" s="1814"/>
    </row>
    <row r="140" spans="1:6" ht="12.75">
      <c r="A140" s="1880"/>
      <c r="B140" s="1880"/>
      <c r="C140" s="1880"/>
      <c r="D140" s="1814"/>
      <c r="F140" s="1814"/>
    </row>
    <row r="141" spans="1:6" ht="12.75">
      <c r="A141" s="1880"/>
      <c r="B141" s="1880"/>
      <c r="C141" s="1880"/>
      <c r="D141" s="1814"/>
      <c r="F141" s="1814"/>
    </row>
    <row r="142" spans="1:6" ht="12.75">
      <c r="A142" s="1880"/>
      <c r="B142" s="1880"/>
      <c r="C142" s="1880"/>
      <c r="D142" s="1814"/>
      <c r="F142" s="1814"/>
    </row>
    <row r="143" spans="1:6" ht="12.75">
      <c r="A143" s="1880"/>
      <c r="B143" s="1880"/>
      <c r="C143" s="1880"/>
      <c r="D143" s="1814"/>
      <c r="F143" s="1814"/>
    </row>
    <row r="144" spans="1:6" ht="12.75">
      <c r="A144" s="1880"/>
      <c r="B144" s="1880"/>
      <c r="C144" s="1880"/>
      <c r="D144" s="1814"/>
      <c r="F144" s="1814"/>
    </row>
    <row r="145" spans="1:6" ht="12.75">
      <c r="A145" s="1880"/>
      <c r="B145" s="1880"/>
      <c r="C145" s="1880"/>
      <c r="D145" s="1814"/>
      <c r="F145" s="1814"/>
    </row>
    <row r="146" spans="1:6" ht="12.75">
      <c r="A146" s="1880"/>
      <c r="B146" s="1880"/>
      <c r="C146" s="1880"/>
      <c r="D146" s="1814"/>
      <c r="F146" s="1814"/>
    </row>
    <row r="147" spans="1:6" ht="12.75">
      <c r="A147" s="1880"/>
      <c r="B147" s="1880"/>
      <c r="C147" s="1880"/>
      <c r="D147" s="1814"/>
      <c r="F147" s="1814"/>
    </row>
    <row r="148" spans="1:6" ht="12.75">
      <c r="A148" s="1880"/>
      <c r="B148" s="1880"/>
      <c r="C148" s="1880"/>
      <c r="D148" s="1814"/>
      <c r="F148" s="1814"/>
    </row>
    <row r="149" spans="1:6" ht="12.75">
      <c r="A149" s="1880"/>
      <c r="B149" s="1880"/>
      <c r="C149" s="1880"/>
      <c r="D149" s="1814"/>
      <c r="F149" s="1814"/>
    </row>
    <row r="150" spans="1:6" ht="12.75">
      <c r="A150" s="1880"/>
      <c r="B150" s="1880"/>
      <c r="C150" s="1880"/>
      <c r="D150" s="1814"/>
      <c r="F150" s="1814"/>
    </row>
    <row r="151" spans="1:6" ht="12.75">
      <c r="A151" s="1880"/>
      <c r="B151" s="1880"/>
      <c r="C151" s="1880"/>
      <c r="D151" s="1814"/>
      <c r="F151" s="1814"/>
    </row>
    <row r="152" spans="1:6" ht="12.75">
      <c r="A152" s="1880"/>
      <c r="B152" s="1880"/>
      <c r="C152" s="1880"/>
      <c r="D152" s="1814"/>
      <c r="F152" s="1814"/>
    </row>
    <row r="153" spans="1:6" ht="12.75">
      <c r="A153" s="1880"/>
      <c r="B153" s="1880"/>
      <c r="C153" s="1880"/>
      <c r="D153" s="1814"/>
      <c r="F153" s="1814"/>
    </row>
    <row r="154" spans="1:6" ht="12.75">
      <c r="A154" s="1880"/>
      <c r="B154" s="1880"/>
      <c r="C154" s="1880"/>
      <c r="D154" s="1814"/>
      <c r="F154" s="1814"/>
    </row>
    <row r="155" spans="1:6" ht="12.75">
      <c r="A155" s="1880"/>
      <c r="B155" s="1880"/>
      <c r="C155" s="1880"/>
      <c r="D155" s="1814"/>
      <c r="F155" s="1814"/>
    </row>
    <row r="156" spans="1:6" ht="12.75">
      <c r="A156" s="1880"/>
      <c r="B156" s="1880"/>
      <c r="C156" s="1880"/>
      <c r="D156" s="1814"/>
      <c r="F156" s="1814"/>
    </row>
    <row r="157" spans="1:6" ht="12.75">
      <c r="A157" s="1880"/>
      <c r="B157" s="1880"/>
      <c r="C157" s="1880"/>
      <c r="D157" s="1814"/>
      <c r="F157" s="1814"/>
    </row>
    <row r="158" spans="1:6" ht="12.75">
      <c r="A158" s="1880"/>
      <c r="B158" s="1880"/>
      <c r="C158" s="1880"/>
      <c r="D158" s="1814"/>
      <c r="F158" s="1814"/>
    </row>
    <row r="159" spans="1:6" ht="12.75">
      <c r="A159" s="1880"/>
      <c r="B159" s="1880"/>
      <c r="C159" s="1880"/>
      <c r="D159" s="1814"/>
      <c r="F159" s="1814"/>
    </row>
    <row r="160" spans="1:6" ht="12.75">
      <c r="A160" s="1880"/>
      <c r="B160" s="1880"/>
      <c r="C160" s="1880"/>
      <c r="D160" s="1814"/>
      <c r="F160" s="1814"/>
    </row>
    <row r="161" spans="1:6" ht="12.75">
      <c r="A161" s="1880"/>
      <c r="B161" s="1880"/>
      <c r="C161" s="1880"/>
      <c r="D161" s="1814"/>
      <c r="F161" s="1814"/>
    </row>
    <row r="162" spans="1:6" ht="12.75">
      <c r="A162" s="1880"/>
      <c r="B162" s="1880"/>
      <c r="C162" s="1880"/>
      <c r="D162" s="1814"/>
      <c r="F162" s="1814"/>
    </row>
    <row r="163" spans="1:6" ht="12.75">
      <c r="A163" s="1880"/>
      <c r="B163" s="1880"/>
      <c r="C163" s="1880"/>
      <c r="D163" s="1814"/>
      <c r="F163" s="1814"/>
    </row>
    <row r="164" spans="1:6" ht="12.75">
      <c r="A164" s="1880"/>
      <c r="B164" s="1880"/>
      <c r="C164" s="1880"/>
      <c r="D164" s="1814"/>
      <c r="F164" s="1814"/>
    </row>
    <row r="165" spans="1:6" ht="12.75">
      <c r="A165" s="1880"/>
      <c r="B165" s="1880"/>
      <c r="C165" s="1880"/>
      <c r="D165" s="1814"/>
      <c r="F165" s="1814"/>
    </row>
    <row r="166" spans="1:6" ht="12.75">
      <c r="A166" s="6677" t="s">
        <v>225</v>
      </c>
      <c r="B166" s="6677"/>
      <c r="C166" s="6677"/>
      <c r="D166" s="1729">
        <f>SUM(D17:D165)</f>
        <v>0</v>
      </c>
      <c r="E166" s="1965"/>
      <c r="F166" s="1729">
        <f>SUM(F17:F165)</f>
        <v>0</v>
      </c>
    </row>
    <row r="167" spans="1:6" ht="12.75">
      <c r="A167" s="1966"/>
      <c r="B167" s="1966"/>
      <c r="C167" s="1966"/>
      <c r="D167" s="1967"/>
      <c r="F167" s="1966"/>
    </row>
    <row r="168" spans="1:6" ht="12.75">
      <c r="A168" s="1731" t="s">
        <v>118</v>
      </c>
      <c r="B168" s="1731"/>
      <c r="C168" s="1731"/>
      <c r="D168" s="1731"/>
      <c r="F168" s="3460" t="str">
        <f>+ToC!$E$117</f>
        <v xml:space="preserve">GENERAL Annual Return </v>
      </c>
    </row>
    <row r="169" spans="1:6" ht="14.25">
      <c r="A169" s="1731" t="s">
        <v>2201</v>
      </c>
      <c r="B169" s="1731"/>
      <c r="C169" s="1731"/>
      <c r="D169" s="1731"/>
      <c r="F169" s="1761" t="s">
        <v>1770</v>
      </c>
    </row>
  </sheetData>
  <sheetProtection algorithmName="SHA-512" hashValue="1e6g1DhOSpSKuhh+IAo5nKortVXuRYIvjLLntcG++ZHjy0iDIgMmIe0dshNs+WcCgsooAONrGRoAmQQVJvAoew==" saltValue="AMbGmkn3CRmN938H6I2DgQ==" spinCount="100000" sheet="1" objects="1" scenarios="1"/>
  <mergeCells count="5">
    <mergeCell ref="A1:F1"/>
    <mergeCell ref="A9:F9"/>
    <mergeCell ref="A11:F11"/>
    <mergeCell ref="A15:A16"/>
    <mergeCell ref="A166:C166"/>
  </mergeCells>
  <hyperlinks>
    <hyperlink ref="A1:F1" location="ToC!A1" display="ToC!A1"/>
  </hyperlinks>
  <pageMargins left="0.70866141732283472" right="0.70866141732283472" top="0.74803149606299213" bottom="0.74803149606299213" header="0.31496062992125984" footer="0.31496062992125984"/>
  <pageSetup scale="28" orientation="portrait" r:id="rId1"/>
  <headerFooter>
    <oddHeader>&amp;L&amp;A&amp;C&amp;"Times New Roman,Bold" DRAFT 
INTERNAL USE ONLY&amp;RPage &amp;P</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00B0F0"/>
    <pageSetUpPr fitToPage="1"/>
  </sheetPr>
  <dimension ref="A1:H172"/>
  <sheetViews>
    <sheetView zoomScaleNormal="100" workbookViewId="0">
      <selection activeCell="B85" sqref="B85"/>
    </sheetView>
  </sheetViews>
  <sheetFormatPr defaultColWidth="0" defaultRowHeight="12.75" zeroHeight="1"/>
  <cols>
    <col min="1" max="1" width="55.1640625" style="1730" customWidth="1"/>
    <col min="2" max="5" width="19.1640625" style="1730" customWidth="1"/>
    <col min="6" max="6" width="7.1640625" style="1730" customWidth="1"/>
    <col min="7" max="8" width="19.1640625" style="1730" customWidth="1"/>
    <col min="9" max="16384" width="13.1640625" style="1730" hidden="1"/>
  </cols>
  <sheetData>
    <row r="1" spans="1:8">
      <c r="A1" s="6221">
        <v>40.520000000000003</v>
      </c>
      <c r="B1" s="6221"/>
      <c r="C1" s="6221"/>
      <c r="D1" s="6221"/>
      <c r="E1" s="6221"/>
      <c r="F1" s="6221"/>
      <c r="G1" s="6221"/>
      <c r="H1" s="6221"/>
    </row>
    <row r="2" spans="1:8">
      <c r="A2" s="1735"/>
      <c r="B2" s="1731"/>
      <c r="C2" s="1733"/>
      <c r="D2" s="1882"/>
      <c r="E2" s="1731"/>
      <c r="F2" s="1872"/>
      <c r="G2" s="4133" t="s">
        <v>2293</v>
      </c>
      <c r="H2" s="1872"/>
    </row>
    <row r="3" spans="1:8" ht="15.75">
      <c r="A3" s="1464" t="str">
        <f>+Cover!A14</f>
        <v>Select Name of Insurer/ Financial Holding Company</v>
      </c>
      <c r="B3" s="1464"/>
      <c r="C3" s="344"/>
      <c r="D3" s="859"/>
      <c r="E3" s="859"/>
      <c r="F3" s="340"/>
      <c r="G3" s="1732"/>
      <c r="H3" s="1968"/>
    </row>
    <row r="4" spans="1:8" ht="15.75">
      <c r="A4" s="1462" t="str">
        <f>+ToC!A3</f>
        <v>Insurer/Financial Holding Company</v>
      </c>
      <c r="B4" s="433"/>
      <c r="C4" s="344"/>
      <c r="D4" s="859"/>
      <c r="E4" s="859"/>
      <c r="F4" s="340"/>
      <c r="G4" s="1955"/>
      <c r="H4" s="1731"/>
    </row>
    <row r="5" spans="1:8" ht="15.75">
      <c r="A5" s="1462"/>
      <c r="B5" s="433"/>
      <c r="C5" s="344"/>
      <c r="D5" s="859"/>
      <c r="E5" s="859"/>
      <c r="F5" s="1219"/>
      <c r="G5" s="1955"/>
      <c r="H5" s="1731"/>
    </row>
    <row r="6" spans="1:8" ht="15.75">
      <c r="A6" s="433" t="str">
        <f>+ToC!A5</f>
        <v>General Insurers Annual Return</v>
      </c>
      <c r="B6" s="433"/>
      <c r="C6" s="1463"/>
      <c r="D6" s="1220"/>
      <c r="E6" s="1220"/>
      <c r="F6" s="859"/>
      <c r="G6" s="1955"/>
      <c r="H6" s="1731"/>
    </row>
    <row r="7" spans="1:8" ht="15">
      <c r="A7" s="1597" t="str">
        <f>+ToC!A6</f>
        <v>For Year Ended:</v>
      </c>
      <c r="B7" s="433"/>
      <c r="C7" s="344"/>
      <c r="D7" s="2004"/>
      <c r="E7" s="3475">
        <f>+Cover!A22</f>
        <v>0</v>
      </c>
      <c r="F7" s="4313"/>
      <c r="G7" s="431"/>
      <c r="H7" s="1731"/>
    </row>
    <row r="8" spans="1:8">
      <c r="A8" s="1738"/>
      <c r="B8" s="1734"/>
      <c r="C8" s="1734"/>
      <c r="D8" s="1734"/>
      <c r="E8" s="1731"/>
      <c r="F8" s="1955"/>
      <c r="G8" s="1955"/>
      <c r="H8" s="1956"/>
    </row>
    <row r="9" spans="1:8">
      <c r="A9" s="6675" t="s">
        <v>505</v>
      </c>
      <c r="B9" s="6675"/>
      <c r="C9" s="6675"/>
      <c r="D9" s="6675"/>
      <c r="E9" s="6745"/>
      <c r="F9" s="6745"/>
      <c r="G9" s="6745"/>
      <c r="H9" s="6745"/>
    </row>
    <row r="10" spans="1:8">
      <c r="A10" s="1739"/>
      <c r="B10" s="1739"/>
      <c r="C10" s="1739"/>
      <c r="D10" s="1739"/>
      <c r="E10" s="1739"/>
      <c r="F10" s="1739"/>
      <c r="G10" s="1739"/>
      <c r="H10" s="1739"/>
    </row>
    <row r="11" spans="1:8">
      <c r="A11" s="6695" t="s">
        <v>660</v>
      </c>
      <c r="B11" s="6695"/>
      <c r="C11" s="6695"/>
      <c r="D11" s="6695"/>
      <c r="E11" s="6695"/>
      <c r="F11" s="6695"/>
      <c r="G11" s="6695"/>
      <c r="H11" s="6695"/>
    </row>
    <row r="12" spans="1:8">
      <c r="A12" s="1734"/>
      <c r="B12" s="1734"/>
      <c r="C12" s="1734"/>
      <c r="D12" s="1734"/>
      <c r="E12" s="1734"/>
      <c r="F12" s="1734"/>
      <c r="G12" s="1734"/>
      <c r="H12" s="1734"/>
    </row>
    <row r="13" spans="1:8" ht="14.25">
      <c r="A13" s="1863" t="s">
        <v>2124</v>
      </c>
      <c r="B13" s="1734"/>
      <c r="C13" s="1734"/>
      <c r="D13" s="1734"/>
      <c r="E13" s="1734"/>
      <c r="F13" s="1734"/>
      <c r="G13" s="1734"/>
      <c r="H13" s="1734"/>
    </row>
    <row r="14" spans="1:8" ht="26.25" customHeight="1">
      <c r="A14" s="1962"/>
      <c r="B14" s="1962"/>
      <c r="C14" s="1962"/>
      <c r="D14" s="1962"/>
      <c r="E14" s="1962"/>
      <c r="F14" s="1967"/>
      <c r="G14" s="6698" t="s">
        <v>1233</v>
      </c>
      <c r="H14" s="6746"/>
    </row>
    <row r="15" spans="1:8">
      <c r="A15" s="6744" t="s">
        <v>657</v>
      </c>
      <c r="B15" s="1959" t="s">
        <v>658</v>
      </c>
      <c r="C15" s="1959" t="s">
        <v>661</v>
      </c>
      <c r="D15" s="1959" t="s">
        <v>662</v>
      </c>
      <c r="E15" s="1959" t="s">
        <v>659</v>
      </c>
      <c r="F15" s="1806"/>
      <c r="G15" s="1959" t="s">
        <v>661</v>
      </c>
      <c r="H15" s="1959" t="s">
        <v>659</v>
      </c>
    </row>
    <row r="16" spans="1:8">
      <c r="A16" s="6744"/>
      <c r="B16" s="1959" t="s">
        <v>655</v>
      </c>
      <c r="C16" s="1959"/>
      <c r="D16" s="1959"/>
      <c r="E16" s="1959" t="s">
        <v>319</v>
      </c>
      <c r="F16" s="1806"/>
      <c r="G16" s="1959"/>
      <c r="H16" s="1959" t="s">
        <v>319</v>
      </c>
    </row>
    <row r="17" spans="1:8">
      <c r="A17" s="4316"/>
      <c r="B17" s="4314"/>
      <c r="C17" s="1812"/>
      <c r="D17" s="4315"/>
      <c r="E17" s="1969">
        <f>+C17*D17</f>
        <v>0</v>
      </c>
      <c r="F17" s="1806"/>
      <c r="G17" s="1812"/>
      <c r="H17" s="1969">
        <f>G17*D17</f>
        <v>0</v>
      </c>
    </row>
    <row r="18" spans="1:8">
      <c r="A18" s="4316"/>
      <c r="B18" s="4314"/>
      <c r="C18" s="1812"/>
      <c r="D18" s="4315"/>
      <c r="E18" s="1969">
        <f t="shared" ref="E18:E73" si="0">+C18*D18</f>
        <v>0</v>
      </c>
      <c r="F18" s="1806"/>
      <c r="G18" s="1812"/>
      <c r="H18" s="1969">
        <f t="shared" ref="H18:H73" si="1">G18*D18</f>
        <v>0</v>
      </c>
    </row>
    <row r="19" spans="1:8">
      <c r="A19" s="4316"/>
      <c r="B19" s="4314"/>
      <c r="C19" s="1812"/>
      <c r="D19" s="4315"/>
      <c r="E19" s="1969">
        <f t="shared" si="0"/>
        <v>0</v>
      </c>
      <c r="F19" s="1806"/>
      <c r="G19" s="1812"/>
      <c r="H19" s="1969">
        <f t="shared" si="1"/>
        <v>0</v>
      </c>
    </row>
    <row r="20" spans="1:8">
      <c r="A20" s="4316"/>
      <c r="B20" s="4314"/>
      <c r="C20" s="1812"/>
      <c r="D20" s="4315"/>
      <c r="E20" s="1969">
        <f t="shared" si="0"/>
        <v>0</v>
      </c>
      <c r="F20" s="1806"/>
      <c r="G20" s="1812"/>
      <c r="H20" s="1969">
        <f t="shared" si="1"/>
        <v>0</v>
      </c>
    </row>
    <row r="21" spans="1:8">
      <c r="A21" s="4316"/>
      <c r="B21" s="4314"/>
      <c r="C21" s="1812"/>
      <c r="D21" s="4315"/>
      <c r="E21" s="1969">
        <f t="shared" si="0"/>
        <v>0</v>
      </c>
      <c r="F21" s="1806"/>
      <c r="G21" s="1812"/>
      <c r="H21" s="1969">
        <f t="shared" si="1"/>
        <v>0</v>
      </c>
    </row>
    <row r="22" spans="1:8">
      <c r="A22" s="4316"/>
      <c r="B22" s="4314"/>
      <c r="C22" s="1812"/>
      <c r="D22" s="4315"/>
      <c r="E22" s="1969">
        <f t="shared" si="0"/>
        <v>0</v>
      </c>
      <c r="F22" s="1806"/>
      <c r="G22" s="1812"/>
      <c r="H22" s="1969">
        <f t="shared" si="1"/>
        <v>0</v>
      </c>
    </row>
    <row r="23" spans="1:8">
      <c r="A23" s="4316"/>
      <c r="B23" s="4314"/>
      <c r="C23" s="1812"/>
      <c r="D23" s="4315"/>
      <c r="E23" s="1969">
        <f t="shared" si="0"/>
        <v>0</v>
      </c>
      <c r="F23" s="1806"/>
      <c r="G23" s="1812"/>
      <c r="H23" s="1969">
        <f t="shared" si="1"/>
        <v>0</v>
      </c>
    </row>
    <row r="24" spans="1:8">
      <c r="A24" s="4316"/>
      <c r="B24" s="4314"/>
      <c r="C24" s="1812"/>
      <c r="D24" s="4315"/>
      <c r="E24" s="1969">
        <f t="shared" si="0"/>
        <v>0</v>
      </c>
      <c r="F24" s="1806"/>
      <c r="G24" s="1812"/>
      <c r="H24" s="1969">
        <f t="shared" si="1"/>
        <v>0</v>
      </c>
    </row>
    <row r="25" spans="1:8">
      <c r="A25" s="4316"/>
      <c r="B25" s="4314"/>
      <c r="C25" s="1812"/>
      <c r="D25" s="4315"/>
      <c r="E25" s="1969">
        <f t="shared" si="0"/>
        <v>0</v>
      </c>
      <c r="F25" s="1806"/>
      <c r="G25" s="1812"/>
      <c r="H25" s="1969">
        <f t="shared" si="1"/>
        <v>0</v>
      </c>
    </row>
    <row r="26" spans="1:8">
      <c r="A26" s="4316"/>
      <c r="B26" s="4314"/>
      <c r="C26" s="1812"/>
      <c r="D26" s="4315"/>
      <c r="E26" s="1969">
        <f t="shared" si="0"/>
        <v>0</v>
      </c>
      <c r="F26" s="1806"/>
      <c r="G26" s="1812"/>
      <c r="H26" s="1969">
        <f t="shared" si="1"/>
        <v>0</v>
      </c>
    </row>
    <row r="27" spans="1:8">
      <c r="A27" s="4316"/>
      <c r="B27" s="4314"/>
      <c r="C27" s="1812"/>
      <c r="D27" s="4315"/>
      <c r="E27" s="1969">
        <f t="shared" si="0"/>
        <v>0</v>
      </c>
      <c r="F27" s="1806"/>
      <c r="G27" s="1812"/>
      <c r="H27" s="1969">
        <f t="shared" si="1"/>
        <v>0</v>
      </c>
    </row>
    <row r="28" spans="1:8">
      <c r="A28" s="4316"/>
      <c r="B28" s="4314"/>
      <c r="C28" s="1812"/>
      <c r="D28" s="4315"/>
      <c r="E28" s="1969">
        <f t="shared" si="0"/>
        <v>0</v>
      </c>
      <c r="F28" s="1806"/>
      <c r="G28" s="1812"/>
      <c r="H28" s="1969">
        <f t="shared" si="1"/>
        <v>0</v>
      </c>
    </row>
    <row r="29" spans="1:8">
      <c r="A29" s="4316"/>
      <c r="B29" s="4314"/>
      <c r="C29" s="1812"/>
      <c r="D29" s="4315"/>
      <c r="E29" s="1969">
        <f t="shared" si="0"/>
        <v>0</v>
      </c>
      <c r="F29" s="1806"/>
      <c r="G29" s="1812"/>
      <c r="H29" s="1969">
        <f t="shared" si="1"/>
        <v>0</v>
      </c>
    </row>
    <row r="30" spans="1:8">
      <c r="A30" s="4316"/>
      <c r="B30" s="4314"/>
      <c r="C30" s="1812"/>
      <c r="D30" s="4315"/>
      <c r="E30" s="1969">
        <f t="shared" si="0"/>
        <v>0</v>
      </c>
      <c r="F30" s="1806"/>
      <c r="G30" s="1812"/>
      <c r="H30" s="1969">
        <f t="shared" si="1"/>
        <v>0</v>
      </c>
    </row>
    <row r="31" spans="1:8">
      <c r="A31" s="4316"/>
      <c r="B31" s="4314"/>
      <c r="C31" s="1812"/>
      <c r="D31" s="4315"/>
      <c r="E31" s="1969">
        <f t="shared" si="0"/>
        <v>0</v>
      </c>
      <c r="F31" s="1806"/>
      <c r="G31" s="1812"/>
      <c r="H31" s="1969">
        <f t="shared" si="1"/>
        <v>0</v>
      </c>
    </row>
    <row r="32" spans="1:8">
      <c r="A32" s="4316"/>
      <c r="B32" s="4314"/>
      <c r="C32" s="1812"/>
      <c r="D32" s="4315"/>
      <c r="E32" s="1969">
        <f t="shared" si="0"/>
        <v>0</v>
      </c>
      <c r="F32" s="1806"/>
      <c r="G32" s="1812"/>
      <c r="H32" s="1969">
        <f t="shared" si="1"/>
        <v>0</v>
      </c>
    </row>
    <row r="33" spans="1:8">
      <c r="A33" s="4316"/>
      <c r="B33" s="4314"/>
      <c r="C33" s="1812"/>
      <c r="D33" s="4315"/>
      <c r="E33" s="1969">
        <f t="shared" si="0"/>
        <v>0</v>
      </c>
      <c r="F33" s="1806"/>
      <c r="G33" s="1812"/>
      <c r="H33" s="1969">
        <f t="shared" si="1"/>
        <v>0</v>
      </c>
    </row>
    <row r="34" spans="1:8">
      <c r="A34" s="4316"/>
      <c r="B34" s="4314"/>
      <c r="C34" s="1812"/>
      <c r="D34" s="4315"/>
      <c r="E34" s="1969">
        <f t="shared" si="0"/>
        <v>0</v>
      </c>
      <c r="F34" s="1806"/>
      <c r="G34" s="1812"/>
      <c r="H34" s="1969">
        <f t="shared" si="1"/>
        <v>0</v>
      </c>
    </row>
    <row r="35" spans="1:8">
      <c r="A35" s="4316"/>
      <c r="B35" s="4314"/>
      <c r="C35" s="1812"/>
      <c r="D35" s="4315"/>
      <c r="E35" s="1969">
        <f t="shared" si="0"/>
        <v>0</v>
      </c>
      <c r="F35" s="1806"/>
      <c r="G35" s="1812"/>
      <c r="H35" s="1969">
        <f t="shared" si="1"/>
        <v>0</v>
      </c>
    </row>
    <row r="36" spans="1:8">
      <c r="A36" s="4316"/>
      <c r="B36" s="4314"/>
      <c r="C36" s="1812"/>
      <c r="D36" s="4315"/>
      <c r="E36" s="1969">
        <f t="shared" si="0"/>
        <v>0</v>
      </c>
      <c r="F36" s="1806"/>
      <c r="G36" s="1812"/>
      <c r="H36" s="1969">
        <f t="shared" si="1"/>
        <v>0</v>
      </c>
    </row>
    <row r="37" spans="1:8">
      <c r="A37" s="4316"/>
      <c r="B37" s="4314"/>
      <c r="C37" s="1812"/>
      <c r="D37" s="4315"/>
      <c r="E37" s="1969">
        <f t="shared" si="0"/>
        <v>0</v>
      </c>
      <c r="F37" s="1806"/>
      <c r="G37" s="1812"/>
      <c r="H37" s="1969">
        <f t="shared" si="1"/>
        <v>0</v>
      </c>
    </row>
    <row r="38" spans="1:8">
      <c r="A38" s="4316"/>
      <c r="B38" s="4314"/>
      <c r="C38" s="1812"/>
      <c r="D38" s="4315"/>
      <c r="E38" s="1969">
        <f t="shared" si="0"/>
        <v>0</v>
      </c>
      <c r="F38" s="1806"/>
      <c r="G38" s="1812"/>
      <c r="H38" s="1969">
        <f t="shared" si="1"/>
        <v>0</v>
      </c>
    </row>
    <row r="39" spans="1:8">
      <c r="A39" s="4316"/>
      <c r="B39" s="4314"/>
      <c r="C39" s="1812"/>
      <c r="D39" s="4315"/>
      <c r="E39" s="1969">
        <f t="shared" si="0"/>
        <v>0</v>
      </c>
      <c r="F39" s="1806"/>
      <c r="G39" s="1812"/>
      <c r="H39" s="1969">
        <f t="shared" si="1"/>
        <v>0</v>
      </c>
    </row>
    <row r="40" spans="1:8">
      <c r="A40" s="4316"/>
      <c r="B40" s="4314"/>
      <c r="C40" s="1812"/>
      <c r="D40" s="4315"/>
      <c r="E40" s="1969">
        <f t="shared" si="0"/>
        <v>0</v>
      </c>
      <c r="F40" s="1806"/>
      <c r="G40" s="1812"/>
      <c r="H40" s="1969">
        <f t="shared" si="1"/>
        <v>0</v>
      </c>
    </row>
    <row r="41" spans="1:8">
      <c r="A41" s="4316"/>
      <c r="B41" s="4314"/>
      <c r="C41" s="1812"/>
      <c r="D41" s="4315"/>
      <c r="E41" s="1969">
        <f t="shared" si="0"/>
        <v>0</v>
      </c>
      <c r="F41" s="1806"/>
      <c r="G41" s="1812"/>
      <c r="H41" s="1969">
        <f t="shared" si="1"/>
        <v>0</v>
      </c>
    </row>
    <row r="42" spans="1:8">
      <c r="A42" s="4316"/>
      <c r="B42" s="4314"/>
      <c r="C42" s="1812"/>
      <c r="D42" s="4315"/>
      <c r="E42" s="1969">
        <f t="shared" si="0"/>
        <v>0</v>
      </c>
      <c r="F42" s="1806"/>
      <c r="G42" s="1812"/>
      <c r="H42" s="1969">
        <f t="shared" si="1"/>
        <v>0</v>
      </c>
    </row>
    <row r="43" spans="1:8">
      <c r="A43" s="4316"/>
      <c r="B43" s="4314"/>
      <c r="C43" s="1812"/>
      <c r="D43" s="4315"/>
      <c r="E43" s="1969">
        <f t="shared" si="0"/>
        <v>0</v>
      </c>
      <c r="F43" s="1806"/>
      <c r="G43" s="1812"/>
      <c r="H43" s="1969">
        <f t="shared" si="1"/>
        <v>0</v>
      </c>
    </row>
    <row r="44" spans="1:8">
      <c r="A44" s="4316"/>
      <c r="B44" s="4314"/>
      <c r="C44" s="1812"/>
      <c r="D44" s="4315"/>
      <c r="E44" s="1969">
        <f t="shared" si="0"/>
        <v>0</v>
      </c>
      <c r="F44" s="1806"/>
      <c r="G44" s="1812"/>
      <c r="H44" s="1969">
        <f t="shared" si="1"/>
        <v>0</v>
      </c>
    </row>
    <row r="45" spans="1:8">
      <c r="A45" s="4316"/>
      <c r="B45" s="4314"/>
      <c r="C45" s="1812"/>
      <c r="D45" s="4315"/>
      <c r="E45" s="1969">
        <f t="shared" si="0"/>
        <v>0</v>
      </c>
      <c r="F45" s="1806"/>
      <c r="G45" s="1812"/>
      <c r="H45" s="1969">
        <f t="shared" si="1"/>
        <v>0</v>
      </c>
    </row>
    <row r="46" spans="1:8">
      <c r="A46" s="4316"/>
      <c r="B46" s="4314"/>
      <c r="C46" s="1812"/>
      <c r="D46" s="4315"/>
      <c r="E46" s="1969">
        <f t="shared" si="0"/>
        <v>0</v>
      </c>
      <c r="F46" s="1806"/>
      <c r="G46" s="1812"/>
      <c r="H46" s="1969">
        <f t="shared" si="1"/>
        <v>0</v>
      </c>
    </row>
    <row r="47" spans="1:8">
      <c r="A47" s="4316"/>
      <c r="B47" s="4314"/>
      <c r="C47" s="1812"/>
      <c r="D47" s="4315"/>
      <c r="E47" s="1969">
        <f t="shared" si="0"/>
        <v>0</v>
      </c>
      <c r="F47" s="1806"/>
      <c r="G47" s="1812"/>
      <c r="H47" s="1969">
        <f t="shared" si="1"/>
        <v>0</v>
      </c>
    </row>
    <row r="48" spans="1:8">
      <c r="A48" s="4316"/>
      <c r="B48" s="4314"/>
      <c r="C48" s="1812"/>
      <c r="D48" s="4315"/>
      <c r="E48" s="1969">
        <f t="shared" si="0"/>
        <v>0</v>
      </c>
      <c r="F48" s="1806"/>
      <c r="G48" s="1812"/>
      <c r="H48" s="1969">
        <f t="shared" si="1"/>
        <v>0</v>
      </c>
    </row>
    <row r="49" spans="1:8">
      <c r="A49" s="4316"/>
      <c r="B49" s="4314"/>
      <c r="C49" s="1812"/>
      <c r="D49" s="4315"/>
      <c r="E49" s="1969">
        <f t="shared" si="0"/>
        <v>0</v>
      </c>
      <c r="F49" s="1806"/>
      <c r="G49" s="1812"/>
      <c r="H49" s="1969">
        <f t="shared" si="1"/>
        <v>0</v>
      </c>
    </row>
    <row r="50" spans="1:8">
      <c r="A50" s="4316"/>
      <c r="B50" s="4314"/>
      <c r="C50" s="1812"/>
      <c r="D50" s="4315"/>
      <c r="E50" s="1969">
        <f t="shared" si="0"/>
        <v>0</v>
      </c>
      <c r="F50" s="1806"/>
      <c r="G50" s="1812"/>
      <c r="H50" s="1969">
        <f t="shared" si="1"/>
        <v>0</v>
      </c>
    </row>
    <row r="51" spans="1:8">
      <c r="A51" s="4316"/>
      <c r="B51" s="4314"/>
      <c r="C51" s="1812"/>
      <c r="D51" s="4315"/>
      <c r="E51" s="1969">
        <f t="shared" si="0"/>
        <v>0</v>
      </c>
      <c r="F51" s="1806"/>
      <c r="G51" s="1812"/>
      <c r="H51" s="1969">
        <f t="shared" si="1"/>
        <v>0</v>
      </c>
    </row>
    <row r="52" spans="1:8">
      <c r="A52" s="4316"/>
      <c r="B52" s="4314"/>
      <c r="C52" s="1812"/>
      <c r="D52" s="4315"/>
      <c r="E52" s="1969">
        <f t="shared" si="0"/>
        <v>0</v>
      </c>
      <c r="F52" s="1806"/>
      <c r="G52" s="1812"/>
      <c r="H52" s="1969">
        <f t="shared" si="1"/>
        <v>0</v>
      </c>
    </row>
    <row r="53" spans="1:8">
      <c r="A53" s="4316"/>
      <c r="B53" s="4314"/>
      <c r="C53" s="1812"/>
      <c r="D53" s="4315"/>
      <c r="E53" s="1969">
        <f t="shared" si="0"/>
        <v>0</v>
      </c>
      <c r="F53" s="1806"/>
      <c r="G53" s="1812"/>
      <c r="H53" s="1969">
        <f t="shared" si="1"/>
        <v>0</v>
      </c>
    </row>
    <row r="54" spans="1:8">
      <c r="A54" s="4316"/>
      <c r="B54" s="4314"/>
      <c r="C54" s="1812"/>
      <c r="D54" s="4315"/>
      <c r="E54" s="1969">
        <f t="shared" si="0"/>
        <v>0</v>
      </c>
      <c r="F54" s="1806"/>
      <c r="G54" s="1812"/>
      <c r="H54" s="1969">
        <f t="shared" si="1"/>
        <v>0</v>
      </c>
    </row>
    <row r="55" spans="1:8">
      <c r="A55" s="4316"/>
      <c r="B55" s="4314"/>
      <c r="C55" s="1812"/>
      <c r="D55" s="4315"/>
      <c r="E55" s="1969">
        <f t="shared" si="0"/>
        <v>0</v>
      </c>
      <c r="F55" s="1806"/>
      <c r="G55" s="1812"/>
      <c r="H55" s="1969">
        <f t="shared" si="1"/>
        <v>0</v>
      </c>
    </row>
    <row r="56" spans="1:8">
      <c r="A56" s="4316"/>
      <c r="B56" s="4314"/>
      <c r="C56" s="1812"/>
      <c r="D56" s="4315"/>
      <c r="E56" s="1969">
        <f t="shared" si="0"/>
        <v>0</v>
      </c>
      <c r="F56" s="1806"/>
      <c r="G56" s="1812"/>
      <c r="H56" s="1969">
        <f t="shared" si="1"/>
        <v>0</v>
      </c>
    </row>
    <row r="57" spans="1:8">
      <c r="A57" s="4316"/>
      <c r="B57" s="4314"/>
      <c r="C57" s="1812"/>
      <c r="D57" s="4315"/>
      <c r="E57" s="1969">
        <f t="shared" si="0"/>
        <v>0</v>
      </c>
      <c r="F57" s="1806"/>
      <c r="G57" s="1812"/>
      <c r="H57" s="1969">
        <f t="shared" si="1"/>
        <v>0</v>
      </c>
    </row>
    <row r="58" spans="1:8">
      <c r="A58" s="4316"/>
      <c r="B58" s="4314"/>
      <c r="C58" s="1812"/>
      <c r="D58" s="4315"/>
      <c r="E58" s="1969">
        <f t="shared" si="0"/>
        <v>0</v>
      </c>
      <c r="F58" s="1806"/>
      <c r="G58" s="1812"/>
      <c r="H58" s="1969">
        <f t="shared" si="1"/>
        <v>0</v>
      </c>
    </row>
    <row r="59" spans="1:8">
      <c r="A59" s="4316"/>
      <c r="B59" s="4314"/>
      <c r="C59" s="1812"/>
      <c r="D59" s="4315"/>
      <c r="E59" s="1969">
        <f t="shared" si="0"/>
        <v>0</v>
      </c>
      <c r="F59" s="1806"/>
      <c r="G59" s="1812"/>
      <c r="H59" s="1969">
        <f t="shared" si="1"/>
        <v>0</v>
      </c>
    </row>
    <row r="60" spans="1:8">
      <c r="A60" s="4316"/>
      <c r="B60" s="4314"/>
      <c r="C60" s="1812"/>
      <c r="D60" s="4315"/>
      <c r="E60" s="1969">
        <f t="shared" si="0"/>
        <v>0</v>
      </c>
      <c r="F60" s="1806"/>
      <c r="G60" s="1812"/>
      <c r="H60" s="1969">
        <f t="shared" si="1"/>
        <v>0</v>
      </c>
    </row>
    <row r="61" spans="1:8">
      <c r="A61" s="4316"/>
      <c r="B61" s="4314"/>
      <c r="C61" s="1812"/>
      <c r="D61" s="4315"/>
      <c r="E61" s="1969">
        <f t="shared" si="0"/>
        <v>0</v>
      </c>
      <c r="F61" s="1806"/>
      <c r="G61" s="1812"/>
      <c r="H61" s="1969">
        <f t="shared" si="1"/>
        <v>0</v>
      </c>
    </row>
    <row r="62" spans="1:8">
      <c r="A62" s="4316"/>
      <c r="B62" s="4314"/>
      <c r="C62" s="1812"/>
      <c r="D62" s="4315"/>
      <c r="E62" s="1969">
        <f t="shared" si="0"/>
        <v>0</v>
      </c>
      <c r="F62" s="1806"/>
      <c r="G62" s="1812"/>
      <c r="H62" s="1969">
        <f t="shared" si="1"/>
        <v>0</v>
      </c>
    </row>
    <row r="63" spans="1:8">
      <c r="A63" s="4316"/>
      <c r="B63" s="4314"/>
      <c r="C63" s="1812"/>
      <c r="D63" s="4315"/>
      <c r="E63" s="1969">
        <f t="shared" si="0"/>
        <v>0</v>
      </c>
      <c r="F63" s="1806"/>
      <c r="G63" s="1812"/>
      <c r="H63" s="1969">
        <f t="shared" si="1"/>
        <v>0</v>
      </c>
    </row>
    <row r="64" spans="1:8">
      <c r="A64" s="4316"/>
      <c r="B64" s="4314"/>
      <c r="C64" s="1812"/>
      <c r="D64" s="4315"/>
      <c r="E64" s="1969">
        <f t="shared" si="0"/>
        <v>0</v>
      </c>
      <c r="F64" s="1806"/>
      <c r="G64" s="1812"/>
      <c r="H64" s="1969">
        <f t="shared" si="1"/>
        <v>0</v>
      </c>
    </row>
    <row r="65" spans="1:8">
      <c r="A65" s="4316"/>
      <c r="B65" s="4314"/>
      <c r="C65" s="1812"/>
      <c r="D65" s="4315"/>
      <c r="E65" s="1969">
        <f t="shared" si="0"/>
        <v>0</v>
      </c>
      <c r="F65" s="1806"/>
      <c r="G65" s="1812"/>
      <c r="H65" s="1969">
        <f t="shared" si="1"/>
        <v>0</v>
      </c>
    </row>
    <row r="66" spans="1:8">
      <c r="A66" s="4316"/>
      <c r="B66" s="4314"/>
      <c r="C66" s="1812"/>
      <c r="D66" s="4315"/>
      <c r="E66" s="1969">
        <f t="shared" si="0"/>
        <v>0</v>
      </c>
      <c r="F66" s="1806"/>
      <c r="G66" s="1812"/>
      <c r="H66" s="1969">
        <f t="shared" si="1"/>
        <v>0</v>
      </c>
    </row>
    <row r="67" spans="1:8">
      <c r="A67" s="4316"/>
      <c r="B67" s="4314"/>
      <c r="C67" s="1812"/>
      <c r="D67" s="4315"/>
      <c r="E67" s="1969">
        <f t="shared" si="0"/>
        <v>0</v>
      </c>
      <c r="F67" s="1806"/>
      <c r="G67" s="1812"/>
      <c r="H67" s="1969">
        <f t="shared" si="1"/>
        <v>0</v>
      </c>
    </row>
    <row r="68" spans="1:8">
      <c r="A68" s="4316"/>
      <c r="B68" s="4314"/>
      <c r="C68" s="1812"/>
      <c r="D68" s="4315"/>
      <c r="E68" s="1969">
        <f t="shared" si="0"/>
        <v>0</v>
      </c>
      <c r="F68" s="1806"/>
      <c r="G68" s="1812"/>
      <c r="H68" s="1969">
        <f t="shared" si="1"/>
        <v>0</v>
      </c>
    </row>
    <row r="69" spans="1:8">
      <c r="A69" s="4316"/>
      <c r="B69" s="4314"/>
      <c r="C69" s="1812"/>
      <c r="D69" s="4315"/>
      <c r="E69" s="1969">
        <f t="shared" si="0"/>
        <v>0</v>
      </c>
      <c r="F69" s="1806"/>
      <c r="G69" s="1812"/>
      <c r="H69" s="1969">
        <f t="shared" si="1"/>
        <v>0</v>
      </c>
    </row>
    <row r="70" spans="1:8">
      <c r="A70" s="4316"/>
      <c r="B70" s="4314"/>
      <c r="C70" s="1812"/>
      <c r="D70" s="4315"/>
      <c r="E70" s="1969">
        <f t="shared" si="0"/>
        <v>0</v>
      </c>
      <c r="F70" s="1806"/>
      <c r="G70" s="1812"/>
      <c r="H70" s="1969">
        <f t="shared" si="1"/>
        <v>0</v>
      </c>
    </row>
    <row r="71" spans="1:8">
      <c r="A71" s="4316"/>
      <c r="B71" s="4314"/>
      <c r="C71" s="1812"/>
      <c r="D71" s="4315"/>
      <c r="E71" s="1969">
        <f t="shared" si="0"/>
        <v>0</v>
      </c>
      <c r="F71" s="1806"/>
      <c r="G71" s="1812"/>
      <c r="H71" s="1969">
        <f t="shared" si="1"/>
        <v>0</v>
      </c>
    </row>
    <row r="72" spans="1:8">
      <c r="A72" s="4316"/>
      <c r="B72" s="4314"/>
      <c r="C72" s="1812"/>
      <c r="D72" s="4315"/>
      <c r="E72" s="1969">
        <f t="shared" si="0"/>
        <v>0</v>
      </c>
      <c r="F72" s="1806"/>
      <c r="G72" s="1812"/>
      <c r="H72" s="1969">
        <f t="shared" si="1"/>
        <v>0</v>
      </c>
    </row>
    <row r="73" spans="1:8">
      <c r="A73" s="4316"/>
      <c r="B73" s="4314"/>
      <c r="C73" s="1812"/>
      <c r="D73" s="4315"/>
      <c r="E73" s="1969">
        <f t="shared" si="0"/>
        <v>0</v>
      </c>
      <c r="F73" s="1806"/>
      <c r="G73" s="1812"/>
      <c r="H73" s="1969">
        <f t="shared" si="1"/>
        <v>0</v>
      </c>
    </row>
    <row r="74" spans="1:8">
      <c r="A74" s="4316"/>
      <c r="B74" s="4314"/>
      <c r="C74" s="1812"/>
      <c r="D74" s="4315"/>
      <c r="E74" s="1969">
        <f t="shared" ref="E74:E101" si="2">+C74*D74</f>
        <v>0</v>
      </c>
      <c r="F74" s="1806"/>
      <c r="G74" s="1812"/>
      <c r="H74" s="1969">
        <f t="shared" ref="H74:H101" si="3">G74*D74</f>
        <v>0</v>
      </c>
    </row>
    <row r="75" spans="1:8">
      <c r="A75" s="4316"/>
      <c r="B75" s="4314"/>
      <c r="C75" s="1812"/>
      <c r="D75" s="4315"/>
      <c r="E75" s="1969">
        <f t="shared" si="2"/>
        <v>0</v>
      </c>
      <c r="F75" s="1806"/>
      <c r="G75" s="1812"/>
      <c r="H75" s="1969">
        <f t="shared" si="3"/>
        <v>0</v>
      </c>
    </row>
    <row r="76" spans="1:8">
      <c r="A76" s="4316"/>
      <c r="B76" s="4314"/>
      <c r="C76" s="1812"/>
      <c r="D76" s="4315"/>
      <c r="E76" s="1969">
        <f t="shared" si="2"/>
        <v>0</v>
      </c>
      <c r="F76" s="1806"/>
      <c r="G76" s="1812"/>
      <c r="H76" s="1969">
        <f t="shared" si="3"/>
        <v>0</v>
      </c>
    </row>
    <row r="77" spans="1:8">
      <c r="A77" s="4316"/>
      <c r="B77" s="4314"/>
      <c r="C77" s="1812"/>
      <c r="D77" s="4315"/>
      <c r="E77" s="1969">
        <f t="shared" si="2"/>
        <v>0</v>
      </c>
      <c r="F77" s="1806"/>
      <c r="G77" s="1812"/>
      <c r="H77" s="1969">
        <f t="shared" si="3"/>
        <v>0</v>
      </c>
    </row>
    <row r="78" spans="1:8">
      <c r="A78" s="4316"/>
      <c r="B78" s="4314"/>
      <c r="C78" s="1812"/>
      <c r="D78" s="4315"/>
      <c r="E78" s="1969">
        <f t="shared" si="2"/>
        <v>0</v>
      </c>
      <c r="F78" s="1806"/>
      <c r="G78" s="1812"/>
      <c r="H78" s="1969">
        <f t="shared" si="3"/>
        <v>0</v>
      </c>
    </row>
    <row r="79" spans="1:8">
      <c r="A79" s="4316"/>
      <c r="B79" s="4314"/>
      <c r="C79" s="1812"/>
      <c r="D79" s="4315"/>
      <c r="E79" s="1969">
        <f t="shared" si="2"/>
        <v>0</v>
      </c>
      <c r="F79" s="1806"/>
      <c r="G79" s="1812"/>
      <c r="H79" s="1969">
        <f t="shared" si="3"/>
        <v>0</v>
      </c>
    </row>
    <row r="80" spans="1:8">
      <c r="A80" s="4316"/>
      <c r="B80" s="4314"/>
      <c r="C80" s="1812"/>
      <c r="D80" s="4315"/>
      <c r="E80" s="1969">
        <f t="shared" si="2"/>
        <v>0</v>
      </c>
      <c r="F80" s="1806"/>
      <c r="G80" s="1812"/>
      <c r="H80" s="1969">
        <f t="shared" si="3"/>
        <v>0</v>
      </c>
    </row>
    <row r="81" spans="1:8">
      <c r="A81" s="4316"/>
      <c r="B81" s="4314"/>
      <c r="C81" s="1812"/>
      <c r="D81" s="4315"/>
      <c r="E81" s="1969">
        <f t="shared" si="2"/>
        <v>0</v>
      </c>
      <c r="F81" s="1806"/>
      <c r="G81" s="1812"/>
      <c r="H81" s="1969">
        <f t="shared" si="3"/>
        <v>0</v>
      </c>
    </row>
    <row r="82" spans="1:8">
      <c r="A82" s="4316"/>
      <c r="B82" s="4314"/>
      <c r="C82" s="1812"/>
      <c r="D82" s="4315"/>
      <c r="E82" s="1969">
        <f t="shared" si="2"/>
        <v>0</v>
      </c>
      <c r="F82" s="1806"/>
      <c r="G82" s="1812"/>
      <c r="H82" s="1969">
        <f t="shared" si="3"/>
        <v>0</v>
      </c>
    </row>
    <row r="83" spans="1:8">
      <c r="A83" s="4316"/>
      <c r="B83" s="4314"/>
      <c r="C83" s="1812"/>
      <c r="D83" s="4315"/>
      <c r="E83" s="1969">
        <f t="shared" si="2"/>
        <v>0</v>
      </c>
      <c r="F83" s="1806"/>
      <c r="G83" s="1812"/>
      <c r="H83" s="1969">
        <f t="shared" si="3"/>
        <v>0</v>
      </c>
    </row>
    <row r="84" spans="1:8">
      <c r="A84" s="4316"/>
      <c r="B84" s="4314"/>
      <c r="C84" s="1812"/>
      <c r="D84" s="4315"/>
      <c r="E84" s="1969">
        <f t="shared" si="2"/>
        <v>0</v>
      </c>
      <c r="F84" s="1806"/>
      <c r="G84" s="1812"/>
      <c r="H84" s="1969">
        <f t="shared" si="3"/>
        <v>0</v>
      </c>
    </row>
    <row r="85" spans="1:8">
      <c r="A85" s="4316"/>
      <c r="B85" s="4314"/>
      <c r="C85" s="1812"/>
      <c r="D85" s="4315"/>
      <c r="E85" s="1969">
        <f t="shared" si="2"/>
        <v>0</v>
      </c>
      <c r="F85" s="1806"/>
      <c r="G85" s="1812"/>
      <c r="H85" s="1969">
        <f t="shared" si="3"/>
        <v>0</v>
      </c>
    </row>
    <row r="86" spans="1:8">
      <c r="A86" s="4316"/>
      <c r="B86" s="4314"/>
      <c r="C86" s="1812"/>
      <c r="D86" s="4315"/>
      <c r="E86" s="1969">
        <f t="shared" si="2"/>
        <v>0</v>
      </c>
      <c r="F86" s="1806"/>
      <c r="G86" s="1812"/>
      <c r="H86" s="1969">
        <f t="shared" si="3"/>
        <v>0</v>
      </c>
    </row>
    <row r="87" spans="1:8">
      <c r="A87" s="4316"/>
      <c r="B87" s="4314"/>
      <c r="C87" s="1812"/>
      <c r="D87" s="4315"/>
      <c r="E87" s="1969">
        <f t="shared" si="2"/>
        <v>0</v>
      </c>
      <c r="F87" s="1806"/>
      <c r="G87" s="1812"/>
      <c r="H87" s="1969">
        <f t="shared" si="3"/>
        <v>0</v>
      </c>
    </row>
    <row r="88" spans="1:8">
      <c r="A88" s="4316"/>
      <c r="B88" s="4314"/>
      <c r="C88" s="1812"/>
      <c r="D88" s="4315"/>
      <c r="E88" s="1969">
        <f t="shared" si="2"/>
        <v>0</v>
      </c>
      <c r="F88" s="1806"/>
      <c r="G88" s="1812"/>
      <c r="H88" s="1969">
        <f t="shared" si="3"/>
        <v>0</v>
      </c>
    </row>
    <row r="89" spans="1:8">
      <c r="A89" s="4316"/>
      <c r="B89" s="4314"/>
      <c r="C89" s="1812"/>
      <c r="D89" s="4315"/>
      <c r="E89" s="1969">
        <f t="shared" si="2"/>
        <v>0</v>
      </c>
      <c r="F89" s="1806"/>
      <c r="G89" s="1812"/>
      <c r="H89" s="1969">
        <f t="shared" si="3"/>
        <v>0</v>
      </c>
    </row>
    <row r="90" spans="1:8">
      <c r="A90" s="4316"/>
      <c r="B90" s="4314"/>
      <c r="C90" s="1812"/>
      <c r="D90" s="4315"/>
      <c r="E90" s="1969">
        <f t="shared" si="2"/>
        <v>0</v>
      </c>
      <c r="F90" s="1806"/>
      <c r="G90" s="1812"/>
      <c r="H90" s="1969">
        <f t="shared" si="3"/>
        <v>0</v>
      </c>
    </row>
    <row r="91" spans="1:8">
      <c r="A91" s="4316"/>
      <c r="B91" s="4314"/>
      <c r="C91" s="1812"/>
      <c r="D91" s="4315"/>
      <c r="E91" s="1969">
        <f t="shared" si="2"/>
        <v>0</v>
      </c>
      <c r="F91" s="1806"/>
      <c r="G91" s="1812"/>
      <c r="H91" s="1969">
        <f t="shared" si="3"/>
        <v>0</v>
      </c>
    </row>
    <row r="92" spans="1:8">
      <c r="A92" s="4316"/>
      <c r="B92" s="4314"/>
      <c r="C92" s="1812"/>
      <c r="D92" s="4315"/>
      <c r="E92" s="1969">
        <f t="shared" si="2"/>
        <v>0</v>
      </c>
      <c r="F92" s="1806"/>
      <c r="G92" s="1812"/>
      <c r="H92" s="1969">
        <f t="shared" si="3"/>
        <v>0</v>
      </c>
    </row>
    <row r="93" spans="1:8">
      <c r="A93" s="4316"/>
      <c r="B93" s="4314"/>
      <c r="C93" s="1812"/>
      <c r="D93" s="4315"/>
      <c r="E93" s="1969">
        <f t="shared" si="2"/>
        <v>0</v>
      </c>
      <c r="F93" s="1806"/>
      <c r="G93" s="1812"/>
      <c r="H93" s="1969">
        <f t="shared" si="3"/>
        <v>0</v>
      </c>
    </row>
    <row r="94" spans="1:8">
      <c r="A94" s="4316"/>
      <c r="B94" s="4314"/>
      <c r="C94" s="1812"/>
      <c r="D94" s="4315"/>
      <c r="E94" s="1969">
        <f t="shared" si="2"/>
        <v>0</v>
      </c>
      <c r="F94" s="1806"/>
      <c r="G94" s="1812"/>
      <c r="H94" s="1969">
        <f t="shared" si="3"/>
        <v>0</v>
      </c>
    </row>
    <row r="95" spans="1:8">
      <c r="A95" s="4316"/>
      <c r="B95" s="4314"/>
      <c r="C95" s="1812"/>
      <c r="D95" s="4315"/>
      <c r="E95" s="1969">
        <f t="shared" si="2"/>
        <v>0</v>
      </c>
      <c r="F95" s="1806"/>
      <c r="G95" s="1812"/>
      <c r="H95" s="1969">
        <f t="shared" si="3"/>
        <v>0</v>
      </c>
    </row>
    <row r="96" spans="1:8">
      <c r="A96" s="4316"/>
      <c r="B96" s="4314"/>
      <c r="C96" s="1812"/>
      <c r="D96" s="4315"/>
      <c r="E96" s="1969">
        <f t="shared" si="2"/>
        <v>0</v>
      </c>
      <c r="F96" s="1806"/>
      <c r="G96" s="1812"/>
      <c r="H96" s="1969">
        <f t="shared" si="3"/>
        <v>0</v>
      </c>
    </row>
    <row r="97" spans="1:8">
      <c r="A97" s="4316"/>
      <c r="B97" s="4314"/>
      <c r="C97" s="1812"/>
      <c r="D97" s="4315"/>
      <c r="E97" s="1969">
        <f t="shared" si="2"/>
        <v>0</v>
      </c>
      <c r="F97" s="1806"/>
      <c r="G97" s="1812"/>
      <c r="H97" s="1969">
        <f t="shared" si="3"/>
        <v>0</v>
      </c>
    </row>
    <row r="98" spans="1:8">
      <c r="A98" s="4316"/>
      <c r="B98" s="4314"/>
      <c r="C98" s="1812"/>
      <c r="D98" s="4315"/>
      <c r="E98" s="1969">
        <f t="shared" si="2"/>
        <v>0</v>
      </c>
      <c r="F98" s="1806"/>
      <c r="G98" s="1812"/>
      <c r="H98" s="1969">
        <f t="shared" si="3"/>
        <v>0</v>
      </c>
    </row>
    <row r="99" spans="1:8">
      <c r="A99" s="4316"/>
      <c r="B99" s="4314"/>
      <c r="C99" s="1812"/>
      <c r="D99" s="4315"/>
      <c r="E99" s="1969">
        <f t="shared" si="2"/>
        <v>0</v>
      </c>
      <c r="F99" s="1806"/>
      <c r="G99" s="1812"/>
      <c r="H99" s="1969">
        <f t="shared" si="3"/>
        <v>0</v>
      </c>
    </row>
    <row r="100" spans="1:8">
      <c r="A100" s="4316"/>
      <c r="B100" s="4314"/>
      <c r="C100" s="1812"/>
      <c r="D100" s="4315"/>
      <c r="E100" s="1969">
        <f t="shared" si="2"/>
        <v>0</v>
      </c>
      <c r="F100" s="1806"/>
      <c r="G100" s="1812"/>
      <c r="H100" s="1969">
        <f t="shared" si="3"/>
        <v>0</v>
      </c>
    </row>
    <row r="101" spans="1:8">
      <c r="A101" s="4316"/>
      <c r="B101" s="4314"/>
      <c r="C101" s="1812"/>
      <c r="D101" s="4315"/>
      <c r="E101" s="1969">
        <f t="shared" si="2"/>
        <v>0</v>
      </c>
      <c r="F101" s="1806"/>
      <c r="G101" s="1812"/>
      <c r="H101" s="1969">
        <f t="shared" si="3"/>
        <v>0</v>
      </c>
    </row>
    <row r="102" spans="1:8">
      <c r="A102" s="4316"/>
      <c r="B102" s="4314"/>
      <c r="C102" s="1812"/>
      <c r="D102" s="4315"/>
      <c r="E102" s="1969">
        <f t="shared" ref="E102:E143" si="4">+C102*D102</f>
        <v>0</v>
      </c>
      <c r="F102" s="1806"/>
      <c r="G102" s="1812"/>
      <c r="H102" s="1969">
        <f t="shared" ref="H102:H143" si="5">G102*D102</f>
        <v>0</v>
      </c>
    </row>
    <row r="103" spans="1:8">
      <c r="A103" s="4316"/>
      <c r="B103" s="4314"/>
      <c r="C103" s="1812"/>
      <c r="D103" s="4315"/>
      <c r="E103" s="1969">
        <f t="shared" si="4"/>
        <v>0</v>
      </c>
      <c r="F103" s="1806"/>
      <c r="G103" s="1812"/>
      <c r="H103" s="1969">
        <f t="shared" si="5"/>
        <v>0</v>
      </c>
    </row>
    <row r="104" spans="1:8">
      <c r="A104" s="4316"/>
      <c r="B104" s="4314"/>
      <c r="C104" s="1812"/>
      <c r="D104" s="4315"/>
      <c r="E104" s="1969">
        <f t="shared" si="4"/>
        <v>0</v>
      </c>
      <c r="F104" s="1806"/>
      <c r="G104" s="1812"/>
      <c r="H104" s="1969">
        <f t="shared" si="5"/>
        <v>0</v>
      </c>
    </row>
    <row r="105" spans="1:8">
      <c r="A105" s="4316"/>
      <c r="B105" s="4314"/>
      <c r="C105" s="1812"/>
      <c r="D105" s="4315"/>
      <c r="E105" s="1969">
        <f t="shared" si="4"/>
        <v>0</v>
      </c>
      <c r="F105" s="1806"/>
      <c r="G105" s="1812"/>
      <c r="H105" s="1969">
        <f t="shared" si="5"/>
        <v>0</v>
      </c>
    </row>
    <row r="106" spans="1:8">
      <c r="A106" s="4316"/>
      <c r="B106" s="4314"/>
      <c r="C106" s="1812"/>
      <c r="D106" s="4315"/>
      <c r="E106" s="1969">
        <f t="shared" si="4"/>
        <v>0</v>
      </c>
      <c r="F106" s="1806"/>
      <c r="G106" s="1812"/>
      <c r="H106" s="1969">
        <f t="shared" si="5"/>
        <v>0</v>
      </c>
    </row>
    <row r="107" spans="1:8">
      <c r="A107" s="4316"/>
      <c r="B107" s="4314"/>
      <c r="C107" s="1812"/>
      <c r="D107" s="4315"/>
      <c r="E107" s="1969">
        <f t="shared" si="4"/>
        <v>0</v>
      </c>
      <c r="F107" s="1806"/>
      <c r="G107" s="1812"/>
      <c r="H107" s="1969">
        <f t="shared" si="5"/>
        <v>0</v>
      </c>
    </row>
    <row r="108" spans="1:8">
      <c r="A108" s="4316"/>
      <c r="B108" s="4314"/>
      <c r="C108" s="1812"/>
      <c r="D108" s="4315"/>
      <c r="E108" s="1969">
        <f t="shared" si="4"/>
        <v>0</v>
      </c>
      <c r="F108" s="1806"/>
      <c r="G108" s="1812"/>
      <c r="H108" s="1969">
        <f t="shared" si="5"/>
        <v>0</v>
      </c>
    </row>
    <row r="109" spans="1:8">
      <c r="A109" s="4316"/>
      <c r="B109" s="4314"/>
      <c r="C109" s="1812"/>
      <c r="D109" s="4315"/>
      <c r="E109" s="1969">
        <f t="shared" si="4"/>
        <v>0</v>
      </c>
      <c r="F109" s="1806"/>
      <c r="G109" s="1812"/>
      <c r="H109" s="1969">
        <f t="shared" si="5"/>
        <v>0</v>
      </c>
    </row>
    <row r="110" spans="1:8">
      <c r="A110" s="4316"/>
      <c r="B110" s="4314"/>
      <c r="C110" s="1812"/>
      <c r="D110" s="4315"/>
      <c r="E110" s="1969">
        <f t="shared" si="4"/>
        <v>0</v>
      </c>
      <c r="F110" s="1806"/>
      <c r="G110" s="1812"/>
      <c r="H110" s="1969">
        <f t="shared" si="5"/>
        <v>0</v>
      </c>
    </row>
    <row r="111" spans="1:8">
      <c r="A111" s="4316"/>
      <c r="B111" s="4314"/>
      <c r="C111" s="1812"/>
      <c r="D111" s="4315"/>
      <c r="E111" s="1969">
        <f t="shared" si="4"/>
        <v>0</v>
      </c>
      <c r="F111" s="1806"/>
      <c r="G111" s="1812"/>
      <c r="H111" s="1969">
        <f t="shared" si="5"/>
        <v>0</v>
      </c>
    </row>
    <row r="112" spans="1:8">
      <c r="A112" s="4316"/>
      <c r="B112" s="4314"/>
      <c r="C112" s="1812"/>
      <c r="D112" s="4315"/>
      <c r="E112" s="1969">
        <f t="shared" si="4"/>
        <v>0</v>
      </c>
      <c r="F112" s="1806"/>
      <c r="G112" s="1812"/>
      <c r="H112" s="1969">
        <f t="shared" si="5"/>
        <v>0</v>
      </c>
    </row>
    <row r="113" spans="1:8">
      <c r="A113" s="4316"/>
      <c r="B113" s="4314"/>
      <c r="C113" s="1812"/>
      <c r="D113" s="4315"/>
      <c r="E113" s="1969">
        <f t="shared" si="4"/>
        <v>0</v>
      </c>
      <c r="F113" s="1806"/>
      <c r="G113" s="1812"/>
      <c r="H113" s="1969">
        <f t="shared" si="5"/>
        <v>0</v>
      </c>
    </row>
    <row r="114" spans="1:8">
      <c r="A114" s="4316"/>
      <c r="B114" s="4314"/>
      <c r="C114" s="1812"/>
      <c r="D114" s="4315"/>
      <c r="E114" s="1969">
        <f t="shared" si="4"/>
        <v>0</v>
      </c>
      <c r="F114" s="1806"/>
      <c r="G114" s="1812"/>
      <c r="H114" s="1969">
        <f t="shared" si="5"/>
        <v>0</v>
      </c>
    </row>
    <row r="115" spans="1:8">
      <c r="A115" s="4316"/>
      <c r="B115" s="4314"/>
      <c r="C115" s="1812"/>
      <c r="D115" s="4315"/>
      <c r="E115" s="1969">
        <f t="shared" si="4"/>
        <v>0</v>
      </c>
      <c r="F115" s="1806"/>
      <c r="G115" s="1812"/>
      <c r="H115" s="1969">
        <f t="shared" si="5"/>
        <v>0</v>
      </c>
    </row>
    <row r="116" spans="1:8">
      <c r="A116" s="4316"/>
      <c r="B116" s="4314"/>
      <c r="C116" s="1812"/>
      <c r="D116" s="4315"/>
      <c r="E116" s="1969">
        <f t="shared" si="4"/>
        <v>0</v>
      </c>
      <c r="F116" s="1806"/>
      <c r="G116" s="1812"/>
      <c r="H116" s="1969">
        <f t="shared" si="5"/>
        <v>0</v>
      </c>
    </row>
    <row r="117" spans="1:8">
      <c r="A117" s="4316"/>
      <c r="B117" s="4314"/>
      <c r="C117" s="1812"/>
      <c r="D117" s="4315"/>
      <c r="E117" s="1969">
        <f t="shared" ref="E117:E132" si="6">+C117*D117</f>
        <v>0</v>
      </c>
      <c r="F117" s="1806"/>
      <c r="G117" s="1812"/>
      <c r="H117" s="1969">
        <f t="shared" ref="H117:H132" si="7">G117*D117</f>
        <v>0</v>
      </c>
    </row>
    <row r="118" spans="1:8">
      <c r="A118" s="4316"/>
      <c r="B118" s="4314"/>
      <c r="C118" s="1812"/>
      <c r="D118" s="4315"/>
      <c r="E118" s="1969">
        <f t="shared" si="6"/>
        <v>0</v>
      </c>
      <c r="F118" s="1806"/>
      <c r="G118" s="1812"/>
      <c r="H118" s="1969">
        <f t="shared" si="7"/>
        <v>0</v>
      </c>
    </row>
    <row r="119" spans="1:8">
      <c r="A119" s="4316"/>
      <c r="B119" s="4314"/>
      <c r="C119" s="1812"/>
      <c r="D119" s="4315"/>
      <c r="E119" s="1969">
        <f t="shared" si="6"/>
        <v>0</v>
      </c>
      <c r="F119" s="1806"/>
      <c r="G119" s="1812"/>
      <c r="H119" s="1969">
        <f t="shared" si="7"/>
        <v>0</v>
      </c>
    </row>
    <row r="120" spans="1:8">
      <c r="A120" s="4316"/>
      <c r="B120" s="4314"/>
      <c r="C120" s="1812"/>
      <c r="D120" s="4315"/>
      <c r="E120" s="1969">
        <f t="shared" si="6"/>
        <v>0</v>
      </c>
      <c r="F120" s="1806"/>
      <c r="G120" s="1812"/>
      <c r="H120" s="1969">
        <f t="shared" si="7"/>
        <v>0</v>
      </c>
    </row>
    <row r="121" spans="1:8">
      <c r="A121" s="4316"/>
      <c r="B121" s="4314"/>
      <c r="C121" s="1812"/>
      <c r="D121" s="4315"/>
      <c r="E121" s="1969">
        <f t="shared" si="6"/>
        <v>0</v>
      </c>
      <c r="F121" s="1806"/>
      <c r="G121" s="1812"/>
      <c r="H121" s="1969">
        <f t="shared" si="7"/>
        <v>0</v>
      </c>
    </row>
    <row r="122" spans="1:8">
      <c r="A122" s="4316"/>
      <c r="B122" s="4314"/>
      <c r="C122" s="1812"/>
      <c r="D122" s="4315"/>
      <c r="E122" s="1969">
        <f t="shared" si="6"/>
        <v>0</v>
      </c>
      <c r="F122" s="1806"/>
      <c r="G122" s="1812"/>
      <c r="H122" s="1969">
        <f t="shared" si="7"/>
        <v>0</v>
      </c>
    </row>
    <row r="123" spans="1:8">
      <c r="A123" s="4316"/>
      <c r="B123" s="4314"/>
      <c r="C123" s="1812"/>
      <c r="D123" s="4315"/>
      <c r="E123" s="1969">
        <f t="shared" si="6"/>
        <v>0</v>
      </c>
      <c r="F123" s="1806"/>
      <c r="G123" s="1812"/>
      <c r="H123" s="1969">
        <f t="shared" si="7"/>
        <v>0</v>
      </c>
    </row>
    <row r="124" spans="1:8">
      <c r="A124" s="4316"/>
      <c r="B124" s="4314"/>
      <c r="C124" s="1812"/>
      <c r="D124" s="4315"/>
      <c r="E124" s="1969">
        <f t="shared" si="6"/>
        <v>0</v>
      </c>
      <c r="F124" s="1806"/>
      <c r="G124" s="1812"/>
      <c r="H124" s="1969">
        <f t="shared" si="7"/>
        <v>0</v>
      </c>
    </row>
    <row r="125" spans="1:8">
      <c r="A125" s="4316"/>
      <c r="B125" s="4314"/>
      <c r="C125" s="1812"/>
      <c r="D125" s="4315"/>
      <c r="E125" s="1969">
        <f t="shared" si="6"/>
        <v>0</v>
      </c>
      <c r="F125" s="1806"/>
      <c r="G125" s="1812"/>
      <c r="H125" s="1969">
        <f t="shared" si="7"/>
        <v>0</v>
      </c>
    </row>
    <row r="126" spans="1:8">
      <c r="A126" s="4316"/>
      <c r="B126" s="4314"/>
      <c r="C126" s="1812"/>
      <c r="D126" s="4315"/>
      <c r="E126" s="1969">
        <f t="shared" si="6"/>
        <v>0</v>
      </c>
      <c r="F126" s="1806"/>
      <c r="G126" s="1812"/>
      <c r="H126" s="1969">
        <f t="shared" si="7"/>
        <v>0</v>
      </c>
    </row>
    <row r="127" spans="1:8">
      <c r="A127" s="4316"/>
      <c r="B127" s="4314"/>
      <c r="C127" s="1812"/>
      <c r="D127" s="4315"/>
      <c r="E127" s="1969">
        <f t="shared" si="6"/>
        <v>0</v>
      </c>
      <c r="F127" s="1806"/>
      <c r="G127" s="1812"/>
      <c r="H127" s="1969">
        <f t="shared" si="7"/>
        <v>0</v>
      </c>
    </row>
    <row r="128" spans="1:8">
      <c r="A128" s="4316"/>
      <c r="B128" s="4314"/>
      <c r="C128" s="1812"/>
      <c r="D128" s="4315"/>
      <c r="E128" s="1969">
        <f t="shared" si="6"/>
        <v>0</v>
      </c>
      <c r="F128" s="1806"/>
      <c r="G128" s="1812"/>
      <c r="H128" s="1969">
        <f t="shared" si="7"/>
        <v>0</v>
      </c>
    </row>
    <row r="129" spans="1:8">
      <c r="A129" s="4316"/>
      <c r="B129" s="4314"/>
      <c r="C129" s="1812"/>
      <c r="D129" s="4315"/>
      <c r="E129" s="1969">
        <f t="shared" si="6"/>
        <v>0</v>
      </c>
      <c r="F129" s="1806"/>
      <c r="G129" s="1812"/>
      <c r="H129" s="1969">
        <f t="shared" si="7"/>
        <v>0</v>
      </c>
    </row>
    <row r="130" spans="1:8">
      <c r="A130" s="4316"/>
      <c r="B130" s="4314"/>
      <c r="C130" s="1812"/>
      <c r="D130" s="4315"/>
      <c r="E130" s="1969">
        <f t="shared" si="6"/>
        <v>0</v>
      </c>
      <c r="F130" s="1806"/>
      <c r="G130" s="1812"/>
      <c r="H130" s="1969">
        <f t="shared" si="7"/>
        <v>0</v>
      </c>
    </row>
    <row r="131" spans="1:8">
      <c r="A131" s="4316"/>
      <c r="B131" s="4314"/>
      <c r="C131" s="1812"/>
      <c r="D131" s="4315"/>
      <c r="E131" s="1969">
        <f t="shared" si="6"/>
        <v>0</v>
      </c>
      <c r="F131" s="1806"/>
      <c r="G131" s="1812"/>
      <c r="H131" s="1969">
        <f t="shared" si="7"/>
        <v>0</v>
      </c>
    </row>
    <row r="132" spans="1:8" ht="13.5" customHeight="1">
      <c r="A132" s="4316"/>
      <c r="B132" s="4314"/>
      <c r="C132" s="1812"/>
      <c r="D132" s="4315"/>
      <c r="E132" s="1969">
        <f t="shared" si="6"/>
        <v>0</v>
      </c>
      <c r="F132" s="1806"/>
      <c r="G132" s="1812"/>
      <c r="H132" s="1969">
        <f t="shared" si="7"/>
        <v>0</v>
      </c>
    </row>
    <row r="133" spans="1:8">
      <c r="A133" s="4316"/>
      <c r="B133" s="4314"/>
      <c r="C133" s="1812"/>
      <c r="D133" s="4315"/>
      <c r="E133" s="1969">
        <f t="shared" si="4"/>
        <v>0</v>
      </c>
      <c r="F133" s="1806"/>
      <c r="G133" s="1812"/>
      <c r="H133" s="1969">
        <f t="shared" si="5"/>
        <v>0</v>
      </c>
    </row>
    <row r="134" spans="1:8">
      <c r="A134" s="4316"/>
      <c r="B134" s="4314"/>
      <c r="C134" s="1812"/>
      <c r="D134" s="4315"/>
      <c r="E134" s="1969">
        <f t="shared" si="4"/>
        <v>0</v>
      </c>
      <c r="F134" s="1806"/>
      <c r="G134" s="1812"/>
      <c r="H134" s="1969">
        <f t="shared" si="5"/>
        <v>0</v>
      </c>
    </row>
    <row r="135" spans="1:8">
      <c r="A135" s="4316"/>
      <c r="B135" s="4314"/>
      <c r="C135" s="1812"/>
      <c r="D135" s="4315"/>
      <c r="E135" s="1969">
        <f t="shared" si="4"/>
        <v>0</v>
      </c>
      <c r="F135" s="1806"/>
      <c r="G135" s="1812"/>
      <c r="H135" s="1969">
        <f t="shared" si="5"/>
        <v>0</v>
      </c>
    </row>
    <row r="136" spans="1:8">
      <c r="A136" s="4316"/>
      <c r="B136" s="4314"/>
      <c r="C136" s="1812"/>
      <c r="D136" s="4315"/>
      <c r="E136" s="1969">
        <f t="shared" si="4"/>
        <v>0</v>
      </c>
      <c r="F136" s="1806"/>
      <c r="G136" s="1812"/>
      <c r="H136" s="1969">
        <f t="shared" si="5"/>
        <v>0</v>
      </c>
    </row>
    <row r="137" spans="1:8">
      <c r="A137" s="4316"/>
      <c r="B137" s="4314"/>
      <c r="C137" s="1812"/>
      <c r="D137" s="4315"/>
      <c r="E137" s="1969">
        <f t="shared" si="4"/>
        <v>0</v>
      </c>
      <c r="F137" s="1806"/>
      <c r="G137" s="1812"/>
      <c r="H137" s="1969">
        <f t="shared" si="5"/>
        <v>0</v>
      </c>
    </row>
    <row r="138" spans="1:8">
      <c r="A138" s="4316"/>
      <c r="B138" s="4314"/>
      <c r="C138" s="1812"/>
      <c r="D138" s="4315"/>
      <c r="E138" s="1969">
        <f t="shared" si="4"/>
        <v>0</v>
      </c>
      <c r="F138" s="1806"/>
      <c r="G138" s="1812"/>
      <c r="H138" s="1969">
        <f t="shared" si="5"/>
        <v>0</v>
      </c>
    </row>
    <row r="139" spans="1:8">
      <c r="A139" s="4316"/>
      <c r="B139" s="4314"/>
      <c r="C139" s="1812"/>
      <c r="D139" s="4315"/>
      <c r="E139" s="1969">
        <f t="shared" si="4"/>
        <v>0</v>
      </c>
      <c r="F139" s="1806"/>
      <c r="G139" s="1812"/>
      <c r="H139" s="1969">
        <f t="shared" si="5"/>
        <v>0</v>
      </c>
    </row>
    <row r="140" spans="1:8">
      <c r="A140" s="4316"/>
      <c r="B140" s="4314"/>
      <c r="C140" s="1812"/>
      <c r="D140" s="4315"/>
      <c r="E140" s="1969">
        <f t="shared" si="4"/>
        <v>0</v>
      </c>
      <c r="F140" s="1806"/>
      <c r="G140" s="1812"/>
      <c r="H140" s="1969">
        <f t="shared" si="5"/>
        <v>0</v>
      </c>
    </row>
    <row r="141" spans="1:8">
      <c r="A141" s="4316"/>
      <c r="B141" s="4314"/>
      <c r="C141" s="1812"/>
      <c r="D141" s="4315"/>
      <c r="E141" s="1969">
        <f t="shared" si="4"/>
        <v>0</v>
      </c>
      <c r="F141" s="1806"/>
      <c r="G141" s="1812"/>
      <c r="H141" s="1969">
        <f t="shared" si="5"/>
        <v>0</v>
      </c>
    </row>
    <row r="142" spans="1:8">
      <c r="A142" s="4316"/>
      <c r="B142" s="4314"/>
      <c r="C142" s="1812"/>
      <c r="D142" s="4315"/>
      <c r="E142" s="1969">
        <f t="shared" si="4"/>
        <v>0</v>
      </c>
      <c r="F142" s="1806"/>
      <c r="G142" s="1812"/>
      <c r="H142" s="1969">
        <f t="shared" si="5"/>
        <v>0</v>
      </c>
    </row>
    <row r="143" spans="1:8">
      <c r="A143" s="4316"/>
      <c r="B143" s="4314"/>
      <c r="C143" s="1812"/>
      <c r="D143" s="4315"/>
      <c r="E143" s="1969">
        <f t="shared" si="4"/>
        <v>0</v>
      </c>
      <c r="F143" s="1806"/>
      <c r="G143" s="1812"/>
      <c r="H143" s="1969">
        <f t="shared" si="5"/>
        <v>0</v>
      </c>
    </row>
    <row r="144" spans="1:8">
      <c r="A144" s="4316"/>
      <c r="B144" s="4314"/>
      <c r="C144" s="1812"/>
      <c r="D144" s="4315"/>
      <c r="E144" s="1969">
        <f t="shared" ref="E144:E162" si="8">+C144*D144</f>
        <v>0</v>
      </c>
      <c r="F144" s="1806"/>
      <c r="G144" s="1812"/>
      <c r="H144" s="1969">
        <f t="shared" ref="H144:H162" si="9">G144*D144</f>
        <v>0</v>
      </c>
    </row>
    <row r="145" spans="1:8">
      <c r="A145" s="4316"/>
      <c r="B145" s="4314"/>
      <c r="C145" s="1812"/>
      <c r="D145" s="4315"/>
      <c r="E145" s="1969">
        <f t="shared" si="8"/>
        <v>0</v>
      </c>
      <c r="F145" s="1806"/>
      <c r="G145" s="1812"/>
      <c r="H145" s="1969">
        <f t="shared" si="9"/>
        <v>0</v>
      </c>
    </row>
    <row r="146" spans="1:8">
      <c r="A146" s="4316"/>
      <c r="B146" s="4314"/>
      <c r="C146" s="1812"/>
      <c r="D146" s="4315"/>
      <c r="E146" s="1969">
        <f t="shared" si="8"/>
        <v>0</v>
      </c>
      <c r="F146" s="1806"/>
      <c r="G146" s="1812"/>
      <c r="H146" s="1969">
        <f t="shared" si="9"/>
        <v>0</v>
      </c>
    </row>
    <row r="147" spans="1:8">
      <c r="A147" s="4316"/>
      <c r="B147" s="4314"/>
      <c r="C147" s="1812"/>
      <c r="D147" s="4315"/>
      <c r="E147" s="1969">
        <f t="shared" si="8"/>
        <v>0</v>
      </c>
      <c r="F147" s="1806"/>
      <c r="G147" s="1812"/>
      <c r="H147" s="1969">
        <f t="shared" si="9"/>
        <v>0</v>
      </c>
    </row>
    <row r="148" spans="1:8" ht="13.5" customHeight="1">
      <c r="A148" s="4316"/>
      <c r="B148" s="4314"/>
      <c r="C148" s="1812"/>
      <c r="D148" s="4315"/>
      <c r="E148" s="1969">
        <f t="shared" si="8"/>
        <v>0</v>
      </c>
      <c r="F148" s="1806"/>
      <c r="G148" s="1812"/>
      <c r="H148" s="1969">
        <f t="shared" si="9"/>
        <v>0</v>
      </c>
    </row>
    <row r="149" spans="1:8">
      <c r="A149" s="4316"/>
      <c r="B149" s="4314"/>
      <c r="C149" s="1812"/>
      <c r="D149" s="4315"/>
      <c r="E149" s="1969">
        <f t="shared" si="8"/>
        <v>0</v>
      </c>
      <c r="F149" s="1806"/>
      <c r="G149" s="1812"/>
      <c r="H149" s="1969">
        <f t="shared" si="9"/>
        <v>0</v>
      </c>
    </row>
    <row r="150" spans="1:8">
      <c r="A150" s="4316"/>
      <c r="B150" s="4314"/>
      <c r="C150" s="1812"/>
      <c r="D150" s="4315"/>
      <c r="E150" s="1969">
        <f t="shared" si="8"/>
        <v>0</v>
      </c>
      <c r="F150" s="1806"/>
      <c r="G150" s="1812"/>
      <c r="H150" s="1969">
        <f t="shared" si="9"/>
        <v>0</v>
      </c>
    </row>
    <row r="151" spans="1:8">
      <c r="A151" s="4316"/>
      <c r="B151" s="4314"/>
      <c r="C151" s="1812"/>
      <c r="D151" s="4315"/>
      <c r="E151" s="1969">
        <f t="shared" si="8"/>
        <v>0</v>
      </c>
      <c r="F151" s="1806"/>
      <c r="G151" s="1812"/>
      <c r="H151" s="1969">
        <f t="shared" si="9"/>
        <v>0</v>
      </c>
    </row>
    <row r="152" spans="1:8">
      <c r="A152" s="4316"/>
      <c r="B152" s="4314"/>
      <c r="C152" s="1812"/>
      <c r="D152" s="4315"/>
      <c r="E152" s="1969">
        <f t="shared" si="8"/>
        <v>0</v>
      </c>
      <c r="F152" s="1806"/>
      <c r="G152" s="1812"/>
      <c r="H152" s="1969">
        <f t="shared" si="9"/>
        <v>0</v>
      </c>
    </row>
    <row r="153" spans="1:8">
      <c r="A153" s="4316"/>
      <c r="B153" s="4314"/>
      <c r="C153" s="1812"/>
      <c r="D153" s="4315"/>
      <c r="E153" s="1969">
        <f t="shared" si="8"/>
        <v>0</v>
      </c>
      <c r="F153" s="1806"/>
      <c r="G153" s="1812"/>
      <c r="H153" s="1969">
        <f t="shared" si="9"/>
        <v>0</v>
      </c>
    </row>
    <row r="154" spans="1:8">
      <c r="A154" s="4316"/>
      <c r="B154" s="4314"/>
      <c r="C154" s="1812"/>
      <c r="D154" s="4315"/>
      <c r="E154" s="1969">
        <f t="shared" si="8"/>
        <v>0</v>
      </c>
      <c r="F154" s="1806"/>
      <c r="G154" s="1812"/>
      <c r="H154" s="1969">
        <f t="shared" si="9"/>
        <v>0</v>
      </c>
    </row>
    <row r="155" spans="1:8">
      <c r="A155" s="4316"/>
      <c r="B155" s="4314"/>
      <c r="C155" s="1812"/>
      <c r="D155" s="4315"/>
      <c r="E155" s="1969">
        <f t="shared" si="8"/>
        <v>0</v>
      </c>
      <c r="F155" s="1806"/>
      <c r="G155" s="1812"/>
      <c r="H155" s="1969">
        <f t="shared" si="9"/>
        <v>0</v>
      </c>
    </row>
    <row r="156" spans="1:8">
      <c r="A156" s="4316"/>
      <c r="B156" s="4314"/>
      <c r="C156" s="1812"/>
      <c r="D156" s="4315"/>
      <c r="E156" s="1969">
        <f t="shared" si="8"/>
        <v>0</v>
      </c>
      <c r="F156" s="1806"/>
      <c r="G156" s="1812"/>
      <c r="H156" s="1969">
        <f t="shared" si="9"/>
        <v>0</v>
      </c>
    </row>
    <row r="157" spans="1:8">
      <c r="A157" s="4316"/>
      <c r="B157" s="4314"/>
      <c r="C157" s="1812"/>
      <c r="D157" s="4315"/>
      <c r="E157" s="1969">
        <f t="shared" si="8"/>
        <v>0</v>
      </c>
      <c r="F157" s="1806"/>
      <c r="G157" s="1812"/>
      <c r="H157" s="1969">
        <f t="shared" si="9"/>
        <v>0</v>
      </c>
    </row>
    <row r="158" spans="1:8">
      <c r="A158" s="4316"/>
      <c r="B158" s="4314"/>
      <c r="C158" s="1812"/>
      <c r="D158" s="4315"/>
      <c r="E158" s="1969">
        <f t="shared" si="8"/>
        <v>0</v>
      </c>
      <c r="F158" s="1806"/>
      <c r="G158" s="1812"/>
      <c r="H158" s="1969">
        <f t="shared" si="9"/>
        <v>0</v>
      </c>
    </row>
    <row r="159" spans="1:8">
      <c r="A159" s="4316"/>
      <c r="B159" s="4314"/>
      <c r="C159" s="1812"/>
      <c r="D159" s="4315"/>
      <c r="E159" s="1969">
        <f t="shared" si="8"/>
        <v>0</v>
      </c>
      <c r="F159" s="1806"/>
      <c r="G159" s="1812"/>
      <c r="H159" s="1969">
        <f t="shared" si="9"/>
        <v>0</v>
      </c>
    </row>
    <row r="160" spans="1:8">
      <c r="A160" s="4316"/>
      <c r="B160" s="4314"/>
      <c r="C160" s="1812"/>
      <c r="D160" s="4315"/>
      <c r="E160" s="1969">
        <f t="shared" si="8"/>
        <v>0</v>
      </c>
      <c r="F160" s="1806"/>
      <c r="G160" s="1812"/>
      <c r="H160" s="1969">
        <f t="shared" si="9"/>
        <v>0</v>
      </c>
    </row>
    <row r="161" spans="1:8">
      <c r="A161" s="4316"/>
      <c r="B161" s="4314"/>
      <c r="C161" s="1812"/>
      <c r="D161" s="4315"/>
      <c r="E161" s="1969">
        <f t="shared" si="8"/>
        <v>0</v>
      </c>
      <c r="F161" s="1806"/>
      <c r="G161" s="1812"/>
      <c r="H161" s="1969">
        <f t="shared" si="9"/>
        <v>0</v>
      </c>
    </row>
    <row r="162" spans="1:8">
      <c r="A162" s="4316"/>
      <c r="B162" s="4314"/>
      <c r="C162" s="1812"/>
      <c r="D162" s="4315"/>
      <c r="E162" s="1969">
        <f t="shared" si="8"/>
        <v>0</v>
      </c>
      <c r="F162" s="1806"/>
      <c r="G162" s="1812"/>
      <c r="H162" s="1969">
        <f t="shared" si="9"/>
        <v>0</v>
      </c>
    </row>
    <row r="163" spans="1:8">
      <c r="A163" s="4316"/>
      <c r="B163" s="4314"/>
      <c r="C163" s="1812"/>
      <c r="D163" s="4315"/>
      <c r="E163" s="1969">
        <f>+C163*D163</f>
        <v>0</v>
      </c>
      <c r="F163" s="1806"/>
      <c r="G163" s="1812"/>
      <c r="H163" s="1969">
        <f>G163*D163</f>
        <v>0</v>
      </c>
    </row>
    <row r="164" spans="1:8">
      <c r="A164" s="4316"/>
      <c r="B164" s="4314"/>
      <c r="C164" s="1812"/>
      <c r="D164" s="4315"/>
      <c r="E164" s="1969">
        <f>+C164*D164</f>
        <v>0</v>
      </c>
      <c r="F164" s="1806"/>
      <c r="G164" s="1812"/>
      <c r="H164" s="1969">
        <f>G164*D164</f>
        <v>0</v>
      </c>
    </row>
    <row r="165" spans="1:8">
      <c r="A165" s="4316"/>
      <c r="B165" s="4314"/>
      <c r="C165" s="1812"/>
      <c r="D165" s="4315"/>
      <c r="E165" s="1969">
        <f>+C165*D165</f>
        <v>0</v>
      </c>
      <c r="F165" s="1806"/>
      <c r="G165" s="1812"/>
      <c r="H165" s="1969">
        <f>G165*D165</f>
        <v>0</v>
      </c>
    </row>
    <row r="166" spans="1:8">
      <c r="A166" s="6677" t="s">
        <v>225</v>
      </c>
      <c r="B166" s="6677"/>
      <c r="C166" s="6677"/>
      <c r="D166" s="1727"/>
      <c r="E166" s="1970">
        <f>SUM(E17:E165)</f>
        <v>0</v>
      </c>
      <c r="F166" s="1806"/>
      <c r="G166" s="1724"/>
      <c r="H166" s="1850">
        <f>SUM(H17:H165)</f>
        <v>0</v>
      </c>
    </row>
    <row r="167" spans="1:8">
      <c r="A167" s="1962"/>
      <c r="B167" s="1962"/>
      <c r="C167" s="1962"/>
      <c r="D167" s="1962"/>
      <c r="E167" s="1962"/>
      <c r="F167" s="2001"/>
      <c r="G167" s="1962"/>
      <c r="H167" s="1962"/>
    </row>
    <row r="168" spans="1:8">
      <c r="A168" s="1734"/>
      <c r="B168" s="1734"/>
      <c r="C168" s="1734"/>
      <c r="D168" s="1734"/>
      <c r="E168" s="1734"/>
      <c r="F168" s="1734"/>
      <c r="G168" s="1734"/>
      <c r="H168" s="1734"/>
    </row>
    <row r="169" spans="1:8">
      <c r="A169" s="1731" t="s">
        <v>118</v>
      </c>
      <c r="B169" s="1731"/>
      <c r="C169" s="1731"/>
      <c r="D169" s="1731"/>
      <c r="E169" s="1731"/>
      <c r="F169" s="1731"/>
      <c r="G169" s="1731"/>
      <c r="H169" s="1731"/>
    </row>
    <row r="170" spans="1:8" ht="14.25">
      <c r="A170" s="1731" t="s">
        <v>2201</v>
      </c>
      <c r="B170" s="1731"/>
      <c r="C170" s="1731"/>
      <c r="D170" s="1731"/>
      <c r="E170" s="1731"/>
      <c r="F170" s="1731"/>
      <c r="G170" s="1731"/>
      <c r="H170" s="3460" t="str">
        <f>+ToC!$E$117</f>
        <v xml:space="preserve">GENERAL Annual Return </v>
      </c>
    </row>
    <row r="171" spans="1:8">
      <c r="A171" s="1731"/>
      <c r="B171" s="1731"/>
      <c r="C171" s="1731"/>
      <c r="D171" s="1731"/>
      <c r="E171" s="1731"/>
      <c r="F171" s="1731"/>
      <c r="G171" s="1731"/>
      <c r="H171" s="1761" t="s">
        <v>1771</v>
      </c>
    </row>
    <row r="172" spans="1:8" hidden="1">
      <c r="H172" s="1971"/>
    </row>
  </sheetData>
  <sheetProtection algorithmName="SHA-512" hashValue="EBKqQl5DkIEsMU6TO63QpbuuvS9jCDBNQHj35pyL+BhR6us9e3prEQsMewDXs6A709KcLmamUwEwakVXR/SIcQ==" saltValue="gEvxnMyNmuqFsezteV29yg==" spinCount="100000" sheet="1" objects="1" scenarios="1"/>
  <mergeCells count="6">
    <mergeCell ref="A166:C166"/>
    <mergeCell ref="A1:H1"/>
    <mergeCell ref="A9:H9"/>
    <mergeCell ref="A11:H11"/>
    <mergeCell ref="G14:H14"/>
    <mergeCell ref="A15:A16"/>
  </mergeCells>
  <hyperlinks>
    <hyperlink ref="A1:H1" location="ToC!A1" display="ToC!A1"/>
  </hyperlinks>
  <pageMargins left="0.70866141732283472" right="0.70866141732283472" top="0.74803149606299213" bottom="0.74803149606299213" header="0.31496062992125984" footer="0.31496062992125984"/>
  <pageSetup scale="28" orientation="portrait" r:id="rId1"/>
  <headerFooter>
    <oddHeader>&amp;L&amp;A&amp;C&amp;"Times New Roman,Bold" DRAFT 
INTERNAL USE ONLY&amp;RPage &amp;P</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F0"/>
    <pageSetUpPr fitToPage="1"/>
  </sheetPr>
  <dimension ref="A1:H44"/>
  <sheetViews>
    <sheetView zoomScaleNormal="100" workbookViewId="0">
      <selection activeCell="B85" sqref="B85"/>
    </sheetView>
  </sheetViews>
  <sheetFormatPr defaultColWidth="0" defaultRowHeight="0" customHeight="1" zeroHeight="1"/>
  <cols>
    <col min="1" max="1" width="104.6640625" style="1730" customWidth="1"/>
    <col min="2" max="2" width="16.83203125" style="1730" bestFit="1" customWidth="1"/>
    <col min="3" max="3" width="20.6640625" style="1730" customWidth="1"/>
    <col min="4" max="4" width="20.6640625" style="1730" bestFit="1" customWidth="1"/>
    <col min="5" max="5" width="22.5" style="1730" customWidth="1"/>
    <col min="6" max="8" width="0" style="1730" hidden="1" customWidth="1"/>
    <col min="9" max="16384" width="13.1640625" style="1730" hidden="1"/>
  </cols>
  <sheetData>
    <row r="1" spans="1:8" ht="12.75">
      <c r="A1" s="6221" t="s">
        <v>1423</v>
      </c>
      <c r="B1" s="6221"/>
      <c r="C1" s="6221"/>
      <c r="D1" s="6221"/>
      <c r="E1" s="1731"/>
      <c r="F1" s="1883"/>
      <c r="G1" s="1883"/>
      <c r="H1" s="1883"/>
    </row>
    <row r="2" spans="1:8" ht="12.75">
      <c r="A2" s="1735"/>
      <c r="B2" s="1731"/>
      <c r="C2" s="1733"/>
      <c r="D2" s="4133" t="s">
        <v>2293</v>
      </c>
      <c r="E2" s="1731"/>
      <c r="F2" s="1884"/>
      <c r="H2" s="1884"/>
    </row>
    <row r="3" spans="1:8" ht="15.75">
      <c r="A3" s="1464" t="str">
        <f>+Cover!A14</f>
        <v>Select Name of Insurer/ Financial Holding Company</v>
      </c>
      <c r="B3" s="1464"/>
      <c r="C3" s="344"/>
      <c r="D3" s="1732"/>
      <c r="E3" s="859"/>
      <c r="F3" s="340"/>
      <c r="H3" s="1884"/>
    </row>
    <row r="4" spans="1:8" ht="15.75">
      <c r="A4" s="1462" t="str">
        <f>+ToC!A3</f>
        <v>Insurer/Financial Holding Company</v>
      </c>
      <c r="B4" s="433"/>
      <c r="C4" s="344"/>
      <c r="D4" s="859"/>
      <c r="E4" s="859"/>
      <c r="F4" s="340"/>
      <c r="G4" s="1885"/>
      <c r="H4" s="1886"/>
    </row>
    <row r="5" spans="1:8" ht="15.75">
      <c r="A5" s="1462"/>
      <c r="B5" s="433"/>
      <c r="C5" s="344"/>
      <c r="D5" s="859"/>
      <c r="E5" s="859"/>
      <c r="F5" s="1219"/>
      <c r="G5" s="1885"/>
    </row>
    <row r="6" spans="1:8" ht="15.75">
      <c r="A6" s="433" t="str">
        <f>+ToC!A5</f>
        <v>General Insurers Annual Return</v>
      </c>
      <c r="B6" s="433"/>
      <c r="C6" s="1463"/>
      <c r="D6" s="1220"/>
      <c r="E6" s="1220"/>
      <c r="F6" s="859"/>
      <c r="G6" s="1885"/>
    </row>
    <row r="7" spans="1:8" ht="15.75">
      <c r="A7" s="1597" t="str">
        <f>+ToC!A6</f>
        <v>For Year Ended:</v>
      </c>
      <c r="B7" s="433"/>
      <c r="C7" s="344"/>
      <c r="D7" s="3475">
        <f>+Cover!A22</f>
        <v>0</v>
      </c>
      <c r="E7" s="859"/>
      <c r="F7" s="1221">
        <f>+Cover!B22</f>
        <v>0</v>
      </c>
      <c r="G7" s="1885"/>
    </row>
    <row r="8" spans="1:8" ht="12.75">
      <c r="A8" s="1738"/>
      <c r="B8" s="1734"/>
      <c r="C8" s="1734"/>
      <c r="D8" s="1734"/>
      <c r="E8" s="1731"/>
      <c r="F8" s="1885"/>
      <c r="G8" s="1885"/>
      <c r="H8" s="1887"/>
    </row>
    <row r="9" spans="1:8" ht="12.75">
      <c r="A9" s="6675" t="s">
        <v>505</v>
      </c>
      <c r="B9" s="6675"/>
      <c r="C9" s="6675"/>
      <c r="D9" s="6675"/>
      <c r="E9" s="6713"/>
      <c r="F9" s="1961"/>
      <c r="G9" s="1961"/>
      <c r="H9" s="1961"/>
    </row>
    <row r="10" spans="1:8" ht="12.75">
      <c r="A10" s="1738"/>
      <c r="B10" s="1734"/>
      <c r="C10" s="1734"/>
      <c r="D10" s="1734"/>
      <c r="E10" s="1731"/>
      <c r="F10" s="1885"/>
      <c r="G10" s="1885"/>
      <c r="H10" s="1972"/>
    </row>
    <row r="11" spans="1:8" ht="14.25">
      <c r="A11" s="6757" t="s">
        <v>1406</v>
      </c>
      <c r="B11" s="6757"/>
      <c r="C11" s="6757"/>
      <c r="D11" s="6757"/>
      <c r="E11" s="6757"/>
      <c r="F11" s="1973"/>
      <c r="G11" s="1973"/>
      <c r="H11" s="1973"/>
    </row>
    <row r="12" spans="1:8" ht="12.75">
      <c r="A12" s="1731"/>
      <c r="B12" s="1731"/>
      <c r="C12" s="1731"/>
      <c r="D12" s="1731"/>
      <c r="E12" s="1721" t="s">
        <v>319</v>
      </c>
    </row>
    <row r="13" spans="1:8" ht="12.75">
      <c r="A13" s="1974" t="s">
        <v>2313</v>
      </c>
      <c r="B13" s="1975"/>
      <c r="C13" s="1975"/>
      <c r="D13" s="1976"/>
      <c r="E13" s="1977"/>
    </row>
    <row r="14" spans="1:8" ht="12.75">
      <c r="A14" s="1974" t="s">
        <v>1407</v>
      </c>
      <c r="B14" s="1975"/>
      <c r="C14" s="1975"/>
      <c r="D14" s="1976"/>
      <c r="E14" s="1977"/>
    </row>
    <row r="15" spans="1:8" ht="12.75">
      <c r="A15" s="6758" t="s">
        <v>1408</v>
      </c>
      <c r="B15" s="6759"/>
      <c r="C15" s="6759"/>
      <c r="D15" s="6760"/>
      <c r="E15" s="1978">
        <f>E13-E14</f>
        <v>0</v>
      </c>
    </row>
    <row r="16" spans="1:8" ht="12.75">
      <c r="A16" s="1979"/>
      <c r="B16" s="1964"/>
      <c r="C16" s="1964"/>
      <c r="D16" s="1980"/>
      <c r="E16" s="1981"/>
    </row>
    <row r="17" spans="1:5" ht="12.75">
      <c r="A17" s="1974" t="s">
        <v>897</v>
      </c>
      <c r="B17" s="1975"/>
      <c r="C17" s="1975"/>
      <c r="D17" s="1976"/>
      <c r="E17" s="1978">
        <f>SUM('40.11'!D25:D29)</f>
        <v>0</v>
      </c>
    </row>
    <row r="18" spans="1:5" ht="12.75">
      <c r="A18" s="1974" t="s">
        <v>898</v>
      </c>
      <c r="B18" s="1975"/>
      <c r="C18" s="1975"/>
      <c r="D18" s="1976"/>
      <c r="E18" s="1978">
        <f>+'40.11'!D90</f>
        <v>0</v>
      </c>
    </row>
    <row r="19" spans="1:5" ht="12.75">
      <c r="A19" s="6758" t="s">
        <v>1409</v>
      </c>
      <c r="B19" s="6759"/>
      <c r="C19" s="6759"/>
      <c r="D19" s="6760"/>
      <c r="E19" s="1978">
        <f>E17+E18</f>
        <v>0</v>
      </c>
    </row>
    <row r="20" spans="1:5" ht="12.75">
      <c r="A20" s="6755"/>
      <c r="B20" s="6755"/>
      <c r="C20" s="6755"/>
      <c r="D20" s="6755"/>
      <c r="E20" s="6756"/>
    </row>
    <row r="21" spans="1:5" ht="12.75">
      <c r="A21" s="1982" t="s">
        <v>1410</v>
      </c>
      <c r="B21" s="1975"/>
      <c r="C21" s="1975"/>
      <c r="D21" s="1976"/>
      <c r="E21" s="1978">
        <f>E15-E19</f>
        <v>0</v>
      </c>
    </row>
    <row r="22" spans="1:5" ht="12.75">
      <c r="A22" s="1983"/>
      <c r="B22" s="1980"/>
      <c r="C22" s="1980"/>
      <c r="D22" s="1980"/>
      <c r="E22" s="1981"/>
    </row>
    <row r="23" spans="1:5" ht="52.5">
      <c r="A23" s="1984"/>
      <c r="B23" s="1985" t="s">
        <v>1411</v>
      </c>
      <c r="C23" s="1855" t="s">
        <v>899</v>
      </c>
      <c r="D23" s="1986" t="s">
        <v>900</v>
      </c>
      <c r="E23" s="1987" t="s">
        <v>901</v>
      </c>
    </row>
    <row r="24" spans="1:5" s="1881" customFormat="1" ht="12.75">
      <c r="A24" s="1988"/>
      <c r="B24" s="1985" t="s">
        <v>319</v>
      </c>
      <c r="C24" s="1855"/>
      <c r="D24" s="1986" t="s">
        <v>319</v>
      </c>
      <c r="E24" s="1987" t="s">
        <v>319</v>
      </c>
    </row>
    <row r="25" spans="1:5" ht="12.75">
      <c r="A25" s="1989" t="s">
        <v>902</v>
      </c>
      <c r="B25" s="1990"/>
      <c r="C25" s="1991">
        <v>0.4</v>
      </c>
      <c r="D25" s="1992">
        <f>MIN(B25,C25*$E$21)</f>
        <v>0</v>
      </c>
      <c r="E25" s="1993">
        <f>MAX(B25-D25,0)</f>
        <v>0</v>
      </c>
    </row>
    <row r="26" spans="1:5" ht="25.5">
      <c r="A26" s="1989" t="s">
        <v>903</v>
      </c>
      <c r="B26" s="1990"/>
      <c r="C26" s="1991">
        <v>0.2</v>
      </c>
      <c r="D26" s="1992">
        <f t="shared" ref="D26:D31" si="0">MIN(B26,C26*$E$21)</f>
        <v>0</v>
      </c>
      <c r="E26" s="1993">
        <f t="shared" ref="E26:E31" si="1">MAX(B26-D26,0)</f>
        <v>0</v>
      </c>
    </row>
    <row r="27" spans="1:5" ht="25.5">
      <c r="A27" s="1989" t="s">
        <v>904</v>
      </c>
      <c r="B27" s="1990"/>
      <c r="C27" s="1991">
        <v>0.5</v>
      </c>
      <c r="D27" s="1992">
        <f t="shared" si="0"/>
        <v>0</v>
      </c>
      <c r="E27" s="1993">
        <f t="shared" si="1"/>
        <v>0</v>
      </c>
    </row>
    <row r="28" spans="1:5" ht="12.75">
      <c r="A28" s="1989" t="s">
        <v>905</v>
      </c>
      <c r="B28" s="1990"/>
      <c r="C28" s="1991">
        <v>0.3</v>
      </c>
      <c r="D28" s="1992">
        <f t="shared" si="0"/>
        <v>0</v>
      </c>
      <c r="E28" s="1993">
        <f t="shared" si="1"/>
        <v>0</v>
      </c>
    </row>
    <row r="29" spans="1:5" ht="38.25">
      <c r="A29" s="1989" t="s">
        <v>906</v>
      </c>
      <c r="B29" s="1990"/>
      <c r="C29" s="1991">
        <v>0.5</v>
      </c>
      <c r="D29" s="1992">
        <f t="shared" si="0"/>
        <v>0</v>
      </c>
      <c r="E29" s="1993">
        <f t="shared" si="1"/>
        <v>0</v>
      </c>
    </row>
    <row r="30" spans="1:5" ht="12.75">
      <c r="A30" s="1994" t="s">
        <v>907</v>
      </c>
      <c r="B30" s="1995"/>
      <c r="C30" s="1996">
        <v>0.05</v>
      </c>
      <c r="D30" s="1992">
        <f t="shared" si="0"/>
        <v>0</v>
      </c>
      <c r="E30" s="1993">
        <f t="shared" si="1"/>
        <v>0</v>
      </c>
    </row>
    <row r="31" spans="1:5" ht="12.75">
      <c r="A31" s="1997" t="s">
        <v>1412</v>
      </c>
      <c r="B31" s="1995"/>
      <c r="C31" s="1998">
        <v>0.3</v>
      </c>
      <c r="D31" s="1992">
        <f t="shared" si="0"/>
        <v>0</v>
      </c>
      <c r="E31" s="1993">
        <f t="shared" si="1"/>
        <v>0</v>
      </c>
    </row>
    <row r="32" spans="1:5" ht="12.75">
      <c r="A32" s="6748" t="s">
        <v>1413</v>
      </c>
      <c r="B32" s="6749"/>
      <c r="C32" s="6749"/>
      <c r="D32" s="6749"/>
      <c r="E32" s="6750"/>
    </row>
    <row r="33" spans="1:5" ht="12.75">
      <c r="A33" s="6751" t="s">
        <v>2139</v>
      </c>
      <c r="B33" s="6752"/>
      <c r="C33" s="6752"/>
      <c r="D33" s="6753"/>
      <c r="E33" s="3101">
        <v>0</v>
      </c>
    </row>
    <row r="34" spans="1:5" ht="12.75">
      <c r="A34" s="6751"/>
      <c r="B34" s="6752"/>
      <c r="C34" s="6752"/>
      <c r="D34" s="6753"/>
      <c r="E34" s="3101">
        <v>0</v>
      </c>
    </row>
    <row r="35" spans="1:5" ht="12.75">
      <c r="A35" s="6751"/>
      <c r="B35" s="6752"/>
      <c r="C35" s="6752"/>
      <c r="D35" s="6753"/>
      <c r="E35" s="3101">
        <v>0</v>
      </c>
    </row>
    <row r="36" spans="1:5" ht="12.75">
      <c r="A36" s="6751"/>
      <c r="B36" s="6752"/>
      <c r="C36" s="6752"/>
      <c r="D36" s="6753"/>
      <c r="E36" s="3101">
        <v>0</v>
      </c>
    </row>
    <row r="37" spans="1:5" ht="12.75">
      <c r="A37" s="1999" t="s">
        <v>1414</v>
      </c>
      <c r="B37" s="2000"/>
      <c r="C37" s="2000"/>
      <c r="D37" s="2000"/>
      <c r="E37" s="1978">
        <f>SUM(E25:E36)</f>
        <v>0</v>
      </c>
    </row>
    <row r="38" spans="1:5" ht="12.75">
      <c r="A38" s="2001"/>
      <c r="B38" s="1731"/>
      <c r="C38" s="1731"/>
      <c r="D38" s="1731"/>
      <c r="E38" s="1731"/>
    </row>
    <row r="39" spans="1:5" s="1762" customFormat="1" ht="12.75">
      <c r="A39" s="1734" t="s">
        <v>506</v>
      </c>
      <c r="B39" s="1734"/>
      <c r="C39" s="1734"/>
      <c r="D39" s="1734"/>
      <c r="E39" s="1734"/>
    </row>
    <row r="40" spans="1:5" s="6754" customFormat="1" ht="14.25">
      <c r="A40" s="6754" t="s">
        <v>2202</v>
      </c>
    </row>
    <row r="41" spans="1:5" s="2002" customFormat="1" ht="14.25">
      <c r="A41" s="2002" t="s">
        <v>1415</v>
      </c>
    </row>
    <row r="42" spans="1:5" s="1762" customFormat="1" ht="28.5" customHeight="1">
      <c r="A42" s="6747" t="s">
        <v>1416</v>
      </c>
      <c r="B42" s="6747"/>
      <c r="C42" s="6747"/>
      <c r="D42" s="6747"/>
      <c r="E42" s="6747"/>
    </row>
    <row r="43" spans="1:5" s="1762" customFormat="1" ht="14.25">
      <c r="A43" s="2003"/>
      <c r="B43" s="1734"/>
      <c r="C43" s="1734"/>
      <c r="D43" s="1734"/>
      <c r="E43" s="3460" t="str">
        <f>+ToC!$E$117</f>
        <v xml:space="preserve">GENERAL Annual Return </v>
      </c>
    </row>
    <row r="44" spans="1:5" s="1762" customFormat="1" ht="12.75">
      <c r="A44" s="1734"/>
      <c r="B44" s="1734"/>
      <c r="C44" s="1734"/>
      <c r="D44" s="1734"/>
      <c r="E44" s="1761" t="s">
        <v>2632</v>
      </c>
    </row>
  </sheetData>
  <sheetProtection algorithmName="SHA-512" hashValue="NHJw8IwaBi9PUZW3Ddr+IGuWIC4kk3DBapv98eXwmdAlAkZ1/anvnM5euyy5VmgjBkPwtIJDiS41qrYe3oJPQA==" saltValue="mHwOMEnjRjcoCPWQFzDHCg==" spinCount="100000" sheet="1" objects="1" scenarios="1"/>
  <mergeCells count="13">
    <mergeCell ref="A20:E20"/>
    <mergeCell ref="A1:D1"/>
    <mergeCell ref="A9:E9"/>
    <mergeCell ref="A11:E11"/>
    <mergeCell ref="A15:D15"/>
    <mergeCell ref="A19:D19"/>
    <mergeCell ref="A42:E42"/>
    <mergeCell ref="A32:E32"/>
    <mergeCell ref="A33:D33"/>
    <mergeCell ref="A34:D34"/>
    <mergeCell ref="A35:D35"/>
    <mergeCell ref="A36:D36"/>
    <mergeCell ref="A40:XFD40"/>
  </mergeCells>
  <hyperlinks>
    <hyperlink ref="A1:D1" location="ToC!A1" display="40.60"/>
  </hyperlinks>
  <pageMargins left="0.70866141732283472" right="0.70866141732283472" top="0.74803149606299213" bottom="0.74803149606299213" header="0.31496062992125984" footer="0.31496062992125984"/>
  <pageSetup scale="54" orientation="portrait" r:id="rId1"/>
  <headerFooter>
    <oddHeader>&amp;L&amp;A&amp;C&amp;"Times New Roman,Bold" DRAFT 
INTERNAL USE ONLY&amp;RPage &amp;P</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pageSetUpPr fitToPage="1"/>
  </sheetPr>
  <dimension ref="A1:AI67"/>
  <sheetViews>
    <sheetView topLeftCell="A18" zoomScale="70" zoomScaleNormal="70" workbookViewId="0">
      <selection activeCell="A51" sqref="A51"/>
    </sheetView>
  </sheetViews>
  <sheetFormatPr defaultColWidth="0" defaultRowHeight="12.75" zeroHeight="1"/>
  <cols>
    <col min="1" max="1" width="57.5" customWidth="1"/>
    <col min="2" max="2" width="10.5" customWidth="1"/>
    <col min="3" max="16" width="17.83203125" customWidth="1"/>
    <col min="17" max="17" width="9.33203125" customWidth="1"/>
    <col min="18" max="33" width="9.33203125" hidden="1" customWidth="1"/>
    <col min="34" max="34" width="39.6640625" hidden="1" customWidth="1"/>
    <col min="35" max="35" width="25.6640625" hidden="1" customWidth="1"/>
    <col min="36" max="16384" width="9.33203125" hidden="1"/>
  </cols>
  <sheetData>
    <row r="1" spans="1:17">
      <c r="A1" s="6509" t="s">
        <v>50</v>
      </c>
      <c r="B1" s="6644"/>
      <c r="C1" s="6644"/>
      <c r="D1" s="6644"/>
      <c r="E1" s="6644"/>
      <c r="F1" s="6644"/>
      <c r="G1" s="6644"/>
      <c r="H1" s="6761"/>
      <c r="I1" s="6761"/>
      <c r="J1" s="6761"/>
      <c r="K1" s="6761"/>
      <c r="L1" s="6761"/>
      <c r="M1" s="6761"/>
      <c r="N1" s="6761"/>
      <c r="O1" s="6761"/>
      <c r="P1" s="6761"/>
      <c r="Q1" s="340"/>
    </row>
    <row r="2" spans="1:17" ht="15">
      <c r="A2" s="427"/>
      <c r="B2" s="344"/>
      <c r="C2" s="344"/>
      <c r="D2" s="1422"/>
      <c r="E2" s="1429"/>
      <c r="F2" s="1429"/>
      <c r="G2" s="1429"/>
      <c r="H2" s="1429"/>
      <c r="I2" s="1429"/>
      <c r="J2" s="2033"/>
      <c r="K2" s="344"/>
      <c r="L2" s="344"/>
      <c r="M2" s="344"/>
      <c r="N2" s="344"/>
      <c r="O2" s="1342" t="s">
        <v>1908</v>
      </c>
      <c r="P2" s="1342"/>
      <c r="Q2" s="340"/>
    </row>
    <row r="3" spans="1:17" ht="15">
      <c r="A3" s="1445" t="str">
        <f>+Cover!A14</f>
        <v>Select Name of Insurer/ Financial Holding Company</v>
      </c>
      <c r="B3" s="1468"/>
      <c r="C3" s="1468"/>
      <c r="D3" s="428"/>
      <c r="E3" s="429"/>
      <c r="F3" s="429"/>
      <c r="G3" s="344"/>
      <c r="H3" s="1426"/>
      <c r="I3" s="1426"/>
      <c r="J3" s="2034"/>
      <c r="K3" s="344"/>
      <c r="L3" s="344"/>
      <c r="M3" s="344"/>
      <c r="N3" s="344"/>
      <c r="O3" s="344"/>
      <c r="P3" s="1342"/>
      <c r="Q3" s="340"/>
    </row>
    <row r="4" spans="1:17" ht="15">
      <c r="A4" s="427" t="str">
        <f>+ToC!A3</f>
        <v>Insurer/Financial Holding Company</v>
      </c>
      <c r="B4" s="428"/>
      <c r="C4" s="429"/>
      <c r="D4" s="428"/>
      <c r="E4" s="428"/>
      <c r="F4" s="429"/>
      <c r="G4" s="493"/>
      <c r="H4" s="1426"/>
      <c r="I4" s="1426"/>
      <c r="J4" s="2034"/>
      <c r="K4" s="514"/>
      <c r="L4" s="344"/>
      <c r="M4" s="344"/>
      <c r="N4" s="344"/>
      <c r="O4" s="344"/>
      <c r="P4" s="3820"/>
      <c r="Q4" s="340"/>
    </row>
    <row r="5" spans="1:17" ht="15">
      <c r="A5" s="427"/>
      <c r="B5" s="428"/>
      <c r="C5" s="429"/>
      <c r="D5" s="428"/>
      <c r="E5" s="428"/>
      <c r="F5" s="429"/>
      <c r="G5" s="493"/>
      <c r="H5" s="1426"/>
      <c r="I5" s="1426"/>
      <c r="J5" s="2034"/>
      <c r="K5" s="514"/>
      <c r="L5" s="344"/>
      <c r="M5" s="344"/>
      <c r="N5" s="344"/>
      <c r="O5" s="344"/>
      <c r="P5" s="344"/>
      <c r="Q5" s="340"/>
    </row>
    <row r="6" spans="1:17" ht="15">
      <c r="A6" s="427" t="str">
        <f>+ToC!A5</f>
        <v>General Insurers Annual Return</v>
      </c>
      <c r="B6" s="428"/>
      <c r="C6" s="429"/>
      <c r="D6" s="428"/>
      <c r="E6" s="428"/>
      <c r="F6" s="429"/>
      <c r="G6" s="493"/>
      <c r="H6" s="1426"/>
      <c r="I6" s="1426"/>
      <c r="J6" s="2034"/>
      <c r="K6" s="514"/>
      <c r="L6" s="344"/>
      <c r="M6" s="344"/>
      <c r="N6" s="344"/>
      <c r="O6" s="344"/>
      <c r="P6" s="344"/>
      <c r="Q6" s="340"/>
    </row>
    <row r="7" spans="1:17" ht="15">
      <c r="A7" s="433" t="str">
        <f>+ToC!A6</f>
        <v>For Year Ended:</v>
      </c>
      <c r="B7" s="430"/>
      <c r="C7" s="430"/>
      <c r="D7" s="556"/>
      <c r="E7" s="430"/>
      <c r="F7" s="430"/>
      <c r="G7" s="683"/>
      <c r="H7" s="1428"/>
      <c r="I7" s="1428"/>
      <c r="J7" s="2035"/>
      <c r="K7" s="344"/>
      <c r="L7" s="528">
        <f>+Cover!A22</f>
        <v>0</v>
      </c>
      <c r="M7" s="558"/>
      <c r="N7" s="558"/>
      <c r="O7" s="344"/>
      <c r="P7" s="344"/>
      <c r="Q7" s="340"/>
    </row>
    <row r="8" spans="1:17" ht="15">
      <c r="A8" s="500"/>
      <c r="B8" s="6508" t="s">
        <v>505</v>
      </c>
      <c r="C8" s="6230"/>
      <c r="D8" s="6230"/>
      <c r="E8" s="6230"/>
      <c r="F8" s="6230"/>
      <c r="G8" s="6230"/>
      <c r="H8" s="6230"/>
      <c r="I8" s="6230"/>
      <c r="J8" s="6230"/>
      <c r="K8" s="6230"/>
      <c r="L8" s="344"/>
      <c r="M8" s="344"/>
      <c r="N8" s="344"/>
      <c r="O8" s="344"/>
      <c r="P8" s="344"/>
      <c r="Q8" s="340"/>
    </row>
    <row r="9" spans="1:17" ht="15.75" thickBot="1">
      <c r="A9" s="6762" t="s">
        <v>2056</v>
      </c>
      <c r="B9" s="6763"/>
      <c r="C9" s="6763"/>
      <c r="D9" s="6763"/>
      <c r="E9" s="6763"/>
      <c r="F9" s="6763"/>
      <c r="G9" s="6763"/>
      <c r="H9" s="6763"/>
      <c r="I9" s="6763"/>
      <c r="J9" s="6763"/>
      <c r="K9" s="6763"/>
      <c r="L9" s="6763"/>
      <c r="M9" s="6763"/>
      <c r="N9" s="6763"/>
      <c r="O9" s="6763"/>
      <c r="P9" s="6763"/>
      <c r="Q9" s="340"/>
    </row>
    <row r="10" spans="1:17" ht="15" thickTop="1">
      <c r="A10" s="3246"/>
      <c r="B10" s="1466"/>
      <c r="C10" s="6767" t="s">
        <v>992</v>
      </c>
      <c r="D10" s="6584"/>
      <c r="E10" s="6584"/>
      <c r="F10" s="6584"/>
      <c r="G10" s="6584"/>
      <c r="H10" s="6584"/>
      <c r="I10" s="6584"/>
      <c r="J10" s="6766"/>
      <c r="K10" s="6764" t="s">
        <v>993</v>
      </c>
      <c r="L10" s="6765"/>
      <c r="M10" s="6765"/>
      <c r="N10" s="6766"/>
      <c r="O10" s="1467"/>
      <c r="P10" s="2056"/>
      <c r="Q10" s="340"/>
    </row>
    <row r="11" spans="1:17" ht="51">
      <c r="A11" s="684" t="s">
        <v>666</v>
      </c>
      <c r="B11" s="2038" t="s">
        <v>667</v>
      </c>
      <c r="C11" s="2046" t="s">
        <v>665</v>
      </c>
      <c r="D11" s="2046" t="s">
        <v>1455</v>
      </c>
      <c r="E11" s="2038" t="s">
        <v>668</v>
      </c>
      <c r="F11" s="2038" t="s">
        <v>304</v>
      </c>
      <c r="G11" s="685" t="s">
        <v>305</v>
      </c>
      <c r="H11" s="2038" t="s">
        <v>664</v>
      </c>
      <c r="I11" s="2038" t="s">
        <v>669</v>
      </c>
      <c r="J11" s="2038" t="s">
        <v>1431</v>
      </c>
      <c r="K11" s="2038" t="s">
        <v>1441</v>
      </c>
      <c r="L11" s="2047" t="s">
        <v>1458</v>
      </c>
      <c r="M11" s="2278" t="s">
        <v>1457</v>
      </c>
      <c r="N11" s="2057" t="s">
        <v>1459</v>
      </c>
      <c r="O11" s="2057">
        <f>YEAR($L$7)</f>
        <v>1900</v>
      </c>
      <c r="P11" s="862">
        <f>O11-1</f>
        <v>1899</v>
      </c>
      <c r="Q11" s="340"/>
    </row>
    <row r="12" spans="1:17">
      <c r="A12" s="3247"/>
      <c r="B12" s="2058"/>
      <c r="C12" s="2039" t="s">
        <v>881</v>
      </c>
      <c r="D12" s="2039" t="s">
        <v>881</v>
      </c>
      <c r="E12" s="2039" t="s">
        <v>881</v>
      </c>
      <c r="F12" s="2039" t="s">
        <v>881</v>
      </c>
      <c r="G12" s="2039" t="s">
        <v>881</v>
      </c>
      <c r="H12" s="2039" t="s">
        <v>881</v>
      </c>
      <c r="I12" s="2039" t="s">
        <v>881</v>
      </c>
      <c r="J12" s="2039"/>
      <c r="K12" s="2039" t="s">
        <v>881</v>
      </c>
      <c r="L12" s="2039" t="s">
        <v>881</v>
      </c>
      <c r="M12" s="2039"/>
      <c r="N12" s="2039" t="s">
        <v>881</v>
      </c>
      <c r="O12" s="2039" t="s">
        <v>881</v>
      </c>
      <c r="P12" s="3215" t="s">
        <v>881</v>
      </c>
      <c r="Q12" s="340"/>
    </row>
    <row r="13" spans="1:17">
      <c r="A13" s="686" t="s">
        <v>416</v>
      </c>
      <c r="B13" s="2059"/>
      <c r="C13" s="2060"/>
      <c r="D13" s="2040"/>
      <c r="E13" s="2040"/>
      <c r="F13" s="2040"/>
      <c r="G13" s="2040"/>
      <c r="H13" s="2040"/>
      <c r="I13" s="2040"/>
      <c r="J13" s="2040"/>
      <c r="K13" s="2040"/>
      <c r="L13" s="2040"/>
      <c r="M13" s="2279"/>
      <c r="N13" s="2040"/>
      <c r="O13" s="2040"/>
      <c r="P13" s="3230"/>
      <c r="Q13" s="340"/>
    </row>
    <row r="14" spans="1:17">
      <c r="A14" s="666" t="s">
        <v>676</v>
      </c>
      <c r="B14" s="1222"/>
      <c r="C14" s="2061"/>
      <c r="D14" s="2041"/>
      <c r="E14" s="2041"/>
      <c r="F14" s="2041"/>
      <c r="G14" s="2041"/>
      <c r="H14" s="2041"/>
      <c r="I14" s="2041"/>
      <c r="J14" s="2041"/>
      <c r="K14" s="2041"/>
      <c r="L14" s="2041"/>
      <c r="M14" s="2041"/>
      <c r="N14" s="2041"/>
      <c r="O14" s="2041"/>
      <c r="P14" s="1465"/>
      <c r="Q14" s="340"/>
    </row>
    <row r="15" spans="1:17">
      <c r="A15" s="688" t="s">
        <v>1036</v>
      </c>
      <c r="B15" s="25"/>
      <c r="C15" s="4414"/>
      <c r="D15" s="4415"/>
      <c r="E15" s="4415"/>
      <c r="F15" s="4415"/>
      <c r="G15" s="4415"/>
      <c r="H15" s="4415"/>
      <c r="I15" s="4415"/>
      <c r="J15" s="700">
        <f>SUM(C15:I15)</f>
        <v>0</v>
      </c>
      <c r="K15" s="4410"/>
      <c r="L15" s="4411"/>
      <c r="M15" s="4411"/>
      <c r="N15" s="4410"/>
      <c r="O15" s="289">
        <f t="shared" ref="O15:O22" si="0">SUM(J15:N15)</f>
        <v>0</v>
      </c>
      <c r="P15" s="29"/>
      <c r="Q15" s="340"/>
    </row>
    <row r="16" spans="1:17">
      <c r="A16" s="2886" t="s">
        <v>1037</v>
      </c>
      <c r="B16" s="2785"/>
      <c r="C16" s="4416"/>
      <c r="D16" s="4413"/>
      <c r="E16" s="4413"/>
      <c r="F16" s="4413"/>
      <c r="G16" s="4413"/>
      <c r="H16" s="4416"/>
      <c r="I16" s="4413"/>
      <c r="J16" s="2887">
        <f>SUM(C16:I16)</f>
        <v>0</v>
      </c>
      <c r="K16" s="4410"/>
      <c r="L16" s="4411"/>
      <c r="M16" s="4411"/>
      <c r="N16" s="4410"/>
      <c r="O16" s="1683">
        <f t="shared" si="0"/>
        <v>0</v>
      </c>
      <c r="P16" s="2075"/>
      <c r="Q16" s="340"/>
    </row>
    <row r="17" spans="1:17">
      <c r="A17" s="3248" t="s">
        <v>1610</v>
      </c>
      <c r="B17" s="2888"/>
      <c r="C17" s="4379">
        <f>SUM(C15:C16)</f>
        <v>0</v>
      </c>
      <c r="D17" s="4379">
        <f t="shared" ref="D17:P17" si="1">SUM(D15:D16)</f>
        <v>0</v>
      </c>
      <c r="E17" s="4379">
        <f t="shared" si="1"/>
        <v>0</v>
      </c>
      <c r="F17" s="4379">
        <f t="shared" si="1"/>
        <v>0</v>
      </c>
      <c r="G17" s="4379">
        <f t="shared" si="1"/>
        <v>0</v>
      </c>
      <c r="H17" s="4379">
        <f t="shared" si="1"/>
        <v>0</v>
      </c>
      <c r="I17" s="4379">
        <f t="shared" si="1"/>
        <v>0</v>
      </c>
      <c r="J17" s="4379">
        <f t="shared" si="1"/>
        <v>0</v>
      </c>
      <c r="K17" s="4379">
        <f t="shared" si="1"/>
        <v>0</v>
      </c>
      <c r="L17" s="4379">
        <f t="shared" si="1"/>
        <v>0</v>
      </c>
      <c r="M17" s="4379">
        <f t="shared" si="1"/>
        <v>0</v>
      </c>
      <c r="N17" s="4379">
        <f t="shared" si="1"/>
        <v>0</v>
      </c>
      <c r="O17" s="4379">
        <f t="shared" si="1"/>
        <v>0</v>
      </c>
      <c r="P17" s="3217">
        <f t="shared" si="1"/>
        <v>0</v>
      </c>
      <c r="Q17" s="340"/>
    </row>
    <row r="18" spans="1:17">
      <c r="A18" s="3249" t="s">
        <v>1619</v>
      </c>
      <c r="B18" s="25"/>
      <c r="C18" s="4417"/>
      <c r="D18" s="4418"/>
      <c r="E18" s="4418"/>
      <c r="F18" s="4418"/>
      <c r="G18" s="4418"/>
      <c r="H18" s="4418"/>
      <c r="I18" s="4418"/>
      <c r="J18" s="2890">
        <f>SUM(C18:I18)</f>
        <v>0</v>
      </c>
      <c r="K18" s="4410"/>
      <c r="L18" s="4411"/>
      <c r="M18" s="4411"/>
      <c r="N18" s="4410"/>
      <c r="O18" s="2891">
        <f>SUM(J18:N18)</f>
        <v>0</v>
      </c>
      <c r="P18" s="2791"/>
      <c r="Q18" s="340"/>
    </row>
    <row r="19" spans="1:17">
      <c r="A19" s="3248" t="s">
        <v>1606</v>
      </c>
      <c r="B19" s="2888"/>
      <c r="C19" s="4379">
        <f>SUM(C17:C18)</f>
        <v>0</v>
      </c>
      <c r="D19" s="4379">
        <f t="shared" ref="D19:P19" si="2">SUM(D17:D18)</f>
        <v>0</v>
      </c>
      <c r="E19" s="4379">
        <f t="shared" si="2"/>
        <v>0</v>
      </c>
      <c r="F19" s="4379">
        <f t="shared" si="2"/>
        <v>0</v>
      </c>
      <c r="G19" s="4379">
        <f t="shared" si="2"/>
        <v>0</v>
      </c>
      <c r="H19" s="4379">
        <f t="shared" si="2"/>
        <v>0</v>
      </c>
      <c r="I19" s="4379">
        <f t="shared" si="2"/>
        <v>0</v>
      </c>
      <c r="J19" s="4379">
        <f t="shared" si="2"/>
        <v>0</v>
      </c>
      <c r="K19" s="4379">
        <f t="shared" si="2"/>
        <v>0</v>
      </c>
      <c r="L19" s="4379">
        <f t="shared" si="2"/>
        <v>0</v>
      </c>
      <c r="M19" s="4379">
        <f t="shared" si="2"/>
        <v>0</v>
      </c>
      <c r="N19" s="4379">
        <f t="shared" si="2"/>
        <v>0</v>
      </c>
      <c r="O19" s="4379">
        <f t="shared" si="2"/>
        <v>0</v>
      </c>
      <c r="P19" s="3217">
        <f t="shared" si="2"/>
        <v>0</v>
      </c>
      <c r="Q19" s="340"/>
    </row>
    <row r="20" spans="1:17">
      <c r="A20" s="687" t="s">
        <v>1611</v>
      </c>
      <c r="B20" s="25"/>
      <c r="C20" s="2892"/>
      <c r="D20" s="2893"/>
      <c r="E20" s="2893"/>
      <c r="F20" s="2893"/>
      <c r="G20" s="2893"/>
      <c r="H20" s="2892"/>
      <c r="I20" s="2893"/>
      <c r="J20" s="2880"/>
      <c r="K20" s="2893"/>
      <c r="L20" s="2893"/>
      <c r="M20" s="2893"/>
      <c r="N20" s="2893"/>
      <c r="O20" s="2880"/>
      <c r="P20" s="2894"/>
      <c r="Q20" s="340"/>
    </row>
    <row r="21" spans="1:17">
      <c r="A21" s="689" t="s">
        <v>2232</v>
      </c>
      <c r="B21" s="25"/>
      <c r="C21" s="4419"/>
      <c r="D21" s="4420"/>
      <c r="E21" s="4420"/>
      <c r="F21" s="4420"/>
      <c r="G21" s="4420"/>
      <c r="H21" s="4420"/>
      <c r="I21" s="4420"/>
      <c r="J21" s="700">
        <f>SUM(C21:I21)</f>
        <v>0</v>
      </c>
      <c r="K21" s="4410"/>
      <c r="L21" s="4411"/>
      <c r="M21" s="4411"/>
      <c r="N21" s="4410"/>
      <c r="O21" s="289">
        <f t="shared" si="0"/>
        <v>0</v>
      </c>
      <c r="P21" s="29"/>
      <c r="Q21" s="340"/>
    </row>
    <row r="22" spans="1:17">
      <c r="A22" s="688" t="s">
        <v>1689</v>
      </c>
      <c r="B22" s="25"/>
      <c r="C22" s="4421"/>
      <c r="D22" s="4422"/>
      <c r="E22" s="4422"/>
      <c r="F22" s="4422"/>
      <c r="G22" s="4422"/>
      <c r="H22" s="4422"/>
      <c r="I22" s="4422"/>
      <c r="J22" s="2263">
        <f>SUM(C22:I22)</f>
        <v>0</v>
      </c>
      <c r="K22" s="4410"/>
      <c r="L22" s="4411"/>
      <c r="M22" s="4411"/>
      <c r="N22" s="4410"/>
      <c r="O22" s="2264">
        <f t="shared" si="0"/>
        <v>0</v>
      </c>
      <c r="P22" s="219"/>
      <c r="Q22" s="340"/>
    </row>
    <row r="23" spans="1:17">
      <c r="A23" s="3250" t="s">
        <v>1692</v>
      </c>
      <c r="B23" s="2785"/>
      <c r="C23" s="4423"/>
      <c r="D23" s="4424"/>
      <c r="E23" s="4424"/>
      <c r="F23" s="4424"/>
      <c r="G23" s="4424"/>
      <c r="H23" s="4424"/>
      <c r="I23" s="4424"/>
      <c r="J23" s="700">
        <f>SUM(C23:I23)</f>
        <v>0</v>
      </c>
      <c r="K23" s="4410"/>
      <c r="L23" s="4411"/>
      <c r="M23" s="4411"/>
      <c r="N23" s="4410"/>
      <c r="O23" s="289">
        <f>SUM(J23:N23)</f>
        <v>0</v>
      </c>
      <c r="P23" s="2075"/>
      <c r="Q23" s="340"/>
    </row>
    <row r="24" spans="1:17">
      <c r="A24" s="3205" t="s">
        <v>1691</v>
      </c>
      <c r="B24" s="3204"/>
      <c r="C24" s="4380">
        <f>SUM(C21:C23)</f>
        <v>0</v>
      </c>
      <c r="D24" s="4380">
        <f t="shared" ref="D24:P24" si="3">SUM(D21:D23)</f>
        <v>0</v>
      </c>
      <c r="E24" s="4380">
        <f t="shared" si="3"/>
        <v>0</v>
      </c>
      <c r="F24" s="4380">
        <f t="shared" si="3"/>
        <v>0</v>
      </c>
      <c r="G24" s="4380">
        <f t="shared" si="3"/>
        <v>0</v>
      </c>
      <c r="H24" s="4380">
        <f>SUM(H21:H23)</f>
        <v>0</v>
      </c>
      <c r="I24" s="4380">
        <f t="shared" si="3"/>
        <v>0</v>
      </c>
      <c r="J24" s="4380">
        <f t="shared" si="3"/>
        <v>0</v>
      </c>
      <c r="K24" s="4380">
        <f>SUM(K22:K23)</f>
        <v>0</v>
      </c>
      <c r="L24" s="4380">
        <f>SUM(L22:L23)</f>
        <v>0</v>
      </c>
      <c r="M24" s="4380">
        <f>SUM(M22:M23)</f>
        <v>0</v>
      </c>
      <c r="N24" s="4380">
        <f>SUM(N22:N23)</f>
        <v>0</v>
      </c>
      <c r="O24" s="4380">
        <f t="shared" si="3"/>
        <v>0</v>
      </c>
      <c r="P24" s="3190">
        <f t="shared" si="3"/>
        <v>0</v>
      </c>
      <c r="Q24" s="340"/>
    </row>
    <row r="25" spans="1:17">
      <c r="A25" s="689" t="s">
        <v>1693</v>
      </c>
      <c r="B25" s="20"/>
      <c r="C25" s="4425"/>
      <c r="D25" s="4412"/>
      <c r="E25" s="4412"/>
      <c r="F25" s="4412"/>
      <c r="G25" s="4412"/>
      <c r="H25" s="4412"/>
      <c r="I25" s="4412"/>
      <c r="J25" s="700">
        <f>SUM(C25:I25)</f>
        <v>0</v>
      </c>
      <c r="K25" s="4412"/>
      <c r="L25" s="4412"/>
      <c r="M25" s="4413"/>
      <c r="N25" s="4413"/>
      <c r="O25" s="289">
        <f>SUM(J25:N25)</f>
        <v>0</v>
      </c>
      <c r="P25" s="29"/>
      <c r="Q25" s="340"/>
    </row>
    <row r="26" spans="1:17">
      <c r="A26" s="689" t="s">
        <v>1698</v>
      </c>
      <c r="B26" s="3201"/>
      <c r="C26" s="4426"/>
      <c r="D26" s="4427"/>
      <c r="E26" s="4427"/>
      <c r="F26" s="4427"/>
      <c r="G26" s="4427"/>
      <c r="H26" s="4427"/>
      <c r="I26" s="4427"/>
      <c r="J26" s="2263">
        <f>SUM(C26:I26)</f>
        <v>0</v>
      </c>
      <c r="K26" s="4412"/>
      <c r="L26" s="4412"/>
      <c r="M26" s="4413"/>
      <c r="N26" s="4413"/>
      <c r="O26" s="2264">
        <f>SUM(J26:N26)</f>
        <v>0</v>
      </c>
      <c r="P26" s="219"/>
      <c r="Q26" s="340"/>
    </row>
    <row r="27" spans="1:17">
      <c r="A27" s="3250" t="s">
        <v>1699</v>
      </c>
      <c r="B27" s="2785"/>
      <c r="C27" s="4428"/>
      <c r="D27" s="4428"/>
      <c r="E27" s="4428"/>
      <c r="F27" s="4428"/>
      <c r="G27" s="4428"/>
      <c r="H27" s="4428"/>
      <c r="I27" s="4428"/>
      <c r="J27" s="3202">
        <f>SUM(C27:I27)</f>
        <v>0</v>
      </c>
      <c r="K27" s="4412"/>
      <c r="L27" s="4412"/>
      <c r="M27" s="4413"/>
      <c r="N27" s="4413"/>
      <c r="O27" s="3203">
        <f>SUM(J27:N27)</f>
        <v>0</v>
      </c>
      <c r="P27" s="2925"/>
      <c r="Q27" s="340"/>
    </row>
    <row r="28" spans="1:17">
      <c r="A28" s="3205" t="s">
        <v>1694</v>
      </c>
      <c r="B28" s="3204"/>
      <c r="C28" s="4380">
        <f>SUM(C25:C27)</f>
        <v>0</v>
      </c>
      <c r="D28" s="4380">
        <f t="shared" ref="D28:P28" si="4">SUM(D25:D27)</f>
        <v>0</v>
      </c>
      <c r="E28" s="4380">
        <f t="shared" si="4"/>
        <v>0</v>
      </c>
      <c r="F28" s="4380">
        <f t="shared" si="4"/>
        <v>0</v>
      </c>
      <c r="G28" s="4380">
        <f t="shared" si="4"/>
        <v>0</v>
      </c>
      <c r="H28" s="4380">
        <f>SUM(H25:H27)</f>
        <v>0</v>
      </c>
      <c r="I28" s="4380">
        <f t="shared" si="4"/>
        <v>0</v>
      </c>
      <c r="J28" s="4380">
        <f t="shared" si="4"/>
        <v>0</v>
      </c>
      <c r="K28" s="4380">
        <f t="shared" si="4"/>
        <v>0</v>
      </c>
      <c r="L28" s="4380">
        <f t="shared" si="4"/>
        <v>0</v>
      </c>
      <c r="M28" s="4380">
        <f t="shared" si="4"/>
        <v>0</v>
      </c>
      <c r="N28" s="4380">
        <f t="shared" si="4"/>
        <v>0</v>
      </c>
      <c r="O28" s="4380">
        <f t="shared" si="4"/>
        <v>0</v>
      </c>
      <c r="P28" s="3190">
        <f t="shared" si="4"/>
        <v>0</v>
      </c>
      <c r="Q28" s="340"/>
    </row>
    <row r="29" spans="1:17">
      <c r="A29" s="3248" t="s">
        <v>1612</v>
      </c>
      <c r="B29" s="2063"/>
      <c r="C29" s="3206">
        <f>C24-C28</f>
        <v>0</v>
      </c>
      <c r="D29" s="3206">
        <f t="shared" ref="D29:P29" si="5">D24-D28</f>
        <v>0</v>
      </c>
      <c r="E29" s="3206">
        <f t="shared" si="5"/>
        <v>0</v>
      </c>
      <c r="F29" s="3206">
        <f t="shared" si="5"/>
        <v>0</v>
      </c>
      <c r="G29" s="3206">
        <f t="shared" si="5"/>
        <v>0</v>
      </c>
      <c r="H29" s="3206">
        <f t="shared" si="5"/>
        <v>0</v>
      </c>
      <c r="I29" s="3206">
        <f t="shared" si="5"/>
        <v>0</v>
      </c>
      <c r="J29" s="3206">
        <f t="shared" si="5"/>
        <v>0</v>
      </c>
      <c r="K29" s="3206">
        <f t="shared" si="5"/>
        <v>0</v>
      </c>
      <c r="L29" s="3206">
        <f t="shared" si="5"/>
        <v>0</v>
      </c>
      <c r="M29" s="3206">
        <f t="shared" si="5"/>
        <v>0</v>
      </c>
      <c r="N29" s="3206">
        <f t="shared" si="5"/>
        <v>0</v>
      </c>
      <c r="O29" s="3206">
        <f t="shared" si="5"/>
        <v>0</v>
      </c>
      <c r="P29" s="3217">
        <f t="shared" si="5"/>
        <v>0</v>
      </c>
      <c r="Q29" s="340"/>
    </row>
    <row r="30" spans="1:17">
      <c r="A30" s="3251"/>
      <c r="B30" s="25"/>
      <c r="C30" s="692"/>
      <c r="D30" s="540"/>
      <c r="E30" s="540"/>
      <c r="F30" s="540"/>
      <c r="G30" s="540"/>
      <c r="H30" s="540"/>
      <c r="I30" s="540"/>
      <c r="J30" s="540"/>
      <c r="K30" s="540"/>
      <c r="L30" s="540"/>
      <c r="M30" s="2280"/>
      <c r="N30" s="2068"/>
      <c r="O30" s="2068"/>
      <c r="P30" s="541"/>
      <c r="Q30" s="340"/>
    </row>
    <row r="31" spans="1:17">
      <c r="A31" s="726" t="s">
        <v>1596</v>
      </c>
      <c r="B31" s="20"/>
      <c r="C31" s="27">
        <f t="shared" ref="C31:P31" si="6">C19+C29</f>
        <v>0</v>
      </c>
      <c r="D31" s="27">
        <f t="shared" si="6"/>
        <v>0</v>
      </c>
      <c r="E31" s="27">
        <f t="shared" si="6"/>
        <v>0</v>
      </c>
      <c r="F31" s="27">
        <f t="shared" si="6"/>
        <v>0</v>
      </c>
      <c r="G31" s="27">
        <f t="shared" si="6"/>
        <v>0</v>
      </c>
      <c r="H31" s="27">
        <f t="shared" si="6"/>
        <v>0</v>
      </c>
      <c r="I31" s="27">
        <f t="shared" si="6"/>
        <v>0</v>
      </c>
      <c r="J31" s="27">
        <f t="shared" si="6"/>
        <v>0</v>
      </c>
      <c r="K31" s="27">
        <f t="shared" si="6"/>
        <v>0</v>
      </c>
      <c r="L31" s="27">
        <f t="shared" si="6"/>
        <v>0</v>
      </c>
      <c r="M31" s="27">
        <f t="shared" si="6"/>
        <v>0</v>
      </c>
      <c r="N31" s="27">
        <f t="shared" si="6"/>
        <v>0</v>
      </c>
      <c r="O31" s="27">
        <f t="shared" si="6"/>
        <v>0</v>
      </c>
      <c r="P31" s="218">
        <f t="shared" si="6"/>
        <v>0</v>
      </c>
      <c r="Q31" s="340"/>
    </row>
    <row r="32" spans="1:17">
      <c r="A32" s="3252" t="s">
        <v>1843</v>
      </c>
      <c r="B32" s="2069"/>
      <c r="C32" s="4429"/>
      <c r="D32" s="4429"/>
      <c r="E32" s="4429"/>
      <c r="F32" s="4429"/>
      <c r="G32" s="4429"/>
      <c r="H32" s="4429"/>
      <c r="I32" s="4429"/>
      <c r="J32" s="700">
        <f>SUM(C32:I32)</f>
        <v>0</v>
      </c>
      <c r="K32" s="2070"/>
      <c r="L32" s="2070"/>
      <c r="M32" s="2281"/>
      <c r="N32" s="2070"/>
      <c r="O32" s="1683">
        <f>SUM(J32:N32)</f>
        <v>0</v>
      </c>
      <c r="P32" s="2071"/>
      <c r="Q32" s="340"/>
    </row>
    <row r="33" spans="1:17">
      <c r="A33" s="3253" t="s">
        <v>418</v>
      </c>
      <c r="B33" s="2072"/>
      <c r="C33" s="2042">
        <f>SUM(C31:C32)</f>
        <v>0</v>
      </c>
      <c r="D33" s="2042">
        <f t="shared" ref="D33:P33" si="7">SUM(D31:D32)</f>
        <v>0</v>
      </c>
      <c r="E33" s="2042">
        <f t="shared" si="7"/>
        <v>0</v>
      </c>
      <c r="F33" s="2042">
        <f t="shared" si="7"/>
        <v>0</v>
      </c>
      <c r="G33" s="2042">
        <f t="shared" si="7"/>
        <v>0</v>
      </c>
      <c r="H33" s="2042">
        <f t="shared" si="7"/>
        <v>0</v>
      </c>
      <c r="I33" s="2042">
        <f>SUM(I31:I32)</f>
        <v>0</v>
      </c>
      <c r="J33" s="2042">
        <f>SUM(J31:J32)</f>
        <v>0</v>
      </c>
      <c r="K33" s="2042">
        <f t="shared" si="7"/>
        <v>0</v>
      </c>
      <c r="L33" s="2042">
        <f t="shared" si="7"/>
        <v>0</v>
      </c>
      <c r="M33" s="2042">
        <f t="shared" si="7"/>
        <v>0</v>
      </c>
      <c r="N33" s="2042">
        <f t="shared" si="7"/>
        <v>0</v>
      </c>
      <c r="O33" s="2042">
        <f t="shared" si="7"/>
        <v>0</v>
      </c>
      <c r="P33" s="3188">
        <f t="shared" si="7"/>
        <v>0</v>
      </c>
      <c r="Q33" s="340"/>
    </row>
    <row r="34" spans="1:17">
      <c r="A34" s="727" t="s">
        <v>996</v>
      </c>
      <c r="B34" s="20"/>
      <c r="C34" s="694"/>
      <c r="D34" s="695"/>
      <c r="E34" s="695"/>
      <c r="F34" s="695"/>
      <c r="G34" s="695"/>
      <c r="H34" s="695"/>
      <c r="I34" s="695"/>
      <c r="J34" s="695"/>
      <c r="K34" s="695"/>
      <c r="L34" s="695"/>
      <c r="M34" s="2280"/>
      <c r="N34" s="2068"/>
      <c r="O34" s="2068"/>
      <c r="P34" s="541"/>
      <c r="Q34" s="340"/>
    </row>
    <row r="35" spans="1:17">
      <c r="A35" s="728" t="s">
        <v>1010</v>
      </c>
      <c r="B35" s="20"/>
      <c r="C35" s="699">
        <f>+'50.21'!C29</f>
        <v>0</v>
      </c>
      <c r="D35" s="700">
        <f>+'50.22'!C29</f>
        <v>0</v>
      </c>
      <c r="E35" s="700">
        <f>+'50.23'!C29</f>
        <v>0</v>
      </c>
      <c r="F35" s="700">
        <f>+'50.24'!C29</f>
        <v>0</v>
      </c>
      <c r="G35" s="700">
        <f>+'50.25'!C29</f>
        <v>0</v>
      </c>
      <c r="H35" s="700">
        <f>+'50.26'!C29</f>
        <v>0</v>
      </c>
      <c r="I35" s="700">
        <f>+'50.27'!C29</f>
        <v>0</v>
      </c>
      <c r="J35" s="700">
        <f>SUM(C35:I35)</f>
        <v>0</v>
      </c>
      <c r="K35" s="12"/>
      <c r="L35" s="12"/>
      <c r="M35" s="1513"/>
      <c r="N35" s="1513"/>
      <c r="O35" s="1683">
        <f>SUM(J35:N35)</f>
        <v>0</v>
      </c>
      <c r="P35" s="29"/>
      <c r="Q35" s="340"/>
    </row>
    <row r="36" spans="1:17">
      <c r="A36" s="728" t="s">
        <v>1623</v>
      </c>
      <c r="B36" s="20"/>
      <c r="C36" s="4430"/>
      <c r="D36" s="4430"/>
      <c r="E36" s="4430"/>
      <c r="F36" s="4431"/>
      <c r="G36" s="4427"/>
      <c r="H36" s="4427"/>
      <c r="I36" s="4427"/>
      <c r="J36" s="2263">
        <f>SUM(C36:I36)</f>
        <v>0</v>
      </c>
      <c r="K36" s="217"/>
      <c r="L36" s="217"/>
      <c r="M36" s="2074"/>
      <c r="N36" s="2074"/>
      <c r="O36" s="2078">
        <f>SUM(J36:N36)</f>
        <v>0</v>
      </c>
      <c r="P36" s="219"/>
      <c r="Q36" s="340"/>
    </row>
    <row r="37" spans="1:17">
      <c r="A37" s="3254" t="s">
        <v>1622</v>
      </c>
      <c r="B37" s="2066"/>
      <c r="C37" s="2787">
        <f>+'50.21'!F29+'50.21'!G29</f>
        <v>0</v>
      </c>
      <c r="D37" s="2788">
        <f>+'50.22'!F29+'50.22'!G29</f>
        <v>0</v>
      </c>
      <c r="E37" s="2788">
        <f>+'50.23'!F29+'50.23'!G29</f>
        <v>0</v>
      </c>
      <c r="F37" s="2788">
        <f>+'50.24'!F29+'50.24'!G29</f>
        <v>0</v>
      </c>
      <c r="G37" s="2788">
        <f>+'50.25'!F29+'50.25'!G29</f>
        <v>0</v>
      </c>
      <c r="H37" s="2788">
        <f>+'50.26'!F29+'50.26'!G29</f>
        <v>0</v>
      </c>
      <c r="I37" s="2788">
        <f>+'50.27'!F29+'50.27'!G29</f>
        <v>0</v>
      </c>
      <c r="J37" s="2788">
        <f>SUM(C37:I37)</f>
        <v>0</v>
      </c>
      <c r="K37" s="12"/>
      <c r="L37" s="12"/>
      <c r="M37" s="1513"/>
      <c r="N37" s="1513"/>
      <c r="O37" s="1678">
        <f>SUM(J37:N37)</f>
        <v>0</v>
      </c>
      <c r="P37" s="29"/>
      <c r="Q37" s="340"/>
    </row>
    <row r="38" spans="1:17">
      <c r="A38" s="2886" t="s">
        <v>1705</v>
      </c>
      <c r="B38" s="2785"/>
      <c r="C38" s="4417"/>
      <c r="D38" s="4417"/>
      <c r="E38" s="4417"/>
      <c r="F38" s="4417"/>
      <c r="G38" s="4417"/>
      <c r="H38" s="4417"/>
      <c r="I38" s="4417"/>
      <c r="J38" s="2263">
        <f>SUM(C38:I38)</f>
        <v>0</v>
      </c>
      <c r="K38" s="12"/>
      <c r="L38" s="12"/>
      <c r="M38" s="1513"/>
      <c r="N38" s="1513"/>
      <c r="O38" s="2078">
        <f>SUM(J38:N38)</f>
        <v>0</v>
      </c>
      <c r="P38" s="2792"/>
      <c r="Q38" s="340"/>
    </row>
    <row r="39" spans="1:17">
      <c r="A39" s="2886" t="s">
        <v>1685</v>
      </c>
      <c r="B39" s="2785"/>
      <c r="C39" s="4416"/>
      <c r="D39" s="4416"/>
      <c r="E39" s="4416"/>
      <c r="F39" s="4416"/>
      <c r="G39" s="4416"/>
      <c r="H39" s="4416"/>
      <c r="I39" s="4416"/>
      <c r="J39" s="2887">
        <f>SUM(C39:I39)</f>
        <v>0</v>
      </c>
      <c r="K39" s="12"/>
      <c r="L39" s="12"/>
      <c r="M39" s="1513"/>
      <c r="N39" s="1513"/>
      <c r="O39" s="1683">
        <f>SUM(J39:N39)</f>
        <v>0</v>
      </c>
      <c r="P39" s="2927"/>
      <c r="Q39" s="340"/>
    </row>
    <row r="40" spans="1:17">
      <c r="A40" s="3255" t="s">
        <v>672</v>
      </c>
      <c r="B40" s="2067"/>
      <c r="C40" s="2064">
        <f>SUM(C35:C39)</f>
        <v>0</v>
      </c>
      <c r="D40" s="2064">
        <f t="shared" ref="D40:P40" si="8">SUM(D35:D39)</f>
        <v>0</v>
      </c>
      <c r="E40" s="2064">
        <f t="shared" si="8"/>
        <v>0</v>
      </c>
      <c r="F40" s="2064">
        <f t="shared" si="8"/>
        <v>0</v>
      </c>
      <c r="G40" s="2064">
        <f t="shared" si="8"/>
        <v>0</v>
      </c>
      <c r="H40" s="2064">
        <f t="shared" si="8"/>
        <v>0</v>
      </c>
      <c r="I40" s="2064">
        <f t="shared" si="8"/>
        <v>0</v>
      </c>
      <c r="J40" s="2064">
        <f t="shared" si="8"/>
        <v>0</v>
      </c>
      <c r="K40" s="2064">
        <f t="shared" si="8"/>
        <v>0</v>
      </c>
      <c r="L40" s="2064">
        <f t="shared" si="8"/>
        <v>0</v>
      </c>
      <c r="M40" s="2064">
        <f t="shared" si="8"/>
        <v>0</v>
      </c>
      <c r="N40" s="2064">
        <f t="shared" si="8"/>
        <v>0</v>
      </c>
      <c r="O40" s="2064">
        <f t="shared" si="8"/>
        <v>0</v>
      </c>
      <c r="P40" s="3218">
        <f t="shared" si="8"/>
        <v>0</v>
      </c>
      <c r="Q40" s="340"/>
    </row>
    <row r="41" spans="1:17">
      <c r="A41" s="729" t="s">
        <v>420</v>
      </c>
      <c r="B41" s="20"/>
      <c r="C41" s="694"/>
      <c r="D41" s="695"/>
      <c r="E41" s="695"/>
      <c r="F41" s="695"/>
      <c r="G41" s="695"/>
      <c r="H41" s="695"/>
      <c r="I41" s="695"/>
      <c r="J41" s="695"/>
      <c r="K41" s="695"/>
      <c r="L41" s="695"/>
      <c r="M41" s="540"/>
      <c r="N41" s="696"/>
      <c r="O41" s="696"/>
      <c r="P41" s="702"/>
      <c r="Q41" s="340"/>
    </row>
    <row r="42" spans="1:17">
      <c r="A42" s="727" t="s">
        <v>1625</v>
      </c>
      <c r="B42" s="20"/>
      <c r="C42" s="4432"/>
      <c r="D42" s="4433"/>
      <c r="E42" s="4433"/>
      <c r="F42" s="4433"/>
      <c r="G42" s="4433"/>
      <c r="H42" s="4433"/>
      <c r="I42" s="4433"/>
      <c r="J42" s="700">
        <f t="shared" ref="J42:J47" si="9">SUM(C42:I42)</f>
        <v>0</v>
      </c>
      <c r="K42" s="4410"/>
      <c r="L42" s="4411"/>
      <c r="M42" s="4411"/>
      <c r="N42" s="4410"/>
      <c r="O42" s="1683">
        <f t="shared" ref="O42:O47" si="10">SUM(J42:N42)</f>
        <v>0</v>
      </c>
      <c r="P42" s="24"/>
      <c r="Q42" s="340"/>
    </row>
    <row r="43" spans="1:17">
      <c r="A43" s="689" t="s">
        <v>1626</v>
      </c>
      <c r="B43" s="20"/>
      <c r="C43" s="4426"/>
      <c r="D43" s="4427"/>
      <c r="E43" s="4427"/>
      <c r="F43" s="4427"/>
      <c r="G43" s="4427"/>
      <c r="H43" s="4427"/>
      <c r="I43" s="4427"/>
      <c r="J43" s="2263">
        <f t="shared" si="9"/>
        <v>0</v>
      </c>
      <c r="K43" s="4410"/>
      <c r="L43" s="4411"/>
      <c r="M43" s="4411"/>
      <c r="N43" s="4410"/>
      <c r="O43" s="2078">
        <f t="shared" si="10"/>
        <v>0</v>
      </c>
      <c r="P43" s="219"/>
      <c r="Q43" s="340"/>
    </row>
    <row r="44" spans="1:17">
      <c r="A44" s="689" t="s">
        <v>1627</v>
      </c>
      <c r="B44" s="20"/>
      <c r="C44" s="4416"/>
      <c r="D44" s="4416"/>
      <c r="E44" s="4416"/>
      <c r="F44" s="4416"/>
      <c r="G44" s="4416"/>
      <c r="H44" s="4416"/>
      <c r="I44" s="4416"/>
      <c r="J44" s="700">
        <f t="shared" si="9"/>
        <v>0</v>
      </c>
      <c r="K44" s="4410"/>
      <c r="L44" s="4411"/>
      <c r="M44" s="4411"/>
      <c r="N44" s="4410"/>
      <c r="O44" s="1683">
        <f t="shared" si="10"/>
        <v>0</v>
      </c>
      <c r="P44" s="2075"/>
      <c r="Q44" s="340"/>
    </row>
    <row r="45" spans="1:17">
      <c r="A45" s="2886" t="s">
        <v>2294</v>
      </c>
      <c r="B45" s="2789"/>
      <c r="C45" s="4434"/>
      <c r="D45" s="4427"/>
      <c r="E45" s="4427"/>
      <c r="F45" s="4427"/>
      <c r="G45" s="4427"/>
      <c r="H45" s="4427"/>
      <c r="I45" s="4427"/>
      <c r="J45" s="2263">
        <f t="shared" si="9"/>
        <v>0</v>
      </c>
      <c r="K45" s="4410"/>
      <c r="L45" s="4411"/>
      <c r="M45" s="4411"/>
      <c r="N45" s="4410"/>
      <c r="O45" s="2078">
        <f t="shared" si="10"/>
        <v>0</v>
      </c>
      <c r="P45" s="2791"/>
      <c r="Q45" s="676"/>
    </row>
    <row r="46" spans="1:17">
      <c r="A46" s="688" t="s">
        <v>1725</v>
      </c>
      <c r="B46" s="2789"/>
      <c r="C46" s="4416"/>
      <c r="D46" s="4416"/>
      <c r="E46" s="4416"/>
      <c r="F46" s="4416"/>
      <c r="G46" s="4416"/>
      <c r="H46" s="4416"/>
      <c r="I46" s="4416"/>
      <c r="J46" s="700">
        <f t="shared" si="9"/>
        <v>0</v>
      </c>
      <c r="K46" s="4410"/>
      <c r="L46" s="4411"/>
      <c r="M46" s="4411"/>
      <c r="N46" s="4410"/>
      <c r="O46" s="1683">
        <f t="shared" si="10"/>
        <v>0</v>
      </c>
      <c r="P46" s="2075"/>
      <c r="Q46" s="676"/>
    </row>
    <row r="47" spans="1:17">
      <c r="A47" s="3250" t="s">
        <v>1628</v>
      </c>
      <c r="B47" s="2785"/>
      <c r="C47" s="4435"/>
      <c r="D47" s="4435"/>
      <c r="E47" s="4435"/>
      <c r="F47" s="4435"/>
      <c r="G47" s="4435"/>
      <c r="H47" s="4435"/>
      <c r="I47" s="4435"/>
      <c r="J47" s="2887">
        <f t="shared" si="9"/>
        <v>0</v>
      </c>
      <c r="K47" s="4410"/>
      <c r="L47" s="4411"/>
      <c r="M47" s="4411"/>
      <c r="N47" s="4410"/>
      <c r="O47" s="1683">
        <f t="shared" si="10"/>
        <v>0</v>
      </c>
      <c r="P47" s="3099"/>
      <c r="Q47" s="676"/>
    </row>
    <row r="48" spans="1:17">
      <c r="A48" s="3253" t="s">
        <v>2295</v>
      </c>
      <c r="B48" s="2939"/>
      <c r="C48" s="2064">
        <f>SUM(C42:C47)</f>
        <v>0</v>
      </c>
      <c r="D48" s="2064">
        <f t="shared" ref="D48:P48" si="11">SUM(D42:D47)</f>
        <v>0</v>
      </c>
      <c r="E48" s="2064">
        <f t="shared" si="11"/>
        <v>0</v>
      </c>
      <c r="F48" s="2064">
        <f t="shared" si="11"/>
        <v>0</v>
      </c>
      <c r="G48" s="2064">
        <f t="shared" si="11"/>
        <v>0</v>
      </c>
      <c r="H48" s="2064">
        <f t="shared" si="11"/>
        <v>0</v>
      </c>
      <c r="I48" s="2064">
        <f t="shared" si="11"/>
        <v>0</v>
      </c>
      <c r="J48" s="2064">
        <f t="shared" si="11"/>
        <v>0</v>
      </c>
      <c r="K48" s="2064">
        <f t="shared" si="11"/>
        <v>0</v>
      </c>
      <c r="L48" s="2064">
        <f t="shared" si="11"/>
        <v>0</v>
      </c>
      <c r="M48" s="2064">
        <f t="shared" si="11"/>
        <v>0</v>
      </c>
      <c r="N48" s="2064">
        <f t="shared" si="11"/>
        <v>0</v>
      </c>
      <c r="O48" s="2064">
        <f t="shared" si="11"/>
        <v>0</v>
      </c>
      <c r="P48" s="3218">
        <f t="shared" si="11"/>
        <v>0</v>
      </c>
      <c r="Q48" s="340"/>
    </row>
    <row r="49" spans="1:17">
      <c r="A49" s="729" t="s">
        <v>422</v>
      </c>
      <c r="B49" s="220"/>
      <c r="C49" s="4416"/>
      <c r="D49" s="4413"/>
      <c r="E49" s="4413"/>
      <c r="F49" s="4413"/>
      <c r="G49" s="4413"/>
      <c r="H49" s="4413"/>
      <c r="I49" s="4413"/>
      <c r="J49" s="700">
        <f>SUM(C49:I49)</f>
        <v>0</v>
      </c>
      <c r="K49" s="4410"/>
      <c r="L49" s="4411"/>
      <c r="M49" s="4411"/>
      <c r="N49" s="4410"/>
      <c r="O49" s="1683">
        <f>SUM(J49:N49)</f>
        <v>0</v>
      </c>
      <c r="P49" s="2075"/>
      <c r="Q49" s="340"/>
    </row>
    <row r="50" spans="1:17">
      <c r="A50" s="673" t="s">
        <v>423</v>
      </c>
      <c r="B50" s="19"/>
      <c r="C50" s="1702">
        <f>C40-C48-C49</f>
        <v>0</v>
      </c>
      <c r="D50" s="1702">
        <f t="shared" ref="D50:P50" si="12">D40-D48-D49</f>
        <v>0</v>
      </c>
      <c r="E50" s="1702">
        <f t="shared" si="12"/>
        <v>0</v>
      </c>
      <c r="F50" s="1702">
        <f t="shared" si="12"/>
        <v>0</v>
      </c>
      <c r="G50" s="1702">
        <f t="shared" si="12"/>
        <v>0</v>
      </c>
      <c r="H50" s="1702">
        <f t="shared" si="12"/>
        <v>0</v>
      </c>
      <c r="I50" s="1702">
        <f t="shared" si="12"/>
        <v>0</v>
      </c>
      <c r="J50" s="1702">
        <f>J40-J48-J49</f>
        <v>0</v>
      </c>
      <c r="K50" s="1702">
        <f t="shared" si="12"/>
        <v>0</v>
      </c>
      <c r="L50" s="1702">
        <f>L40-L48-L49</f>
        <v>0</v>
      </c>
      <c r="M50" s="1702">
        <f t="shared" si="12"/>
        <v>0</v>
      </c>
      <c r="N50" s="1702">
        <f>N40-N48-N49</f>
        <v>0</v>
      </c>
      <c r="O50" s="1702">
        <f>O40-O48-O49</f>
        <v>0</v>
      </c>
      <c r="P50" s="3188">
        <f t="shared" si="12"/>
        <v>0</v>
      </c>
      <c r="Q50" s="340"/>
    </row>
    <row r="51" spans="1:17">
      <c r="A51" s="2092" t="s">
        <v>1432</v>
      </c>
      <c r="B51" s="19"/>
      <c r="C51" s="1688"/>
      <c r="D51" s="1688"/>
      <c r="E51" s="1688"/>
      <c r="F51" s="1688"/>
      <c r="G51" s="1688"/>
      <c r="H51" s="1688"/>
      <c r="I51" s="1688"/>
      <c r="J51" s="1688"/>
      <c r="K51" s="291"/>
      <c r="L51" s="291"/>
      <c r="M51" s="2286"/>
      <c r="N51" s="291"/>
      <c r="O51" s="2050">
        <f>SUM(K51:N51)</f>
        <v>0</v>
      </c>
      <c r="P51" s="3231"/>
      <c r="Q51" s="340"/>
    </row>
    <row r="52" spans="1:17">
      <c r="A52" s="3256" t="s">
        <v>1433</v>
      </c>
      <c r="B52" s="19"/>
      <c r="C52" s="705"/>
      <c r="D52" s="705"/>
      <c r="E52" s="705"/>
      <c r="F52" s="705"/>
      <c r="G52" s="705"/>
      <c r="H52" s="705"/>
      <c r="I52" s="705"/>
      <c r="J52" s="705"/>
      <c r="K52" s="719"/>
      <c r="L52" s="719"/>
      <c r="M52" s="2282"/>
      <c r="N52" s="2049"/>
      <c r="O52" s="2049"/>
      <c r="P52" s="720"/>
      <c r="Q52" s="340"/>
    </row>
    <row r="53" spans="1:17">
      <c r="A53" s="732" t="s">
        <v>1434</v>
      </c>
      <c r="B53" s="20"/>
      <c r="C53" s="13"/>
      <c r="D53" s="12"/>
      <c r="E53" s="12"/>
      <c r="F53" s="12"/>
      <c r="G53" s="12"/>
      <c r="H53" s="12"/>
      <c r="I53" s="12"/>
      <c r="J53" s="700">
        <f>SUM(C53:I53)</f>
        <v>0</v>
      </c>
      <c r="K53" s="4410"/>
      <c r="L53" s="4411"/>
      <c r="M53" s="4411"/>
      <c r="N53" s="4410"/>
      <c r="O53" s="1683">
        <f>SUM(J53:N53)</f>
        <v>0</v>
      </c>
      <c r="P53" s="29"/>
      <c r="Q53" s="340"/>
    </row>
    <row r="54" spans="1:17">
      <c r="A54" s="732" t="s">
        <v>1438</v>
      </c>
      <c r="B54" s="20"/>
      <c r="C54" s="216"/>
      <c r="D54" s="217"/>
      <c r="E54" s="217"/>
      <c r="F54" s="217"/>
      <c r="G54" s="217"/>
      <c r="H54" s="217"/>
      <c r="I54" s="217"/>
      <c r="J54" s="2263">
        <f>SUM(C54:I54)</f>
        <v>0</v>
      </c>
      <c r="K54" s="4410"/>
      <c r="L54" s="4411"/>
      <c r="M54" s="4411"/>
      <c r="N54" s="4410"/>
      <c r="O54" s="2078">
        <f>SUM(J54:N54)</f>
        <v>0</v>
      </c>
      <c r="P54" s="219"/>
      <c r="Q54" s="340"/>
    </row>
    <row r="55" spans="1:17">
      <c r="A55" s="732" t="s">
        <v>1726</v>
      </c>
      <c r="B55" s="19"/>
      <c r="C55" s="13"/>
      <c r="D55" s="12"/>
      <c r="E55" s="12"/>
      <c r="F55" s="12"/>
      <c r="G55" s="12"/>
      <c r="H55" s="12"/>
      <c r="I55" s="12"/>
      <c r="J55" s="700">
        <f>SUM(C55:I55)</f>
        <v>0</v>
      </c>
      <c r="K55" s="4410"/>
      <c r="L55" s="4411"/>
      <c r="M55" s="4411"/>
      <c r="N55" s="4410"/>
      <c r="O55" s="1683">
        <f>SUM(J55:N55)</f>
        <v>0</v>
      </c>
      <c r="P55" s="29"/>
      <c r="Q55" s="340"/>
    </row>
    <row r="56" spans="1:17">
      <c r="A56" s="732" t="s">
        <v>2231</v>
      </c>
      <c r="B56" s="19"/>
      <c r="C56" s="13"/>
      <c r="D56" s="12"/>
      <c r="E56" s="12"/>
      <c r="F56" s="12"/>
      <c r="G56" s="12"/>
      <c r="H56" s="12"/>
      <c r="I56" s="12"/>
      <c r="J56" s="700">
        <f>SUM(C56:I56)</f>
        <v>0</v>
      </c>
      <c r="K56" s="4410"/>
      <c r="L56" s="4411"/>
      <c r="M56" s="4411"/>
      <c r="N56" s="4410"/>
      <c r="O56" s="1683">
        <f>SUM(J56:N56)</f>
        <v>0</v>
      </c>
      <c r="P56" s="29"/>
      <c r="Q56" s="340"/>
    </row>
    <row r="57" spans="1:17">
      <c r="A57" s="732" t="s">
        <v>1436</v>
      </c>
      <c r="B57" s="19"/>
      <c r="C57" s="13"/>
      <c r="D57" s="13"/>
      <c r="E57" s="13"/>
      <c r="F57" s="13"/>
      <c r="G57" s="13"/>
      <c r="H57" s="13"/>
      <c r="I57" s="13"/>
      <c r="J57" s="700">
        <f>SUM(C57:I57)</f>
        <v>0</v>
      </c>
      <c r="K57" s="4410"/>
      <c r="L57" s="4411"/>
      <c r="M57" s="4411"/>
      <c r="N57" s="4410"/>
      <c r="O57" s="1683">
        <f>SUM(J57:N57)</f>
        <v>0</v>
      </c>
      <c r="P57" s="29"/>
      <c r="Q57" s="340"/>
    </row>
    <row r="58" spans="1:17">
      <c r="A58" s="673" t="s">
        <v>673</v>
      </c>
      <c r="B58" s="19"/>
      <c r="C58" s="27">
        <f t="shared" ref="C58:P58" si="13">SUM(C50:C57)</f>
        <v>0</v>
      </c>
      <c r="D58" s="27">
        <f t="shared" si="13"/>
        <v>0</v>
      </c>
      <c r="E58" s="27">
        <f t="shared" si="13"/>
        <v>0</v>
      </c>
      <c r="F58" s="27">
        <f t="shared" si="13"/>
        <v>0</v>
      </c>
      <c r="G58" s="27">
        <f t="shared" si="13"/>
        <v>0</v>
      </c>
      <c r="H58" s="27">
        <f t="shared" si="13"/>
        <v>0</v>
      </c>
      <c r="I58" s="27">
        <f t="shared" si="13"/>
        <v>0</v>
      </c>
      <c r="J58" s="27">
        <f t="shared" si="13"/>
        <v>0</v>
      </c>
      <c r="K58" s="27">
        <f t="shared" si="13"/>
        <v>0</v>
      </c>
      <c r="L58" s="27">
        <f t="shared" si="13"/>
        <v>0</v>
      </c>
      <c r="M58" s="27">
        <f t="shared" si="13"/>
        <v>0</v>
      </c>
      <c r="N58" s="27">
        <f>SUM(N50:N57)</f>
        <v>0</v>
      </c>
      <c r="O58" s="27">
        <f>SUM(O50:O57)</f>
        <v>0</v>
      </c>
      <c r="P58" s="218">
        <f t="shared" si="13"/>
        <v>0</v>
      </c>
      <c r="Q58" s="340"/>
    </row>
    <row r="59" spans="1:17">
      <c r="A59" s="673"/>
      <c r="B59" s="19"/>
      <c r="C59" s="707"/>
      <c r="D59" s="707"/>
      <c r="E59" s="707"/>
      <c r="F59" s="707"/>
      <c r="G59" s="707"/>
      <c r="H59" s="707"/>
      <c r="I59" s="707"/>
      <c r="J59" s="707"/>
      <c r="K59" s="707"/>
      <c r="L59" s="707"/>
      <c r="M59" s="2283"/>
      <c r="N59" s="2076"/>
      <c r="O59" s="2076"/>
      <c r="P59" s="708"/>
      <c r="Q59" s="340"/>
    </row>
    <row r="60" spans="1:17">
      <c r="A60" s="3257" t="s">
        <v>1437</v>
      </c>
      <c r="B60" s="19"/>
      <c r="C60" s="1512"/>
      <c r="D60" s="1513"/>
      <c r="E60" s="1513"/>
      <c r="F60" s="1513"/>
      <c r="G60" s="1513"/>
      <c r="H60" s="1513"/>
      <c r="I60" s="1513"/>
      <c r="J60" s="27">
        <f>SUM(C60:I60)</f>
        <v>0</v>
      </c>
      <c r="K60" s="4408"/>
      <c r="L60" s="4409"/>
      <c r="M60" s="4409"/>
      <c r="N60" s="4408"/>
      <c r="O60" s="2078">
        <f>SUM(J60:N60)</f>
        <v>0</v>
      </c>
      <c r="P60" s="2075"/>
      <c r="Q60" s="340"/>
    </row>
    <row r="61" spans="1:17" ht="27.95" customHeight="1">
      <c r="A61" s="3258" t="s">
        <v>1590</v>
      </c>
      <c r="B61" s="19"/>
      <c r="C61" s="2079">
        <f t="shared" ref="C61:P61" si="14">C33-C58-C60</f>
        <v>0</v>
      </c>
      <c r="D61" s="2079">
        <f t="shared" si="14"/>
        <v>0</v>
      </c>
      <c r="E61" s="2079">
        <f t="shared" si="14"/>
        <v>0</v>
      </c>
      <c r="F61" s="2079">
        <f t="shared" si="14"/>
        <v>0</v>
      </c>
      <c r="G61" s="2079">
        <f t="shared" si="14"/>
        <v>0</v>
      </c>
      <c r="H61" s="2079">
        <f t="shared" si="14"/>
        <v>0</v>
      </c>
      <c r="I61" s="2079">
        <f t="shared" si="14"/>
        <v>0</v>
      </c>
      <c r="J61" s="2079">
        <f t="shared" si="14"/>
        <v>0</v>
      </c>
      <c r="K61" s="2079">
        <f t="shared" si="14"/>
        <v>0</v>
      </c>
      <c r="L61" s="2079">
        <f t="shared" si="14"/>
        <v>0</v>
      </c>
      <c r="M61" s="2079">
        <f t="shared" si="14"/>
        <v>0</v>
      </c>
      <c r="N61" s="2079">
        <f t="shared" si="14"/>
        <v>0</v>
      </c>
      <c r="O61" s="2079">
        <f t="shared" si="14"/>
        <v>0</v>
      </c>
      <c r="P61" s="3229">
        <f t="shared" si="14"/>
        <v>0</v>
      </c>
      <c r="Q61" s="340"/>
    </row>
    <row r="62" spans="1:17" ht="13.5" thickBot="1">
      <c r="A62" s="3259"/>
      <c r="B62" s="2081"/>
      <c r="C62" s="2043"/>
      <c r="D62" s="2043"/>
      <c r="E62" s="2043"/>
      <c r="F62" s="2043"/>
      <c r="G62" s="2043"/>
      <c r="H62" s="2043"/>
      <c r="I62" s="2043"/>
      <c r="J62" s="2043"/>
      <c r="K62" s="2043"/>
      <c r="L62" s="2043"/>
      <c r="M62" s="2043"/>
      <c r="N62" s="2043"/>
      <c r="O62" s="2082"/>
      <c r="P62" s="2083"/>
      <c r="Q62" s="340"/>
    </row>
    <row r="63" spans="1:17" ht="15.75" thickTop="1">
      <c r="A63" s="344" t="s">
        <v>506</v>
      </c>
      <c r="B63" s="346"/>
      <c r="C63" s="346"/>
      <c r="D63" s="346"/>
      <c r="E63" s="346"/>
      <c r="F63" s="346"/>
      <c r="G63" s="346"/>
      <c r="H63" s="346"/>
      <c r="I63" s="346"/>
      <c r="J63" s="346"/>
      <c r="K63" s="346"/>
      <c r="L63" s="346"/>
      <c r="M63" s="346"/>
      <c r="N63" s="346"/>
      <c r="O63" s="474"/>
      <c r="P63" s="661"/>
      <c r="Q63" s="340"/>
    </row>
    <row r="64" spans="1:17">
      <c r="A64" s="343" t="s">
        <v>1148</v>
      </c>
      <c r="B64" s="340"/>
      <c r="C64" s="340"/>
      <c r="D64" s="340"/>
      <c r="E64" s="340"/>
      <c r="F64" s="340"/>
      <c r="G64" s="340"/>
      <c r="H64" s="340"/>
      <c r="I64" s="340"/>
      <c r="J64" s="340"/>
      <c r="K64" s="340"/>
      <c r="L64" s="340"/>
      <c r="M64" s="340"/>
      <c r="N64" s="340"/>
      <c r="O64" s="340"/>
      <c r="P64" s="3460" t="str">
        <f>+ToC!E117</f>
        <v xml:space="preserve">GENERAL Annual Return </v>
      </c>
      <c r="Q64" s="340"/>
    </row>
    <row r="65" spans="1:17" ht="14.25">
      <c r="A65" s="343" t="s">
        <v>994</v>
      </c>
      <c r="B65" s="340"/>
      <c r="C65" s="340"/>
      <c r="D65" s="340"/>
      <c r="E65" s="340"/>
      <c r="F65" s="340"/>
      <c r="G65" s="340"/>
      <c r="H65" s="340"/>
      <c r="I65" s="340"/>
      <c r="J65" s="340"/>
      <c r="K65" s="340"/>
      <c r="L65" s="340"/>
      <c r="M65" s="340"/>
      <c r="N65" s="340"/>
      <c r="O65" s="340"/>
      <c r="P65" s="353" t="s">
        <v>1772</v>
      </c>
      <c r="Q65" s="340"/>
    </row>
    <row r="66" spans="1:17">
      <c r="A66" s="343" t="s">
        <v>1724</v>
      </c>
      <c r="B66" s="340"/>
      <c r="C66" s="340"/>
      <c r="D66" s="340"/>
      <c r="E66" s="340"/>
      <c r="F66" s="340"/>
      <c r="G66" s="340"/>
      <c r="H66" s="340"/>
      <c r="I66" s="340"/>
      <c r="J66" s="340"/>
      <c r="K66" s="340"/>
      <c r="L66" s="340"/>
      <c r="M66" s="340"/>
      <c r="N66" s="340"/>
      <c r="O66" s="340"/>
      <c r="P66" s="340"/>
      <c r="Q66" s="340"/>
    </row>
    <row r="67" spans="1:17" hidden="1">
      <c r="A67" s="340"/>
      <c r="B67" s="340"/>
      <c r="C67" s="340"/>
      <c r="D67" s="340"/>
      <c r="E67" s="340"/>
      <c r="F67" s="340"/>
      <c r="G67" s="340"/>
      <c r="H67" s="341"/>
      <c r="I67" s="341"/>
      <c r="J67" s="341"/>
      <c r="K67" s="341"/>
      <c r="L67" s="341"/>
      <c r="M67" s="341"/>
      <c r="N67" s="341"/>
      <c r="O67" s="341"/>
      <c r="P67" s="341"/>
      <c r="Q67" s="341"/>
    </row>
  </sheetData>
  <sheetProtection algorithmName="SHA-512" hashValue="NiPcNd9CVxwPkDQB+ls330my05eBNCkdR/MmmpUPdWGbcQ6Otayy/lqhLtPC/3AKnW8bFLf7l/T9TPFYggaDDw==" saltValue="mLduhazBg1mZPMWmT420fA==" spinCount="100000" sheet="1" objects="1" scenarios="1"/>
  <customSheetViews>
    <customSheetView guid="{54084986-DBD9-467D-BB87-84DFF604BE53}" showAutoFilter="1" hiddenColumns="1">
      <selection activeCell="H60" sqref="H60"/>
      <pageMargins left="0.39370078740157483" right="0.39370078740157483" top="0.39370078740157483" bottom="0.39370078740157483" header="0.39370078740157483" footer="0.39370078740157483"/>
      <pageSetup paperSize="5" scale="65" orientation="landscape" r:id="rId1"/>
      <autoFilter ref="AG12:AG28"/>
    </customSheetView>
  </customSheetViews>
  <mergeCells count="5">
    <mergeCell ref="B8:K8"/>
    <mergeCell ref="A1:P1"/>
    <mergeCell ref="A9:P9"/>
    <mergeCell ref="K10:N10"/>
    <mergeCell ref="C10:J10"/>
  </mergeCells>
  <dataValidations count="3">
    <dataValidation type="decimal" operator="lessThanOrEqual" allowBlank="1" showInputMessage="1" showErrorMessage="1" errorTitle="Numbers Only" error="You can only enter numbers in these cells.To re input a number, press Cancel  or Retry and  delete, and then re enter a valid number_x000a_" sqref="P33 O31:O33 K33:N33 P48 J31:J33 O48:O49 C58:N58 C50:P51 K20:N20 K17:N17 C31:I31 O53:P58 C33:I33 C25:P29 K19:P19 C19:I20 P31 K31:N31 C40:N40 O20:P23 O42:O46 O35:O40 O47:P47 P36:P40 C48:N48 J18:J23 C13:J17 O13:P18 K13:N14 C60:J61 O60:P61 K61:N61">
      <formula1>50000000000</formula1>
    </dataValidation>
    <dataValidation type="list" allowBlank="1" showInputMessage="1" showErrorMessage="1" sqref="M11 K11">
      <formula1>$AH$12:$AH$16</formula1>
    </dataValidation>
    <dataValidation type="list" allowBlank="1" showInputMessage="1" showErrorMessage="1" sqref="L11 N11">
      <formula1>$AH$12:$AH$29</formula1>
    </dataValidation>
  </dataValidations>
  <hyperlinks>
    <hyperlink ref="A1:P1" location="ToC!A1" display="50.10"/>
  </hyperlinks>
  <pageMargins left="0.70866141732283472" right="0.70866141732283472" top="0.74803149606299213" bottom="0.74803149606299213" header="0.31496062992125984" footer="0.31496062992125984"/>
  <pageSetup scale="30" orientation="portrait" r:id="rId2"/>
  <headerFooter>
    <oddHeader>&amp;L&amp;A&amp;C&amp;"Times New Roman,Bold" DRAFT 
INTERNAL USE ONLY&amp;RPage &amp;P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A111"/>
  <sheetViews>
    <sheetView showZeros="0" topLeftCell="A17" zoomScaleNormal="100" workbookViewId="0">
      <selection activeCell="B85" sqref="B85"/>
    </sheetView>
  </sheetViews>
  <sheetFormatPr defaultColWidth="0" defaultRowHeight="12.75" zeroHeight="1"/>
  <cols>
    <col min="1" max="1" width="4.83203125" style="14" customWidth="1"/>
    <col min="2" max="2" width="18.6640625" style="14" customWidth="1"/>
    <col min="3" max="3" width="27.83203125" style="14" customWidth="1"/>
    <col min="4" max="4" width="18" style="14" customWidth="1"/>
    <col min="5" max="5" width="12.6640625" style="14" customWidth="1"/>
    <col min="6" max="6" width="24.5" style="14" customWidth="1"/>
    <col min="7" max="8" width="20.83203125" style="14" customWidth="1"/>
    <col min="9" max="9" width="34.33203125" style="14" customWidth="1"/>
    <col min="10" max="10" width="16.83203125" style="14" hidden="1" customWidth="1"/>
    <col min="11" max="11" width="16" style="14" hidden="1" customWidth="1"/>
    <col min="12" max="12" width="9.33203125" style="14" hidden="1" customWidth="1"/>
    <col min="13" max="13" width="39.83203125" style="14" hidden="1" customWidth="1"/>
    <col min="14" max="27" width="0" style="14" hidden="1" customWidth="1"/>
    <col min="28" max="16384" width="9.33203125" style="14" hidden="1"/>
  </cols>
  <sheetData>
    <row r="1" spans="1:13">
      <c r="A1" s="6221" t="s">
        <v>1131</v>
      </c>
      <c r="B1" s="6221"/>
      <c r="C1" s="6221"/>
      <c r="D1" s="6221"/>
      <c r="E1" s="6221"/>
      <c r="F1" s="6221"/>
      <c r="G1" s="6221"/>
      <c r="H1" s="4135"/>
      <c r="I1" s="2484"/>
      <c r="J1" s="2484"/>
      <c r="K1" s="2484"/>
      <c r="L1" s="2484"/>
      <c r="M1" s="4136"/>
    </row>
    <row r="2" spans="1:13" ht="14.25">
      <c r="A2" s="1418"/>
      <c r="B2" s="2292"/>
      <c r="C2" s="2292"/>
      <c r="D2" s="2293"/>
      <c r="E2" s="2294"/>
      <c r="F2" s="2294"/>
      <c r="G2" s="2294"/>
      <c r="H2" s="2294"/>
      <c r="I2" s="2294"/>
      <c r="J2" s="61"/>
      <c r="K2" s="61"/>
      <c r="L2" s="61"/>
    </row>
    <row r="3" spans="1:13" ht="15.75">
      <c r="A3" s="3277" t="str">
        <f>Cover!A14</f>
        <v>Select Name of Insurer/ Financial Holding Company</v>
      </c>
      <c r="B3" s="1436"/>
      <c r="C3" s="2294"/>
      <c r="D3" s="1436"/>
      <c r="E3" s="60"/>
      <c r="F3" s="60"/>
      <c r="G3" s="97" t="s">
        <v>1810</v>
      </c>
      <c r="H3" s="97"/>
      <c r="I3" s="2294"/>
      <c r="J3" s="61"/>
      <c r="K3" s="61"/>
      <c r="L3" s="61"/>
      <c r="M3" s="61"/>
    </row>
    <row r="4" spans="1:13" ht="15">
      <c r="A4" s="3278" t="str">
        <f>ToC!A3</f>
        <v>Insurer/Financial Holding Company</v>
      </c>
      <c r="B4" s="1455"/>
      <c r="C4" s="61"/>
      <c r="D4" s="826"/>
      <c r="E4" s="61"/>
      <c r="F4" s="61"/>
      <c r="G4" s="61"/>
      <c r="H4" s="61"/>
      <c r="I4" s="61"/>
      <c r="J4" s="61"/>
      <c r="K4" s="61"/>
      <c r="L4" s="61"/>
      <c r="M4" s="61"/>
    </row>
    <row r="5" spans="1:13" ht="14.25">
      <c r="A5" s="3278"/>
      <c r="B5" s="1455"/>
      <c r="C5" s="61"/>
      <c r="D5" s="61"/>
      <c r="E5" s="61"/>
      <c r="F5" s="61"/>
      <c r="G5" s="61"/>
      <c r="H5" s="61"/>
      <c r="I5" s="61"/>
      <c r="J5" s="61"/>
      <c r="K5" s="61"/>
      <c r="L5" s="61"/>
      <c r="M5" s="61"/>
    </row>
    <row r="6" spans="1:13" ht="14.25">
      <c r="A6" s="63" t="str">
        <f>ToC!A5</f>
        <v>General Insurers Annual Return</v>
      </c>
      <c r="B6" s="1455"/>
      <c r="C6" s="61"/>
      <c r="D6" s="61"/>
      <c r="E6" s="60"/>
      <c r="F6" s="60"/>
      <c r="G6" s="60"/>
      <c r="H6" s="60"/>
      <c r="I6" s="61"/>
      <c r="J6" s="61"/>
      <c r="K6" s="61"/>
      <c r="L6" s="61"/>
      <c r="M6" s="61"/>
    </row>
    <row r="7" spans="1:13" ht="15">
      <c r="A7" s="3278" t="str">
        <f>ToC!A6</f>
        <v>For Year Ended:</v>
      </c>
      <c r="B7" s="1455"/>
      <c r="C7" s="61"/>
      <c r="D7" s="61"/>
      <c r="E7" s="4437">
        <f>Cover!A22</f>
        <v>0</v>
      </c>
      <c r="F7" s="1456"/>
      <c r="G7" s="61"/>
      <c r="H7" s="61"/>
      <c r="I7" s="61"/>
      <c r="J7" s="61"/>
      <c r="K7" s="61"/>
      <c r="L7" s="61"/>
    </row>
    <row r="8" spans="1:13" ht="15">
      <c r="A8" s="181"/>
      <c r="B8" s="1455"/>
      <c r="C8" s="61"/>
      <c r="D8" s="61"/>
      <c r="E8" s="61"/>
      <c r="F8" s="61"/>
      <c r="G8" s="61"/>
      <c r="H8" s="61"/>
      <c r="I8" s="61"/>
      <c r="J8" s="61"/>
      <c r="K8" s="61"/>
      <c r="L8" s="61"/>
      <c r="M8" s="61"/>
    </row>
    <row r="9" spans="1:13" ht="15">
      <c r="A9" s="181"/>
      <c r="B9" s="1455"/>
      <c r="C9" s="61"/>
      <c r="D9" s="61"/>
      <c r="E9" s="61"/>
      <c r="F9" s="61"/>
      <c r="G9" s="61"/>
      <c r="H9" s="61"/>
      <c r="I9" s="61"/>
      <c r="J9" s="61"/>
      <c r="K9" s="61"/>
      <c r="L9" s="61"/>
      <c r="M9" s="61"/>
    </row>
    <row r="10" spans="1:13" ht="15">
      <c r="A10" s="6230" t="s">
        <v>2011</v>
      </c>
      <c r="B10" s="6231"/>
      <c r="C10" s="6231"/>
      <c r="D10" s="6231"/>
      <c r="E10" s="6231"/>
      <c r="F10" s="6231"/>
      <c r="G10" s="6231"/>
      <c r="H10" s="6231"/>
      <c r="I10" s="6231"/>
      <c r="J10" s="61"/>
      <c r="K10" s="61"/>
      <c r="L10" s="61"/>
      <c r="M10" s="61"/>
    </row>
    <row r="11" spans="1:13" ht="15">
      <c r="A11" s="6262" t="s">
        <v>2120</v>
      </c>
      <c r="B11" s="6216"/>
      <c r="C11" s="6216"/>
      <c r="D11" s="6216"/>
      <c r="E11" s="6216"/>
      <c r="F11" s="6216"/>
      <c r="G11" s="6216"/>
      <c r="H11" s="6216"/>
      <c r="I11" s="6216"/>
      <c r="J11" s="6216"/>
      <c r="K11" s="6216"/>
      <c r="L11" s="6216"/>
      <c r="M11" s="6216"/>
    </row>
    <row r="12" spans="1:13" ht="12.95" customHeight="1">
      <c r="A12" s="61"/>
      <c r="B12" s="61"/>
      <c r="C12" s="61"/>
      <c r="D12" s="61"/>
      <c r="E12" s="61"/>
      <c r="F12" s="61"/>
      <c r="G12" s="61"/>
      <c r="H12" s="61"/>
      <c r="I12" s="61"/>
      <c r="J12" s="61"/>
      <c r="K12" s="61"/>
      <c r="L12" s="61"/>
      <c r="M12" s="61"/>
    </row>
    <row r="13" spans="1:13">
      <c r="A13" s="61"/>
      <c r="B13" s="61"/>
      <c r="C13" s="61"/>
      <c r="D13" s="61"/>
      <c r="E13" s="61"/>
      <c r="F13" s="61"/>
      <c r="G13" s="61"/>
      <c r="H13" s="61"/>
      <c r="I13" s="61"/>
      <c r="J13" s="61"/>
      <c r="K13" s="61"/>
      <c r="L13" s="61"/>
      <c r="M13" s="61"/>
    </row>
    <row r="14" spans="1:13">
      <c r="A14" s="4137" t="s">
        <v>738</v>
      </c>
      <c r="B14" s="6259"/>
      <c r="C14" s="6260"/>
      <c r="D14" s="4103" t="s">
        <v>1508</v>
      </c>
      <c r="E14" s="4145" t="s">
        <v>2071</v>
      </c>
      <c r="F14" s="6263"/>
      <c r="G14" s="6264"/>
      <c r="H14" s="2301"/>
      <c r="I14" s="60"/>
    </row>
    <row r="15" spans="1:13">
      <c r="A15" s="4137"/>
      <c r="B15" s="4146"/>
      <c r="C15" s="4147"/>
      <c r="D15" s="58"/>
      <c r="E15" s="58"/>
      <c r="F15" s="2301" t="s">
        <v>2072</v>
      </c>
      <c r="G15" s="58"/>
      <c r="H15" s="58"/>
      <c r="I15" s="58"/>
      <c r="J15" s="4137"/>
      <c r="K15" s="59"/>
      <c r="L15" s="59"/>
      <c r="M15" s="58"/>
    </row>
    <row r="16" spans="1:13">
      <c r="A16" s="61"/>
      <c r="B16" s="72"/>
      <c r="C16" s="72"/>
      <c r="D16" s="72"/>
      <c r="E16" s="72"/>
      <c r="F16" s="72"/>
      <c r="G16" s="58"/>
      <c r="H16" s="58"/>
      <c r="I16" s="60"/>
      <c r="J16" s="58"/>
      <c r="K16" s="58"/>
      <c r="L16" s="58"/>
      <c r="M16" s="58"/>
    </row>
    <row r="17" spans="1:27" s="339" customFormat="1">
      <c r="A17" s="61" t="s">
        <v>60</v>
      </c>
      <c r="B17" s="6251" t="str">
        <f>+A3</f>
        <v>Select Name of Insurer/ Financial Holding Company</v>
      </c>
      <c r="C17" s="6261"/>
      <c r="D17" s="6252"/>
      <c r="E17" s="6252"/>
      <c r="F17" s="4103" t="s">
        <v>60</v>
      </c>
      <c r="G17" s="2490">
        <f>Cover!A15</f>
        <v>0</v>
      </c>
      <c r="H17" s="2490"/>
      <c r="I17" s="4148"/>
    </row>
    <row r="18" spans="1:27" s="339" customFormat="1">
      <c r="A18" s="61"/>
      <c r="B18" s="4138"/>
      <c r="C18" s="3107"/>
      <c r="D18" s="2296"/>
      <c r="E18" s="2296"/>
      <c r="F18" s="61"/>
      <c r="G18" s="721"/>
      <c r="H18" s="721"/>
      <c r="I18" s="1496"/>
    </row>
    <row r="19" spans="1:27">
      <c r="A19" s="61"/>
      <c r="B19" s="58" t="s">
        <v>2073</v>
      </c>
      <c r="C19" s="4149">
        <f>Cover!A16</f>
        <v>0</v>
      </c>
      <c r="D19" s="58"/>
      <c r="E19" s="61"/>
      <c r="F19" s="61"/>
      <c r="G19" s="3094" t="s">
        <v>1633</v>
      </c>
      <c r="H19" s="4150">
        <f>Cover!F16</f>
        <v>0</v>
      </c>
      <c r="I19" s="58"/>
      <c r="J19" s="61"/>
      <c r="K19" s="58"/>
      <c r="L19" s="58"/>
      <c r="M19" s="58"/>
    </row>
    <row r="20" spans="1:27">
      <c r="A20" s="61"/>
      <c r="B20" s="58"/>
      <c r="C20" s="4149"/>
      <c r="D20" s="58"/>
      <c r="E20" s="61"/>
      <c r="F20" s="61"/>
      <c r="G20" s="3094"/>
      <c r="H20" s="58"/>
      <c r="I20" s="58"/>
      <c r="J20" s="61"/>
      <c r="K20" s="58"/>
      <c r="L20" s="58"/>
      <c r="M20" s="58"/>
    </row>
    <row r="21" spans="1:27">
      <c r="A21" s="61"/>
      <c r="B21" s="58"/>
      <c r="C21" s="58"/>
      <c r="D21" s="58"/>
      <c r="E21" s="61"/>
      <c r="F21" s="61"/>
      <c r="G21" s="61"/>
      <c r="H21" s="61"/>
      <c r="I21" s="58"/>
      <c r="J21" s="61"/>
      <c r="K21" s="58"/>
      <c r="L21" s="58"/>
      <c r="M21" s="58"/>
    </row>
    <row r="22" spans="1:27">
      <c r="A22" s="59"/>
      <c r="B22" s="61" t="s">
        <v>2314</v>
      </c>
      <c r="C22" s="61"/>
      <c r="D22" s="61"/>
      <c r="E22" s="61"/>
      <c r="F22" s="61"/>
      <c r="G22" s="61"/>
      <c r="H22" s="60"/>
      <c r="I22" s="60"/>
      <c r="J22" s="61"/>
      <c r="K22" s="61"/>
      <c r="L22" s="58"/>
      <c r="M22" s="61"/>
    </row>
    <row r="23" spans="1:27">
      <c r="A23" s="4137"/>
      <c r="B23" s="59"/>
      <c r="C23" s="58"/>
      <c r="D23" s="58"/>
      <c r="E23" s="4137"/>
      <c r="F23" s="4137"/>
      <c r="G23" s="61"/>
      <c r="H23" s="61"/>
      <c r="I23" s="60"/>
      <c r="J23" s="61"/>
      <c r="K23" s="61"/>
      <c r="L23" s="61"/>
      <c r="M23" s="61"/>
    </row>
    <row r="24" spans="1:27" ht="17.25" customHeight="1">
      <c r="A24" s="61"/>
      <c r="B24" s="344" t="s">
        <v>2074</v>
      </c>
      <c r="C24" s="344"/>
      <c r="D24" s="721"/>
      <c r="E24" s="3094" t="s">
        <v>2075</v>
      </c>
      <c r="F24" s="2490" t="str">
        <f>+A3</f>
        <v>Select Name of Insurer/ Financial Holding Company</v>
      </c>
      <c r="G24" s="4151"/>
      <c r="H24" s="345"/>
      <c r="I24" s="61"/>
      <c r="J24" s="1238"/>
      <c r="K24" s="1238"/>
      <c r="L24" s="183"/>
    </row>
    <row r="25" spans="1:27" ht="19.5" customHeight="1">
      <c r="A25" s="61"/>
      <c r="B25" s="344" t="s">
        <v>2140</v>
      </c>
      <c r="C25" s="60"/>
      <c r="D25" s="4389">
        <f>YEAR(Cover!A22)</f>
        <v>1900</v>
      </c>
      <c r="E25" s="721" t="s">
        <v>1605</v>
      </c>
      <c r="F25" s="721"/>
      <c r="G25" s="4159"/>
      <c r="H25" s="348"/>
      <c r="I25" s="61"/>
      <c r="J25" s="4160"/>
      <c r="K25" s="4160"/>
      <c r="L25" s="4161"/>
    </row>
    <row r="26" spans="1:27" ht="14.25">
      <c r="A26" s="61"/>
      <c r="B26" s="524"/>
      <c r="C26" s="344"/>
      <c r="D26" s="344"/>
      <c r="E26" s="344"/>
      <c r="F26" s="344"/>
      <c r="G26" s="4152"/>
      <c r="H26" s="4152"/>
      <c r="I26" s="4134"/>
      <c r="J26" s="61"/>
      <c r="K26" s="61"/>
      <c r="L26" s="2290"/>
      <c r="M26" s="2290"/>
    </row>
    <row r="27" spans="1:27" ht="14.25">
      <c r="A27" s="61"/>
      <c r="B27" s="344" t="s">
        <v>740</v>
      </c>
      <c r="C27" s="344"/>
      <c r="D27" s="4134"/>
      <c r="E27" s="344"/>
      <c r="F27" s="344"/>
      <c r="G27" s="344"/>
      <c r="H27" s="344"/>
      <c r="I27" s="344"/>
      <c r="J27" s="61"/>
      <c r="K27" s="61"/>
      <c r="L27" s="61"/>
      <c r="M27" s="61"/>
      <c r="S27" s="2"/>
      <c r="T27" s="2"/>
      <c r="U27" s="2"/>
      <c r="V27" s="2"/>
      <c r="W27" s="2"/>
      <c r="X27" s="2"/>
      <c r="Y27" s="2"/>
      <c r="Z27" s="2"/>
      <c r="AA27" s="2"/>
    </row>
    <row r="28" spans="1:27" ht="14.25">
      <c r="A28" s="61"/>
      <c r="B28" s="524"/>
      <c r="C28" s="344"/>
      <c r="D28" s="4152"/>
      <c r="E28" s="344"/>
      <c r="F28" s="344"/>
      <c r="G28" s="344"/>
      <c r="H28" s="344"/>
      <c r="I28" s="344"/>
      <c r="J28" s="61"/>
      <c r="K28" s="2295"/>
      <c r="L28" s="61"/>
      <c r="M28" s="61"/>
    </row>
    <row r="29" spans="1:27" ht="14.25">
      <c r="A29" s="344"/>
      <c r="B29" s="4153" t="s">
        <v>2076</v>
      </c>
      <c r="C29" s="116" t="s">
        <v>2141</v>
      </c>
      <c r="D29" s="524"/>
      <c r="E29" s="524"/>
      <c r="F29" s="954"/>
      <c r="G29" s="344"/>
      <c r="H29" s="344"/>
      <c r="I29" s="344"/>
      <c r="J29" s="61"/>
      <c r="K29" s="61"/>
      <c r="L29" s="61"/>
      <c r="M29" s="61"/>
    </row>
    <row r="30" spans="1:27" ht="14.25">
      <c r="A30" s="344"/>
      <c r="B30" s="524"/>
      <c r="C30" s="116" t="s">
        <v>2142</v>
      </c>
      <c r="D30" s="524"/>
      <c r="E30" s="524"/>
      <c r="F30" s="954"/>
      <c r="G30" s="344"/>
      <c r="H30" s="344"/>
      <c r="I30" s="61"/>
      <c r="J30" s="61"/>
      <c r="K30" s="61"/>
      <c r="L30" s="61"/>
      <c r="M30" s="61"/>
    </row>
    <row r="31" spans="1:27" ht="14.25">
      <c r="A31" s="344"/>
      <c r="B31" s="524"/>
      <c r="C31" s="524"/>
      <c r="D31" s="524"/>
      <c r="E31" s="524"/>
      <c r="F31" s="344"/>
      <c r="G31" s="344"/>
      <c r="H31" s="954"/>
      <c r="I31" s="61"/>
      <c r="J31" s="61"/>
      <c r="K31" s="61"/>
      <c r="L31" s="61"/>
      <c r="M31" s="61"/>
    </row>
    <row r="32" spans="1:27" ht="15">
      <c r="A32" s="344"/>
      <c r="B32" s="4153" t="s">
        <v>726</v>
      </c>
      <c r="C32" s="116" t="s">
        <v>2143</v>
      </c>
      <c r="D32" s="344"/>
      <c r="E32" s="344"/>
      <c r="F32" s="4390">
        <f>D25</f>
        <v>1900</v>
      </c>
      <c r="G32" s="116" t="s">
        <v>2077</v>
      </c>
      <c r="H32" s="60"/>
      <c r="I32" s="61"/>
      <c r="J32" s="61"/>
      <c r="K32" s="61"/>
      <c r="L32" s="61"/>
      <c r="M32" s="61"/>
    </row>
    <row r="33" spans="1:13" ht="15">
      <c r="A33" s="344"/>
      <c r="B33" s="4153"/>
      <c r="C33" s="116"/>
      <c r="D33" s="344"/>
      <c r="E33" s="344"/>
      <c r="F33" s="4326"/>
      <c r="G33" s="116"/>
      <c r="H33" s="60"/>
      <c r="I33" s="61"/>
      <c r="J33" s="61"/>
      <c r="K33" s="61"/>
      <c r="L33" s="61"/>
      <c r="M33" s="61"/>
    </row>
    <row r="34" spans="1:13" ht="14.25">
      <c r="A34" s="344"/>
      <c r="B34" s="340"/>
      <c r="C34" s="344" t="s">
        <v>2078</v>
      </c>
      <c r="D34" s="344"/>
      <c r="E34" s="344"/>
      <c r="F34" s="344"/>
      <c r="G34" s="344"/>
      <c r="H34" s="344"/>
      <c r="I34" s="61"/>
      <c r="J34" s="61"/>
      <c r="K34" s="61"/>
      <c r="L34" s="61"/>
      <c r="M34" s="61"/>
    </row>
    <row r="35" spans="1:13" ht="15">
      <c r="A35" s="344"/>
      <c r="B35" s="340"/>
      <c r="C35" s="344" t="s">
        <v>2144</v>
      </c>
      <c r="D35" s="524"/>
      <c r="E35" s="524"/>
      <c r="F35" s="344"/>
      <c r="G35" s="340"/>
      <c r="H35" s="4154"/>
      <c r="I35" s="61"/>
      <c r="J35" s="61"/>
      <c r="K35" s="61"/>
      <c r="L35" s="61"/>
      <c r="M35" s="61"/>
    </row>
    <row r="36" spans="1:13" ht="14.25">
      <c r="A36" s="344"/>
      <c r="B36" s="524"/>
      <c r="C36" s="524"/>
      <c r="D36" s="524"/>
      <c r="E36" s="524"/>
      <c r="F36" s="344"/>
      <c r="G36" s="344"/>
      <c r="H36" s="344"/>
      <c r="I36" s="61"/>
      <c r="J36" s="61"/>
      <c r="K36" s="61"/>
      <c r="L36" s="61"/>
      <c r="M36" s="61"/>
    </row>
    <row r="37" spans="1:13" ht="14.25">
      <c r="A37" s="344"/>
      <c r="B37" s="340"/>
      <c r="C37" s="116" t="s">
        <v>2079</v>
      </c>
      <c r="D37" s="524"/>
      <c r="E37" s="524"/>
      <c r="F37" s="344"/>
      <c r="G37" s="344"/>
      <c r="H37" s="344"/>
      <c r="I37" s="61"/>
      <c r="J37" s="61"/>
      <c r="K37" s="61"/>
      <c r="L37" s="61"/>
      <c r="M37" s="61"/>
    </row>
    <row r="38" spans="1:13">
      <c r="A38" s="182"/>
      <c r="B38" s="268"/>
      <c r="C38" s="61"/>
      <c r="D38" s="61"/>
      <c r="E38" s="61"/>
      <c r="F38" s="61"/>
      <c r="G38" s="61"/>
      <c r="H38" s="61"/>
      <c r="I38" s="61"/>
      <c r="J38" s="61"/>
      <c r="K38" s="61"/>
      <c r="L38" s="61"/>
      <c r="M38" s="61"/>
    </row>
    <row r="39" spans="1:13">
      <c r="A39" s="182"/>
      <c r="B39" s="268"/>
      <c r="C39" s="61"/>
      <c r="D39" s="61"/>
      <c r="E39" s="61"/>
      <c r="F39" s="61"/>
      <c r="G39" s="61"/>
      <c r="H39" s="61"/>
      <c r="I39" s="61"/>
      <c r="J39" s="61"/>
      <c r="K39" s="61"/>
      <c r="L39" s="61"/>
      <c r="M39" s="61"/>
    </row>
    <row r="40" spans="1:13">
      <c r="A40" s="182"/>
      <c r="B40" s="268"/>
      <c r="C40" s="61"/>
      <c r="D40" s="61"/>
      <c r="E40" s="61"/>
      <c r="F40" s="61"/>
      <c r="G40" s="61"/>
      <c r="H40" s="61"/>
      <c r="I40" s="61"/>
      <c r="J40" s="61"/>
      <c r="K40" s="61"/>
      <c r="L40" s="61"/>
      <c r="M40" s="61"/>
    </row>
    <row r="41" spans="1:13">
      <c r="A41" s="182"/>
      <c r="B41" s="268"/>
      <c r="C41" s="61"/>
      <c r="D41" s="61"/>
      <c r="E41" s="61"/>
      <c r="F41" s="61"/>
      <c r="G41" s="61"/>
      <c r="H41" s="61"/>
      <c r="I41" s="61"/>
      <c r="J41" s="61"/>
      <c r="K41" s="61"/>
      <c r="L41" s="61"/>
      <c r="M41" s="61"/>
    </row>
    <row r="42" spans="1:13">
      <c r="A42" s="182"/>
      <c r="B42" s="268"/>
      <c r="C42" s="61"/>
      <c r="D42" s="61"/>
      <c r="E42" s="61"/>
      <c r="F42" s="61"/>
      <c r="G42" s="61"/>
      <c r="H42" s="61"/>
      <c r="I42" s="61"/>
      <c r="J42" s="61"/>
      <c r="K42" s="61"/>
      <c r="L42" s="61"/>
      <c r="M42" s="61"/>
    </row>
    <row r="43" spans="1:13">
      <c r="A43" s="182"/>
      <c r="B43" s="268"/>
      <c r="C43" s="61"/>
      <c r="D43" s="61"/>
      <c r="E43" s="61"/>
      <c r="F43" s="61"/>
      <c r="G43" s="61"/>
      <c r="H43" s="61"/>
      <c r="I43" s="61"/>
      <c r="J43" s="61"/>
      <c r="K43" s="61"/>
      <c r="L43" s="61"/>
      <c r="M43" s="61"/>
    </row>
    <row r="44" spans="1:13">
      <c r="A44" s="182"/>
      <c r="B44" s="268"/>
      <c r="C44" s="61"/>
      <c r="D44" s="61"/>
      <c r="E44" s="61"/>
      <c r="F44" s="61"/>
      <c r="G44" s="61"/>
      <c r="H44" s="61"/>
      <c r="I44" s="61"/>
      <c r="J44" s="61"/>
      <c r="K44" s="61"/>
      <c r="L44" s="61"/>
      <c r="M44" s="61"/>
    </row>
    <row r="45" spans="1:13" ht="25.5" customHeight="1">
      <c r="A45" s="6270" t="s">
        <v>1799</v>
      </c>
      <c r="B45" s="6271"/>
      <c r="C45" s="6271"/>
      <c r="D45" s="6272"/>
      <c r="E45" s="61"/>
      <c r="F45" s="61"/>
      <c r="G45" s="61"/>
      <c r="H45" s="61"/>
      <c r="I45" s="4155"/>
      <c r="J45" s="61"/>
      <c r="K45" s="61"/>
      <c r="L45" s="61"/>
      <c r="M45" s="61"/>
    </row>
    <row r="46" spans="1:13" ht="21" customHeight="1">
      <c r="A46" s="6273" t="s">
        <v>1790</v>
      </c>
      <c r="B46" s="6274"/>
      <c r="C46" s="6274"/>
      <c r="D46" s="6275"/>
      <c r="E46" s="61"/>
      <c r="F46" s="61"/>
      <c r="G46" s="61"/>
      <c r="H46" s="61"/>
      <c r="I46" s="4156" t="s">
        <v>1506</v>
      </c>
      <c r="J46" s="61"/>
      <c r="K46" s="61"/>
      <c r="L46" s="61"/>
      <c r="M46" s="61"/>
    </row>
    <row r="47" spans="1:13" ht="30" customHeight="1">
      <c r="A47" s="6276" t="s">
        <v>1546</v>
      </c>
      <c r="B47" s="6277"/>
      <c r="C47" s="6277"/>
      <c r="D47" s="6278"/>
      <c r="E47" s="61"/>
      <c r="F47" s="61"/>
      <c r="G47" s="61"/>
      <c r="H47" s="61"/>
      <c r="I47" s="61"/>
      <c r="J47" s="61"/>
      <c r="K47" s="61"/>
      <c r="L47" s="61"/>
      <c r="M47" s="61"/>
    </row>
    <row r="48" spans="1:13">
      <c r="A48" s="182"/>
      <c r="B48" s="268"/>
      <c r="C48" s="61"/>
      <c r="D48" s="61"/>
      <c r="E48" s="61"/>
      <c r="F48" s="61"/>
      <c r="G48" s="61"/>
      <c r="H48" s="61"/>
      <c r="I48" s="61"/>
      <c r="J48" s="61"/>
      <c r="K48" s="61"/>
      <c r="L48" s="61"/>
      <c r="M48" s="61"/>
    </row>
    <row r="49" spans="1:14">
      <c r="A49" s="182"/>
      <c r="B49" s="268"/>
      <c r="C49" s="61"/>
      <c r="D49" s="61"/>
      <c r="E49" s="61"/>
      <c r="F49" s="61"/>
      <c r="G49" s="61"/>
      <c r="H49" s="61"/>
      <c r="I49" s="61"/>
      <c r="J49" s="61"/>
      <c r="K49" s="61"/>
      <c r="L49" s="61"/>
      <c r="M49" s="61"/>
    </row>
    <row r="50" spans="1:14" ht="14.25" customHeight="1">
      <c r="A50" s="60"/>
      <c r="B50" s="60"/>
      <c r="C50" s="60"/>
      <c r="D50" s="60"/>
      <c r="E50" s="60"/>
      <c r="F50" s="60"/>
      <c r="G50" s="61"/>
      <c r="H50" s="61"/>
      <c r="I50" s="60"/>
      <c r="J50" s="61"/>
      <c r="K50" s="61"/>
      <c r="L50" s="61"/>
      <c r="M50" s="61"/>
    </row>
    <row r="51" spans="1:14" ht="25.5" customHeight="1">
      <c r="A51" s="6279" t="s">
        <v>1799</v>
      </c>
      <c r="B51" s="6280"/>
      <c r="C51" s="6280"/>
      <c r="D51" s="6281"/>
      <c r="E51" s="60"/>
      <c r="F51" s="60"/>
      <c r="G51" s="61"/>
      <c r="H51" s="61"/>
      <c r="I51" s="4155"/>
      <c r="J51" s="61"/>
      <c r="K51" s="61"/>
      <c r="L51" s="61"/>
      <c r="M51" s="61"/>
    </row>
    <row r="52" spans="1:14" ht="25.5" customHeight="1">
      <c r="A52" s="6282" t="s">
        <v>1790</v>
      </c>
      <c r="B52" s="6283"/>
      <c r="C52" s="6283"/>
      <c r="D52" s="6284"/>
      <c r="E52" s="60"/>
      <c r="F52" s="60"/>
      <c r="G52" s="61"/>
      <c r="H52" s="61"/>
      <c r="I52" s="4156" t="s">
        <v>1506</v>
      </c>
      <c r="J52" s="61"/>
      <c r="K52" s="61"/>
      <c r="L52" s="61"/>
      <c r="M52" s="61"/>
    </row>
    <row r="53" spans="1:14" ht="15">
      <c r="A53" s="6265" t="s">
        <v>66</v>
      </c>
      <c r="B53" s="6266"/>
      <c r="C53" s="6266"/>
      <c r="D53" s="6267"/>
      <c r="E53" s="61"/>
      <c r="F53" s="61"/>
      <c r="G53" s="61"/>
      <c r="H53" s="61"/>
      <c r="I53" s="61"/>
      <c r="J53" s="61"/>
      <c r="K53" s="61"/>
      <c r="L53" s="61"/>
      <c r="M53" s="61"/>
    </row>
    <row r="54" spans="1:14" ht="14.25">
      <c r="A54" s="6268" t="s">
        <v>1792</v>
      </c>
      <c r="B54" s="6268"/>
      <c r="C54" s="6268"/>
      <c r="D54" s="6269"/>
      <c r="E54" s="61"/>
      <c r="F54" s="61"/>
      <c r="G54" s="61"/>
      <c r="H54" s="61"/>
      <c r="I54" s="61"/>
      <c r="J54" s="61"/>
      <c r="K54" s="61"/>
      <c r="L54" s="61"/>
      <c r="M54" s="61"/>
    </row>
    <row r="55" spans="1:14">
      <c r="A55" s="182"/>
      <c r="B55" s="268"/>
      <c r="C55" s="61"/>
      <c r="D55" s="61"/>
      <c r="E55" s="61"/>
      <c r="F55" s="61"/>
      <c r="G55" s="61"/>
      <c r="H55" s="61"/>
      <c r="I55" s="58"/>
      <c r="J55" s="61"/>
      <c r="K55" s="61"/>
      <c r="L55" s="61"/>
      <c r="M55" s="61"/>
    </row>
    <row r="56" spans="1:14">
      <c r="A56" s="182"/>
      <c r="B56" s="61"/>
      <c r="C56" s="61"/>
      <c r="D56" s="61"/>
      <c r="E56" s="61"/>
      <c r="F56" s="61"/>
      <c r="G56" s="61"/>
      <c r="H56" s="61"/>
      <c r="I56" s="2301"/>
      <c r="J56" s="4157"/>
      <c r="K56" s="4157"/>
      <c r="L56" s="4157"/>
      <c r="M56" s="4158"/>
    </row>
    <row r="57" spans="1:14">
      <c r="A57" s="60"/>
      <c r="B57" s="61"/>
      <c r="C57" s="61"/>
      <c r="D57" s="61"/>
      <c r="E57" s="61"/>
      <c r="F57" s="61"/>
      <c r="G57" s="61"/>
      <c r="H57" s="61"/>
      <c r="I57" s="61"/>
      <c r="J57" s="61"/>
      <c r="K57" s="61"/>
      <c r="L57" s="61"/>
      <c r="M57" s="61"/>
    </row>
    <row r="58" spans="1:14">
      <c r="A58" s="60"/>
      <c r="B58" s="61"/>
      <c r="C58" s="61"/>
      <c r="D58" s="61"/>
      <c r="E58" s="61"/>
      <c r="F58" s="61"/>
      <c r="G58" s="61"/>
      <c r="H58" s="61"/>
      <c r="I58" s="61"/>
      <c r="J58" s="61"/>
      <c r="K58" s="61"/>
      <c r="L58" s="61"/>
      <c r="M58" s="61"/>
    </row>
    <row r="59" spans="1:14">
      <c r="A59" s="60"/>
      <c r="B59" s="61"/>
      <c r="C59" s="61"/>
      <c r="D59" s="61"/>
      <c r="E59" s="61"/>
      <c r="F59" s="61"/>
      <c r="G59" s="61"/>
      <c r="H59" s="61"/>
      <c r="I59" s="61"/>
      <c r="J59" s="61"/>
      <c r="K59" s="61"/>
      <c r="L59" s="61"/>
      <c r="M59" s="61"/>
    </row>
    <row r="60" spans="1:14" ht="14.25">
      <c r="A60" s="60"/>
      <c r="B60" s="61"/>
      <c r="C60" s="61"/>
      <c r="D60" s="61"/>
      <c r="E60" s="57"/>
      <c r="F60" s="60"/>
      <c r="G60" s="60"/>
      <c r="H60" s="57"/>
      <c r="I60" s="95" t="str">
        <f>ToC!E117</f>
        <v xml:space="preserve">GENERAL Annual Return </v>
      </c>
      <c r="J60" s="61"/>
      <c r="K60" s="61"/>
      <c r="L60" s="61"/>
      <c r="M60" s="61"/>
    </row>
    <row r="61" spans="1:14" ht="14.25">
      <c r="A61" s="60"/>
      <c r="B61" s="61"/>
      <c r="C61" s="61"/>
      <c r="D61" s="61"/>
      <c r="E61" s="57"/>
      <c r="F61" s="57"/>
      <c r="G61" s="60"/>
      <c r="H61" s="95"/>
      <c r="I61" s="95" t="s">
        <v>1733</v>
      </c>
      <c r="J61" s="61"/>
      <c r="K61" s="61"/>
      <c r="L61" s="61"/>
      <c r="M61" s="61"/>
    </row>
    <row r="62" spans="1:14" hidden="1">
      <c r="A62" s="60"/>
      <c r="B62" s="61"/>
      <c r="C62" s="61"/>
      <c r="D62" s="61"/>
      <c r="E62" s="61"/>
      <c r="F62" s="61"/>
      <c r="G62" s="61"/>
      <c r="H62" s="61"/>
      <c r="I62" s="61"/>
      <c r="J62" s="61"/>
      <c r="K62" s="61"/>
      <c r="L62" s="61"/>
    </row>
    <row r="63" spans="1:14" hidden="1">
      <c r="A63" s="60"/>
      <c r="B63" s="61"/>
      <c r="C63" s="61"/>
      <c r="D63" s="61"/>
      <c r="E63" s="61"/>
      <c r="F63" s="61"/>
      <c r="G63" s="61"/>
      <c r="H63" s="61"/>
      <c r="I63" s="61"/>
      <c r="J63" s="61"/>
      <c r="K63" s="61"/>
      <c r="L63" s="61"/>
    </row>
    <row r="64" spans="1:14" ht="15" hidden="1">
      <c r="A64" s="60"/>
      <c r="B64" s="60"/>
      <c r="C64" s="60"/>
      <c r="D64" s="60"/>
      <c r="E64" s="60"/>
      <c r="F64" s="60"/>
      <c r="G64" s="60"/>
      <c r="H64" s="60"/>
      <c r="I64" s="60"/>
      <c r="J64" s="60"/>
      <c r="K64" s="60"/>
      <c r="L64" s="60"/>
      <c r="M64" s="66"/>
      <c r="N64" s="15"/>
    </row>
    <row r="65" spans="1:13" hidden="1">
      <c r="A65" s="60"/>
      <c r="B65" s="60"/>
      <c r="C65" s="60"/>
      <c r="D65" s="60"/>
      <c r="E65" s="60"/>
      <c r="F65" s="60"/>
      <c r="G65" s="60"/>
      <c r="H65" s="60"/>
      <c r="I65" s="60"/>
      <c r="J65" s="60"/>
      <c r="K65" s="60"/>
      <c r="L65" s="60"/>
      <c r="M65" s="60"/>
    </row>
    <row r="66" spans="1:13" hidden="1">
      <c r="A66" s="60"/>
      <c r="B66" s="60"/>
      <c r="C66" s="60"/>
      <c r="D66" s="60"/>
      <c r="E66" s="60"/>
      <c r="F66" s="60"/>
      <c r="G66" s="60"/>
      <c r="H66" s="60"/>
      <c r="I66" s="60"/>
      <c r="J66" s="60"/>
      <c r="K66" s="60"/>
      <c r="L66" s="60"/>
      <c r="M66" s="60"/>
    </row>
    <row r="67" spans="1:13" hidden="1">
      <c r="A67" s="60"/>
      <c r="B67" s="60"/>
      <c r="C67" s="60"/>
      <c r="D67" s="60"/>
      <c r="E67" s="60"/>
      <c r="F67" s="60"/>
      <c r="G67" s="60"/>
      <c r="H67" s="60"/>
      <c r="I67" s="60"/>
      <c r="J67" s="60"/>
      <c r="K67" s="60"/>
      <c r="L67" s="60"/>
      <c r="M67" s="60"/>
    </row>
    <row r="68" spans="1:13" hidden="1">
      <c r="A68" s="60"/>
      <c r="B68" s="60"/>
      <c r="C68" s="60"/>
      <c r="D68" s="60"/>
      <c r="E68" s="60"/>
      <c r="F68" s="60"/>
      <c r="G68" s="60"/>
      <c r="H68" s="60"/>
      <c r="I68" s="60"/>
      <c r="J68" s="60"/>
      <c r="K68" s="60"/>
      <c r="L68" s="60"/>
      <c r="M68" s="60"/>
    </row>
    <row r="69" spans="1:13" hidden="1">
      <c r="A69" s="60"/>
      <c r="B69" s="60"/>
      <c r="C69" s="60"/>
      <c r="D69" s="60"/>
      <c r="E69" s="60"/>
      <c r="F69" s="60"/>
      <c r="G69" s="60"/>
      <c r="H69" s="60"/>
      <c r="I69" s="60"/>
      <c r="J69" s="60"/>
      <c r="K69" s="60"/>
      <c r="L69" s="60"/>
      <c r="M69" s="60"/>
    </row>
    <row r="70" spans="1:13" hidden="1">
      <c r="A70" s="60"/>
      <c r="B70" s="60"/>
      <c r="C70" s="60"/>
      <c r="D70" s="60"/>
      <c r="E70" s="60"/>
      <c r="F70" s="60"/>
      <c r="G70" s="60"/>
      <c r="H70" s="60"/>
      <c r="I70" s="60"/>
      <c r="J70" s="60"/>
      <c r="K70" s="60"/>
      <c r="L70" s="60"/>
      <c r="M70" s="60"/>
    </row>
    <row r="71" spans="1:13" hidden="1">
      <c r="A71" s="60"/>
      <c r="B71" s="60"/>
      <c r="C71" s="60"/>
      <c r="D71" s="60"/>
      <c r="E71" s="60"/>
      <c r="F71" s="60"/>
      <c r="G71" s="60"/>
      <c r="H71" s="60"/>
      <c r="I71" s="60"/>
      <c r="J71" s="60"/>
      <c r="K71" s="60"/>
      <c r="L71" s="60"/>
      <c r="M71" s="60"/>
    </row>
    <row r="72" spans="1:13" hidden="1">
      <c r="A72" s="60"/>
      <c r="B72" s="60"/>
      <c r="C72" s="60"/>
      <c r="D72" s="60"/>
      <c r="E72" s="60"/>
      <c r="F72" s="60"/>
      <c r="G72" s="60"/>
      <c r="H72" s="60"/>
      <c r="I72" s="60"/>
      <c r="J72" s="60"/>
      <c r="K72" s="60"/>
      <c r="L72" s="60"/>
      <c r="M72" s="60"/>
    </row>
    <row r="73" spans="1:13" hidden="1">
      <c r="A73" s="60"/>
      <c r="B73" s="60"/>
      <c r="C73" s="60"/>
      <c r="D73" s="60"/>
      <c r="E73" s="60"/>
      <c r="F73" s="60"/>
      <c r="G73" s="60"/>
      <c r="H73" s="60"/>
      <c r="I73" s="60"/>
      <c r="J73" s="60"/>
      <c r="K73" s="60"/>
      <c r="L73" s="60"/>
      <c r="M73" s="60"/>
    </row>
    <row r="74" spans="1:13" hidden="1">
      <c r="A74" s="60"/>
      <c r="B74" s="60"/>
      <c r="C74" s="60"/>
      <c r="D74" s="60"/>
      <c r="E74" s="60"/>
      <c r="F74" s="60"/>
      <c r="G74" s="60"/>
      <c r="H74" s="60"/>
      <c r="I74" s="60"/>
      <c r="J74" s="60"/>
      <c r="K74" s="60"/>
      <c r="L74" s="60"/>
      <c r="M74" s="60"/>
    </row>
    <row r="75" spans="1:13" hidden="1">
      <c r="A75" s="60"/>
      <c r="B75" s="60"/>
      <c r="C75" s="60"/>
      <c r="D75" s="60"/>
      <c r="E75" s="60"/>
      <c r="F75" s="60"/>
      <c r="G75" s="60"/>
      <c r="H75" s="60"/>
      <c r="I75" s="60"/>
      <c r="J75" s="60"/>
      <c r="K75" s="60"/>
      <c r="L75" s="60"/>
      <c r="M75" s="60"/>
    </row>
    <row r="76" spans="1:13" hidden="1">
      <c r="A76" s="60"/>
      <c r="B76" s="60"/>
      <c r="C76" s="60"/>
      <c r="D76" s="60"/>
      <c r="E76" s="60"/>
      <c r="F76" s="60"/>
      <c r="G76" s="60"/>
      <c r="H76" s="60"/>
      <c r="I76" s="60"/>
      <c r="J76" s="60"/>
      <c r="K76" s="60"/>
      <c r="L76" s="60"/>
      <c r="M76" s="60"/>
    </row>
    <row r="77" spans="1:13" hidden="1">
      <c r="A77" s="60"/>
      <c r="B77" s="60"/>
      <c r="C77" s="60"/>
      <c r="D77" s="60"/>
      <c r="E77" s="60"/>
      <c r="F77" s="60"/>
      <c r="G77" s="60"/>
      <c r="H77" s="60"/>
      <c r="I77" s="60"/>
      <c r="J77" s="60"/>
      <c r="K77" s="60"/>
      <c r="L77" s="60"/>
      <c r="M77" s="60"/>
    </row>
    <row r="78" spans="1:13" hidden="1">
      <c r="A78" s="60"/>
      <c r="B78" s="60"/>
      <c r="C78" s="60"/>
      <c r="D78" s="60"/>
      <c r="E78" s="60"/>
      <c r="F78" s="60"/>
      <c r="G78" s="60"/>
      <c r="H78" s="60"/>
      <c r="I78" s="60"/>
      <c r="J78" s="60"/>
      <c r="K78" s="60"/>
      <c r="L78" s="60"/>
      <c r="M78" s="60"/>
    </row>
    <row r="79" spans="1:13" hidden="1">
      <c r="A79" s="60"/>
      <c r="B79" s="60"/>
      <c r="C79" s="60"/>
      <c r="D79" s="60"/>
      <c r="E79" s="60"/>
      <c r="F79" s="60"/>
      <c r="G79" s="60"/>
      <c r="H79" s="60"/>
      <c r="I79" s="60"/>
      <c r="J79" s="60"/>
      <c r="K79" s="60"/>
      <c r="L79" s="60"/>
      <c r="M79" s="60"/>
    </row>
    <row r="80" spans="1:13" hidden="1">
      <c r="A80" s="60"/>
      <c r="B80" s="60"/>
      <c r="C80" s="60"/>
      <c r="D80" s="60"/>
      <c r="E80" s="60"/>
      <c r="F80" s="60"/>
      <c r="G80" s="60"/>
      <c r="H80" s="60"/>
      <c r="I80" s="60"/>
      <c r="J80" s="60"/>
      <c r="K80" s="60"/>
      <c r="L80" s="60"/>
      <c r="M80" s="60"/>
    </row>
    <row r="81" spans="1:13" hidden="1">
      <c r="A81" s="60"/>
      <c r="B81" s="60"/>
      <c r="C81" s="60"/>
      <c r="D81" s="60"/>
      <c r="E81" s="60"/>
      <c r="F81" s="60"/>
      <c r="G81" s="60"/>
      <c r="H81" s="60"/>
      <c r="I81" s="60"/>
      <c r="J81" s="60"/>
      <c r="K81" s="60"/>
      <c r="L81" s="60"/>
      <c r="M81" s="60"/>
    </row>
    <row r="82" spans="1:13" hidden="1">
      <c r="A82" s="60"/>
      <c r="B82" s="60"/>
      <c r="C82" s="60"/>
      <c r="D82" s="60"/>
      <c r="E82" s="60"/>
      <c r="F82" s="60"/>
      <c r="G82" s="60"/>
      <c r="H82" s="60"/>
      <c r="I82" s="60"/>
      <c r="J82" s="60"/>
      <c r="K82" s="60"/>
      <c r="L82" s="60"/>
      <c r="M82" s="60"/>
    </row>
    <row r="83" spans="1:13" hidden="1">
      <c r="A83" s="60"/>
      <c r="B83" s="60"/>
      <c r="C83" s="60"/>
      <c r="D83" s="60"/>
      <c r="E83" s="60"/>
      <c r="F83" s="60"/>
      <c r="G83" s="60"/>
      <c r="H83" s="60"/>
      <c r="I83" s="60"/>
      <c r="J83" s="60"/>
      <c r="K83" s="60"/>
      <c r="L83" s="60"/>
      <c r="M83" s="60"/>
    </row>
    <row r="84" spans="1:13" hidden="1">
      <c r="A84" s="60"/>
      <c r="B84" s="60"/>
      <c r="C84" s="60"/>
      <c r="D84" s="60"/>
      <c r="E84" s="60"/>
      <c r="F84" s="60"/>
      <c r="G84" s="60"/>
      <c r="H84" s="60"/>
      <c r="I84" s="60"/>
      <c r="J84" s="60"/>
      <c r="K84" s="60"/>
      <c r="L84" s="60"/>
      <c r="M84" s="60"/>
    </row>
    <row r="85" spans="1:13" hidden="1">
      <c r="A85" s="60"/>
      <c r="B85" s="60"/>
      <c r="C85" s="60"/>
      <c r="D85" s="60"/>
      <c r="E85" s="60"/>
      <c r="F85" s="60"/>
      <c r="G85" s="60"/>
      <c r="H85" s="60"/>
      <c r="I85" s="60"/>
      <c r="J85" s="60"/>
      <c r="K85" s="60"/>
      <c r="L85" s="60"/>
      <c r="M85" s="60"/>
    </row>
    <row r="86" spans="1:13" hidden="1">
      <c r="A86" s="60"/>
      <c r="B86" s="60"/>
      <c r="C86" s="60"/>
      <c r="D86" s="60"/>
      <c r="E86" s="60"/>
      <c r="F86" s="60"/>
      <c r="G86" s="60"/>
      <c r="H86" s="60"/>
      <c r="I86" s="60"/>
      <c r="J86" s="60"/>
      <c r="K86" s="60"/>
      <c r="L86" s="60"/>
      <c r="M86" s="60"/>
    </row>
    <row r="87" spans="1:13" hidden="1">
      <c r="A87" s="60"/>
      <c r="B87" s="60"/>
      <c r="C87" s="60"/>
      <c r="D87" s="60"/>
      <c r="E87" s="60"/>
      <c r="F87" s="60"/>
      <c r="G87" s="60"/>
      <c r="H87" s="60"/>
      <c r="I87" s="60"/>
      <c r="J87" s="60"/>
      <c r="K87" s="60"/>
      <c r="L87" s="60"/>
      <c r="M87" s="60"/>
    </row>
    <row r="88" spans="1:13" hidden="1">
      <c r="A88" s="60"/>
      <c r="B88" s="60"/>
      <c r="C88" s="60"/>
      <c r="D88" s="60"/>
      <c r="E88" s="60"/>
      <c r="F88" s="60"/>
      <c r="G88" s="60"/>
      <c r="H88" s="60"/>
      <c r="I88" s="60"/>
      <c r="J88" s="60"/>
      <c r="K88" s="60"/>
      <c r="L88" s="60"/>
      <c r="M88" s="60"/>
    </row>
    <row r="89" spans="1:13" hidden="1">
      <c r="A89" s="60"/>
      <c r="B89" s="60"/>
      <c r="C89" s="60"/>
      <c r="D89" s="60"/>
      <c r="E89" s="60"/>
      <c r="F89" s="60"/>
      <c r="G89" s="60"/>
      <c r="H89" s="60"/>
      <c r="I89" s="60"/>
      <c r="J89" s="60"/>
      <c r="K89" s="60"/>
      <c r="L89" s="60"/>
      <c r="M89" s="60"/>
    </row>
    <row r="90" spans="1:13" hidden="1">
      <c r="A90" s="60"/>
      <c r="B90" s="60"/>
      <c r="C90" s="60"/>
      <c r="D90" s="60"/>
      <c r="E90" s="60"/>
      <c r="F90" s="60"/>
      <c r="G90" s="60"/>
      <c r="H90" s="60"/>
      <c r="I90" s="60"/>
      <c r="J90" s="60"/>
      <c r="K90" s="60"/>
      <c r="L90" s="60"/>
      <c r="M90" s="60"/>
    </row>
    <row r="91" spans="1:13" hidden="1">
      <c r="A91" s="60"/>
      <c r="B91" s="60"/>
      <c r="C91" s="60"/>
      <c r="D91" s="60"/>
      <c r="E91" s="60"/>
      <c r="F91" s="60"/>
      <c r="G91" s="60"/>
      <c r="H91" s="60"/>
      <c r="I91" s="60"/>
      <c r="J91" s="60"/>
      <c r="K91" s="60"/>
      <c r="L91" s="60"/>
      <c r="M91" s="60"/>
    </row>
    <row r="92" spans="1:13" hidden="1">
      <c r="A92" s="60"/>
      <c r="B92" s="60"/>
      <c r="C92" s="60"/>
      <c r="D92" s="60"/>
      <c r="E92" s="60"/>
      <c r="F92" s="60"/>
      <c r="G92" s="60"/>
      <c r="H92" s="60"/>
      <c r="I92" s="60"/>
      <c r="J92" s="60"/>
      <c r="K92" s="60"/>
      <c r="L92" s="60"/>
      <c r="M92" s="60"/>
    </row>
    <row r="93" spans="1:13" hidden="1">
      <c r="A93" s="60"/>
      <c r="B93" s="60"/>
      <c r="C93" s="60"/>
      <c r="D93" s="60"/>
      <c r="E93" s="60"/>
      <c r="F93" s="60"/>
      <c r="G93" s="60"/>
      <c r="H93" s="60"/>
      <c r="I93" s="60"/>
      <c r="J93" s="60"/>
      <c r="K93" s="60"/>
      <c r="L93" s="60"/>
      <c r="M93" s="60"/>
    </row>
    <row r="94" spans="1:13" hidden="1">
      <c r="A94" s="60"/>
      <c r="B94" s="60"/>
      <c r="C94" s="60"/>
      <c r="D94" s="60"/>
      <c r="E94" s="60"/>
      <c r="F94" s="60"/>
      <c r="G94" s="60"/>
      <c r="H94" s="60"/>
      <c r="I94" s="60"/>
      <c r="J94" s="60"/>
      <c r="K94" s="60"/>
      <c r="L94" s="60"/>
      <c r="M94" s="60"/>
    </row>
    <row r="95" spans="1:13" hidden="1">
      <c r="A95" s="60"/>
      <c r="B95" s="60"/>
      <c r="C95" s="60"/>
      <c r="D95" s="60"/>
      <c r="E95" s="60"/>
      <c r="F95" s="60"/>
      <c r="G95" s="60"/>
      <c r="H95" s="60"/>
      <c r="I95" s="60"/>
      <c r="J95" s="60"/>
      <c r="K95" s="60"/>
      <c r="L95" s="60"/>
      <c r="M95" s="60"/>
    </row>
    <row r="96" spans="1:13" hidden="1">
      <c r="A96" s="60"/>
      <c r="B96" s="60"/>
      <c r="C96" s="60"/>
      <c r="D96" s="60"/>
      <c r="E96" s="60"/>
      <c r="F96" s="60"/>
      <c r="G96" s="60"/>
      <c r="H96" s="60"/>
      <c r="I96" s="60"/>
      <c r="J96" s="60"/>
      <c r="K96" s="60"/>
      <c r="L96" s="60"/>
      <c r="M96" s="60"/>
    </row>
    <row r="97" spans="1:13" hidden="1">
      <c r="A97" s="60"/>
      <c r="B97" s="60"/>
      <c r="C97" s="60"/>
      <c r="D97" s="60"/>
      <c r="E97" s="60"/>
      <c r="F97" s="60"/>
      <c r="G97" s="60"/>
      <c r="H97" s="60"/>
      <c r="I97" s="60"/>
      <c r="J97" s="60"/>
      <c r="K97" s="60"/>
      <c r="L97" s="60"/>
      <c r="M97" s="60"/>
    </row>
    <row r="98" spans="1:13" hidden="1">
      <c r="A98" s="60"/>
      <c r="B98" s="60"/>
      <c r="C98" s="60"/>
      <c r="D98" s="60"/>
      <c r="E98" s="60"/>
      <c r="F98" s="60"/>
      <c r="G98" s="60"/>
      <c r="H98" s="60"/>
      <c r="I98" s="60"/>
      <c r="J98" s="60"/>
      <c r="K98" s="60"/>
      <c r="L98" s="60"/>
      <c r="M98" s="60"/>
    </row>
    <row r="99" spans="1:13" hidden="1"/>
    <row r="100" spans="1:13" hidden="1"/>
    <row r="101" spans="1:13" hidden="1"/>
    <row r="102" spans="1:13" hidden="1"/>
    <row r="103" spans="1:13" hidden="1"/>
    <row r="104" spans="1:13" hidden="1"/>
    <row r="105" spans="1:13" hidden="1"/>
    <row r="106" spans="1:13" hidden="1"/>
    <row r="107" spans="1:13" hidden="1"/>
    <row r="108" spans="1:13" hidden="1"/>
    <row r="109" spans="1:13" hidden="1"/>
    <row r="110" spans="1:13" hidden="1"/>
    <row r="111" spans="1:13" hidden="1"/>
  </sheetData>
  <sheetProtection algorithmName="SHA-512" hashValue="gKa77XGTjQl9ybekBvfTzC5KPw5mI9yOIjaW7Q5La/tLYJJBc2xZ5dR8SsQPQfAVIp7sPpapCDGa1TZ43A1xRA==" saltValue="KL3yKX7v2yi1r7qYhQtZNA==" spinCount="100000" sheet="1" objects="1" scenarios="1"/>
  <customSheetViews>
    <customSheetView guid="{54084986-DBD9-467D-BB87-84DFF604BE53}" showPageBreaks="1" printArea="1">
      <selection activeCell="R33" sqref="R33"/>
      <pageMargins left="0.7" right="0.7" top="0.75" bottom="0.75" header="0.3" footer="0.3"/>
      <pageSetup paperSize="5" scale="68" orientation="portrait" r:id="rId1"/>
    </customSheetView>
  </customSheetViews>
  <mergeCells count="13">
    <mergeCell ref="A53:D53"/>
    <mergeCell ref="A54:D54"/>
    <mergeCell ref="A45:D45"/>
    <mergeCell ref="A46:D46"/>
    <mergeCell ref="A47:D47"/>
    <mergeCell ref="A51:D51"/>
    <mergeCell ref="A52:D52"/>
    <mergeCell ref="A1:G1"/>
    <mergeCell ref="B14:C14"/>
    <mergeCell ref="B17:E17"/>
    <mergeCell ref="A10:I10"/>
    <mergeCell ref="A11:M11"/>
    <mergeCell ref="F14:G14"/>
  </mergeCells>
  <pageMargins left="0.70866141732283472" right="0.70866141732283472" top="0.74803149606299213" bottom="0.74803149606299213" header="0.31496062992125984" footer="0.31496062992125984"/>
  <pageSetup scale="55" orientation="portrait" r:id="rId2"/>
  <headerFooter>
    <oddHeader>&amp;L&amp;A&amp;C&amp;"Times New Roman,Bold" DRAFT 
INTERNAL USE ONLY&amp;RPage &amp;P</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AS66"/>
  <sheetViews>
    <sheetView zoomScale="70" zoomScaleNormal="70" workbookViewId="0">
      <selection activeCell="A33" sqref="A33"/>
    </sheetView>
  </sheetViews>
  <sheetFormatPr defaultColWidth="0" defaultRowHeight="12.75" zeroHeight="1"/>
  <cols>
    <col min="1" max="1" width="71" bestFit="1" customWidth="1"/>
    <col min="2" max="2" width="8.5" customWidth="1"/>
    <col min="3" max="16" width="17.83203125" customWidth="1"/>
    <col min="17" max="17" width="11.83203125" customWidth="1"/>
    <col min="18" max="33" width="11.83203125" hidden="1" customWidth="1"/>
    <col min="34" max="34" width="29.33203125" hidden="1" customWidth="1"/>
    <col min="35" max="16384" width="11.83203125" hidden="1"/>
  </cols>
  <sheetData>
    <row r="1" spans="1:34" s="445" customFormat="1" ht="12" customHeight="1">
      <c r="A1" s="6509" t="s">
        <v>51</v>
      </c>
      <c r="B1" s="6644"/>
      <c r="C1" s="6644"/>
      <c r="D1" s="6644"/>
      <c r="E1" s="6644"/>
      <c r="F1" s="6644"/>
      <c r="G1" s="6644"/>
      <c r="H1" s="6644"/>
      <c r="I1" s="6644"/>
      <c r="J1" s="6644"/>
      <c r="K1" s="6644"/>
      <c r="L1" s="6644"/>
      <c r="M1" s="6644"/>
      <c r="N1" s="6644"/>
      <c r="O1" s="6644"/>
      <c r="P1" s="6644"/>
      <c r="Q1" s="346"/>
    </row>
    <row r="2" spans="1:34" s="445" customFormat="1" ht="12" customHeight="1">
      <c r="A2" s="438"/>
      <c r="B2" s="346"/>
      <c r="C2" s="346"/>
      <c r="D2" s="346"/>
      <c r="E2" s="346"/>
      <c r="F2" s="828"/>
      <c r="G2" s="443"/>
      <c r="H2" s="443"/>
      <c r="I2" s="443"/>
      <c r="J2" s="443"/>
      <c r="K2" s="346"/>
      <c r="L2" s="346"/>
      <c r="M2" s="346"/>
      <c r="N2" s="346"/>
      <c r="O2" s="1342" t="s">
        <v>1908</v>
      </c>
      <c r="P2" s="426"/>
      <c r="Q2" s="346"/>
    </row>
    <row r="3" spans="1:34" s="445" customFormat="1" ht="15.75">
      <c r="A3" s="1445" t="str">
        <f>+Cover!A14</f>
        <v>Select Name of Insurer/ Financial Holding Company</v>
      </c>
      <c r="B3" s="430"/>
      <c r="C3" s="428"/>
      <c r="D3" s="428"/>
      <c r="E3" s="429"/>
      <c r="F3" s="429"/>
      <c r="G3" s="344"/>
      <c r="H3" s="1426"/>
      <c r="I3" s="1426"/>
      <c r="J3" s="2034"/>
      <c r="K3" s="344"/>
      <c r="L3" s="344"/>
      <c r="M3" s="344"/>
      <c r="N3" s="344"/>
      <c r="O3" s="344"/>
      <c r="P3" s="680"/>
      <c r="Q3" s="346"/>
    </row>
    <row r="4" spans="1:34" s="445" customFormat="1" ht="15">
      <c r="A4" s="427" t="str">
        <f>+ToC!A3</f>
        <v>Insurer/Financial Holding Company</v>
      </c>
      <c r="B4" s="428"/>
      <c r="C4" s="429"/>
      <c r="D4" s="428"/>
      <c r="E4" s="428"/>
      <c r="F4" s="429"/>
      <c r="G4" s="493"/>
      <c r="H4" s="1426"/>
      <c r="I4" s="1426"/>
      <c r="J4" s="2034"/>
      <c r="K4" s="514"/>
      <c r="L4" s="344"/>
      <c r="M4" s="344"/>
      <c r="N4" s="344"/>
      <c r="O4" s="344"/>
      <c r="P4" s="3480"/>
      <c r="Q4" s="346"/>
    </row>
    <row r="5" spans="1:34" s="445" customFormat="1" ht="15">
      <c r="A5" s="427"/>
      <c r="B5" s="428"/>
      <c r="C5" s="429"/>
      <c r="D5" s="428"/>
      <c r="E5" s="428"/>
      <c r="F5" s="429"/>
      <c r="G5" s="493"/>
      <c r="H5" s="1426"/>
      <c r="I5" s="1426"/>
      <c r="J5" s="2034"/>
      <c r="K5" s="514"/>
      <c r="L5" s="344"/>
      <c r="M5" s="344"/>
      <c r="N5" s="344"/>
      <c r="O5" s="344"/>
      <c r="P5" s="340"/>
      <c r="Q5" s="346"/>
    </row>
    <row r="6" spans="1:34" s="445" customFormat="1" ht="12" customHeight="1">
      <c r="A6" s="433" t="str">
        <f>+ToC!A5</f>
        <v>General Insurers Annual Return</v>
      </c>
      <c r="B6" s="430"/>
      <c r="C6" s="430"/>
      <c r="D6" s="682"/>
      <c r="E6" s="430"/>
      <c r="F6" s="430"/>
      <c r="G6" s="683"/>
      <c r="H6" s="1428"/>
      <c r="I6" s="1428"/>
      <c r="J6" s="2035"/>
      <c r="K6" s="344"/>
      <c r="L6" s="344"/>
      <c r="M6" s="344"/>
      <c r="N6" s="344"/>
      <c r="O6" s="344"/>
      <c r="P6" s="346"/>
      <c r="Q6" s="346"/>
    </row>
    <row r="7" spans="1:34" s="445" customFormat="1" ht="12" customHeight="1">
      <c r="A7" s="433" t="str">
        <f>+ToC!A6</f>
        <v>For Year Ended:</v>
      </c>
      <c r="B7" s="430"/>
      <c r="C7" s="430"/>
      <c r="D7" s="682"/>
      <c r="E7" s="430"/>
      <c r="F7" s="430"/>
      <c r="G7" s="683"/>
      <c r="H7" s="1428"/>
      <c r="I7" s="1428"/>
      <c r="J7" s="2035"/>
      <c r="K7" s="344"/>
      <c r="L7" s="344"/>
      <c r="M7" s="344"/>
      <c r="N7" s="344"/>
      <c r="O7" s="434">
        <f>+Cover!A22</f>
        <v>0</v>
      </c>
      <c r="P7" s="346"/>
      <c r="Q7" s="346"/>
    </row>
    <row r="8" spans="1:34" s="445" customFormat="1" ht="12" customHeight="1">
      <c r="A8" s="6508" t="s">
        <v>505</v>
      </c>
      <c r="B8" s="6600"/>
      <c r="C8" s="6600"/>
      <c r="D8" s="6600"/>
      <c r="E8" s="6600"/>
      <c r="F8" s="6600"/>
      <c r="G8" s="6600"/>
      <c r="H8" s="6600"/>
      <c r="I8" s="6600"/>
      <c r="J8" s="6600"/>
      <c r="K8" s="6600"/>
      <c r="L8" s="6600"/>
      <c r="M8" s="6600"/>
      <c r="N8" s="6772"/>
      <c r="O8" s="6772"/>
      <c r="P8" s="6345"/>
      <c r="Q8" s="346"/>
    </row>
    <row r="9" spans="1:34" s="446" customFormat="1" ht="14.1" customHeight="1" thickBot="1">
      <c r="A9" s="6607" t="s">
        <v>2057</v>
      </c>
      <c r="B9" s="6768"/>
      <c r="C9" s="6768"/>
      <c r="D9" s="6768"/>
      <c r="E9" s="6768"/>
      <c r="F9" s="6768"/>
      <c r="G9" s="6768"/>
      <c r="H9" s="6768"/>
      <c r="I9" s="6768"/>
      <c r="J9" s="6768"/>
      <c r="K9" s="6768"/>
      <c r="L9" s="6768"/>
      <c r="M9" s="6768"/>
      <c r="N9" s="6768"/>
      <c r="O9" s="6768"/>
      <c r="P9" s="6768"/>
      <c r="Q9" s="711"/>
    </row>
    <row r="10" spans="1:34" s="446" customFormat="1" ht="14.1" customHeight="1" thickTop="1">
      <c r="A10" s="2055"/>
      <c r="B10" s="2084"/>
      <c r="C10" s="6767" t="s">
        <v>992</v>
      </c>
      <c r="D10" s="6584"/>
      <c r="E10" s="6584"/>
      <c r="F10" s="6584"/>
      <c r="G10" s="6584"/>
      <c r="H10" s="6584"/>
      <c r="I10" s="6584"/>
      <c r="J10" s="6766"/>
      <c r="K10" s="6769" t="s">
        <v>993</v>
      </c>
      <c r="L10" s="6770"/>
      <c r="M10" s="6770"/>
      <c r="N10" s="6771"/>
      <c r="O10" s="1467"/>
      <c r="P10" s="2917"/>
      <c r="Q10" s="711"/>
    </row>
    <row r="11" spans="1:34" s="446" customFormat="1" ht="51.75" thickBot="1">
      <c r="A11" s="2045" t="s">
        <v>674</v>
      </c>
      <c r="B11" s="2057" t="s">
        <v>667</v>
      </c>
      <c r="C11" s="2046" t="s">
        <v>665</v>
      </c>
      <c r="D11" s="2046" t="s">
        <v>1455</v>
      </c>
      <c r="E11" s="2038" t="s">
        <v>668</v>
      </c>
      <c r="F11" s="2038" t="s">
        <v>675</v>
      </c>
      <c r="G11" s="685" t="s">
        <v>305</v>
      </c>
      <c r="H11" s="2038" t="s">
        <v>664</v>
      </c>
      <c r="I11" s="2038" t="s">
        <v>669</v>
      </c>
      <c r="J11" s="2038" t="s">
        <v>1431</v>
      </c>
      <c r="K11" s="2038" t="s">
        <v>1441</v>
      </c>
      <c r="L11" s="2047" t="s">
        <v>1458</v>
      </c>
      <c r="M11" s="2284" t="s">
        <v>1460</v>
      </c>
      <c r="N11" s="2047" t="s">
        <v>224</v>
      </c>
      <c r="O11" s="2278">
        <f>YEAR($O$7)</f>
        <v>1900</v>
      </c>
      <c r="P11" s="3222">
        <f>O11-1</f>
        <v>1899</v>
      </c>
      <c r="Q11" s="711"/>
    </row>
    <row r="12" spans="1:34" s="445" customFormat="1" ht="15.75" thickTop="1">
      <c r="A12" s="2918"/>
      <c r="B12" s="2058"/>
      <c r="C12" s="2039" t="s">
        <v>881</v>
      </c>
      <c r="D12" s="2039" t="s">
        <v>881</v>
      </c>
      <c r="E12" s="2039" t="s">
        <v>881</v>
      </c>
      <c r="F12" s="2039" t="s">
        <v>881</v>
      </c>
      <c r="G12" s="2039" t="s">
        <v>881</v>
      </c>
      <c r="H12" s="2039" t="s">
        <v>881</v>
      </c>
      <c r="I12" s="2039" t="s">
        <v>881</v>
      </c>
      <c r="J12" s="2039"/>
      <c r="K12" s="2039" t="s">
        <v>881</v>
      </c>
      <c r="L12" s="2039" t="s">
        <v>881</v>
      </c>
      <c r="M12" s="2039"/>
      <c r="N12" s="2039" t="s">
        <v>881</v>
      </c>
      <c r="O12" s="2901" t="s">
        <v>881</v>
      </c>
      <c r="P12" s="290" t="s">
        <v>881</v>
      </c>
      <c r="Q12" s="346"/>
      <c r="AH12" s="341" t="s">
        <v>995</v>
      </c>
    </row>
    <row r="13" spans="1:34" s="445" customFormat="1" ht="12.75" customHeight="1">
      <c r="A13" s="712" t="s">
        <v>416</v>
      </c>
      <c r="B13" s="2059"/>
      <c r="C13" s="2060"/>
      <c r="D13" s="2040"/>
      <c r="E13" s="2040"/>
      <c r="F13" s="2040"/>
      <c r="G13" s="2040"/>
      <c r="H13" s="2040"/>
      <c r="I13" s="2040"/>
      <c r="J13" s="2040"/>
      <c r="K13" s="2040"/>
      <c r="L13" s="2040"/>
      <c r="M13" s="2279"/>
      <c r="N13" s="2040"/>
      <c r="O13" s="2902"/>
      <c r="P13" s="3223"/>
      <c r="Q13" s="346"/>
      <c r="AH13" s="341" t="s">
        <v>1441</v>
      </c>
    </row>
    <row r="14" spans="1:34" s="445" customFormat="1" ht="12.75" customHeight="1">
      <c r="A14" s="666" t="s">
        <v>676</v>
      </c>
      <c r="B14" s="1040"/>
      <c r="C14" s="713"/>
      <c r="D14" s="713"/>
      <c r="E14" s="713"/>
      <c r="F14" s="713"/>
      <c r="G14" s="713"/>
      <c r="H14" s="713"/>
      <c r="I14" s="713"/>
      <c r="J14" s="714"/>
      <c r="K14" s="713"/>
      <c r="L14" s="714"/>
      <c r="M14" s="2285"/>
      <c r="N14" s="714"/>
      <c r="O14" s="2903"/>
      <c r="P14" s="3224"/>
      <c r="Q14" s="346"/>
      <c r="AH14" s="341" t="s">
        <v>1458</v>
      </c>
    </row>
    <row r="15" spans="1:34" s="445" customFormat="1" ht="12.75" customHeight="1">
      <c r="A15" s="688" t="s">
        <v>1036</v>
      </c>
      <c r="B15" s="25"/>
      <c r="C15" s="13"/>
      <c r="D15" s="13"/>
      <c r="E15" s="13"/>
      <c r="F15" s="13"/>
      <c r="G15" s="13"/>
      <c r="H15" s="13"/>
      <c r="I15" s="13"/>
      <c r="J15" s="2887">
        <f t="shared" ref="J15:J23" si="0">SUM(C15:I15)</f>
        <v>0</v>
      </c>
      <c r="K15" s="13"/>
      <c r="L15" s="12"/>
      <c r="M15" s="1681"/>
      <c r="N15" s="12"/>
      <c r="O15" s="2904">
        <f t="shared" ref="O15:O23" si="1">SUM(J15:N15)</f>
        <v>0</v>
      </c>
      <c r="P15" s="29"/>
      <c r="Q15" s="346"/>
      <c r="AH15" s="341" t="s">
        <v>1460</v>
      </c>
    </row>
    <row r="16" spans="1:34" s="445" customFormat="1" ht="12.75" customHeight="1">
      <c r="A16" s="2886" t="s">
        <v>1037</v>
      </c>
      <c r="B16" s="2785"/>
      <c r="C16" s="1512"/>
      <c r="D16" s="1512"/>
      <c r="E16" s="1512"/>
      <c r="F16" s="1512"/>
      <c r="G16" s="1512"/>
      <c r="H16" s="1512"/>
      <c r="I16" s="1512"/>
      <c r="J16" s="2887">
        <f t="shared" si="0"/>
        <v>0</v>
      </c>
      <c r="K16" s="1512"/>
      <c r="L16" s="1513"/>
      <c r="M16" s="1513"/>
      <c r="N16" s="1513"/>
      <c r="O16" s="2905">
        <f t="shared" si="1"/>
        <v>0</v>
      </c>
      <c r="P16" s="2075"/>
      <c r="Q16" s="346"/>
      <c r="AH16" s="341" t="s">
        <v>224</v>
      </c>
    </row>
    <row r="17" spans="1:34" s="445" customFormat="1" ht="12.75" customHeight="1">
      <c r="A17" s="2919" t="s">
        <v>1610</v>
      </c>
      <c r="B17" s="2888"/>
      <c r="C17" s="4379">
        <f>SUM(C15:C16)</f>
        <v>0</v>
      </c>
      <c r="D17" s="4379">
        <f t="shared" ref="D17:P17" si="2">SUM(D15:D16)</f>
        <v>0</v>
      </c>
      <c r="E17" s="4379">
        <f t="shared" si="2"/>
        <v>0</v>
      </c>
      <c r="F17" s="4379">
        <f t="shared" si="2"/>
        <v>0</v>
      </c>
      <c r="G17" s="4379">
        <f t="shared" si="2"/>
        <v>0</v>
      </c>
      <c r="H17" s="4379">
        <f t="shared" si="2"/>
        <v>0</v>
      </c>
      <c r="I17" s="4379">
        <f t="shared" si="2"/>
        <v>0</v>
      </c>
      <c r="J17" s="4379">
        <f t="shared" si="2"/>
        <v>0</v>
      </c>
      <c r="K17" s="4379">
        <f t="shared" si="2"/>
        <v>0</v>
      </c>
      <c r="L17" s="4379">
        <f t="shared" si="2"/>
        <v>0</v>
      </c>
      <c r="M17" s="4379">
        <f t="shared" si="2"/>
        <v>0</v>
      </c>
      <c r="N17" s="4379">
        <f t="shared" si="2"/>
        <v>0</v>
      </c>
      <c r="O17" s="4379">
        <f>SUM(O15:O16)</f>
        <v>0</v>
      </c>
      <c r="P17" s="3217">
        <f t="shared" si="2"/>
        <v>0</v>
      </c>
      <c r="Q17" s="346"/>
      <c r="AH17" s="341"/>
    </row>
    <row r="18" spans="1:34" s="445" customFormat="1" ht="12.75" customHeight="1">
      <c r="A18" s="715" t="s">
        <v>1614</v>
      </c>
      <c r="B18" s="2785"/>
      <c r="C18" s="216"/>
      <c r="D18" s="216"/>
      <c r="E18" s="216"/>
      <c r="F18" s="216"/>
      <c r="G18" s="216"/>
      <c r="H18" s="216"/>
      <c r="I18" s="2896"/>
      <c r="J18" s="2887">
        <f t="shared" si="0"/>
        <v>0</v>
      </c>
      <c r="K18" s="2896"/>
      <c r="L18" s="2896"/>
      <c r="M18" s="2896"/>
      <c r="N18" s="2795"/>
      <c r="O18" s="2906">
        <f>SUM(J18:N18)</f>
        <v>0</v>
      </c>
      <c r="P18" s="2895"/>
      <c r="Q18" s="346"/>
      <c r="AH18" s="341"/>
    </row>
    <row r="19" spans="1:34" s="445" customFormat="1" ht="12.75" customHeight="1">
      <c r="A19" s="2919" t="s">
        <v>1606</v>
      </c>
      <c r="B19" s="2888"/>
      <c r="C19" s="4379">
        <f>SUM(C17:C18)</f>
        <v>0</v>
      </c>
      <c r="D19" s="4379">
        <f t="shared" ref="D19:P19" si="3">SUM(D17:D18)</f>
        <v>0</v>
      </c>
      <c r="E19" s="4379">
        <f t="shared" si="3"/>
        <v>0</v>
      </c>
      <c r="F19" s="4379">
        <f t="shared" si="3"/>
        <v>0</v>
      </c>
      <c r="G19" s="4379">
        <f t="shared" si="3"/>
        <v>0</v>
      </c>
      <c r="H19" s="4379">
        <f t="shared" si="3"/>
        <v>0</v>
      </c>
      <c r="I19" s="4379">
        <f t="shared" si="3"/>
        <v>0</v>
      </c>
      <c r="J19" s="4379">
        <f t="shared" si="3"/>
        <v>0</v>
      </c>
      <c r="K19" s="4379">
        <f t="shared" si="3"/>
        <v>0</v>
      </c>
      <c r="L19" s="4379">
        <f t="shared" si="3"/>
        <v>0</v>
      </c>
      <c r="M19" s="4379">
        <f t="shared" si="3"/>
        <v>0</v>
      </c>
      <c r="N19" s="4379">
        <f t="shared" si="3"/>
        <v>0</v>
      </c>
      <c r="O19" s="4379">
        <f t="shared" si="3"/>
        <v>0</v>
      </c>
      <c r="P19" s="3217">
        <f t="shared" si="3"/>
        <v>0</v>
      </c>
      <c r="Q19" s="346"/>
      <c r="AH19" s="341"/>
    </row>
    <row r="20" spans="1:34" s="445" customFormat="1" ht="12.75" customHeight="1">
      <c r="A20" s="687" t="s">
        <v>1613</v>
      </c>
      <c r="B20" s="25"/>
      <c r="C20" s="2923"/>
      <c r="D20" s="2923"/>
      <c r="E20" s="2923"/>
      <c r="F20" s="2923"/>
      <c r="G20" s="2923"/>
      <c r="H20" s="2923"/>
      <c r="I20" s="2923"/>
      <c r="J20" s="2880"/>
      <c r="K20" s="2923"/>
      <c r="L20" s="2880"/>
      <c r="M20" s="2880"/>
      <c r="N20" s="2880"/>
      <c r="O20" s="2923"/>
      <c r="P20" s="2054"/>
      <c r="Q20" s="346"/>
      <c r="AH20" s="341"/>
    </row>
    <row r="21" spans="1:34" s="445" customFormat="1" ht="12.75" customHeight="1">
      <c r="A21" s="689" t="s">
        <v>2230</v>
      </c>
      <c r="B21" s="25"/>
      <c r="C21" s="13"/>
      <c r="D21" s="13"/>
      <c r="E21" s="13"/>
      <c r="F21" s="13"/>
      <c r="G21" s="13"/>
      <c r="H21" s="13"/>
      <c r="I21" s="13"/>
      <c r="J21" s="700">
        <f t="shared" si="0"/>
        <v>0</v>
      </c>
      <c r="K21" s="13"/>
      <c r="L21" s="12"/>
      <c r="M21" s="1681"/>
      <c r="N21" s="2796"/>
      <c r="O21" s="2904">
        <f t="shared" si="1"/>
        <v>0</v>
      </c>
      <c r="P21" s="29"/>
      <c r="Q21" s="346"/>
    </row>
    <row r="22" spans="1:34" s="445" customFormat="1" ht="12.75" customHeight="1">
      <c r="A22" s="688" t="s">
        <v>1620</v>
      </c>
      <c r="B22" s="25"/>
      <c r="C22" s="3220"/>
      <c r="D22" s="3220"/>
      <c r="E22" s="3220"/>
      <c r="F22" s="3220"/>
      <c r="G22" s="3220"/>
      <c r="H22" s="3220"/>
      <c r="I22" s="3220"/>
      <c r="J22" s="2263">
        <f t="shared" si="0"/>
        <v>0</v>
      </c>
      <c r="K22" s="3220"/>
      <c r="L22" s="3220"/>
      <c r="M22" s="3220"/>
      <c r="N22" s="2889"/>
      <c r="O22" s="2907">
        <f t="shared" si="1"/>
        <v>0</v>
      </c>
      <c r="P22" s="219"/>
      <c r="Q22" s="346"/>
    </row>
    <row r="23" spans="1:34" s="445" customFormat="1" ht="12.75" customHeight="1">
      <c r="A23" s="2924" t="s">
        <v>1621</v>
      </c>
      <c r="B23" s="2785"/>
      <c r="C23" s="2786"/>
      <c r="D23" s="2786"/>
      <c r="E23" s="2786"/>
      <c r="F23" s="2786"/>
      <c r="G23" s="2786"/>
      <c r="H23" s="2786"/>
      <c r="I23" s="2786"/>
      <c r="J23" s="700">
        <f t="shared" si="0"/>
        <v>0</v>
      </c>
      <c r="K23" s="3207"/>
      <c r="L23" s="3207"/>
      <c r="M23" s="3207"/>
      <c r="N23" s="3208"/>
      <c r="O23" s="2904">
        <f t="shared" si="1"/>
        <v>0</v>
      </c>
      <c r="P23" s="2075"/>
      <c r="Q23" s="346"/>
    </row>
    <row r="24" spans="1:34" s="445" customFormat="1" ht="12.75" customHeight="1">
      <c r="A24" s="3205" t="s">
        <v>1691</v>
      </c>
      <c r="B24" s="3204"/>
      <c r="C24" s="4380">
        <f>SUM(C21:C23)</f>
        <v>0</v>
      </c>
      <c r="D24" s="4380">
        <f t="shared" ref="D24:P24" si="4">SUM(D21:D23)</f>
        <v>0</v>
      </c>
      <c r="E24" s="4380">
        <f t="shared" si="4"/>
        <v>0</v>
      </c>
      <c r="F24" s="4380">
        <f t="shared" si="4"/>
        <v>0</v>
      </c>
      <c r="G24" s="4380">
        <f t="shared" si="4"/>
        <v>0</v>
      </c>
      <c r="H24" s="4380">
        <f t="shared" si="4"/>
        <v>0</v>
      </c>
      <c r="I24" s="4380">
        <f t="shared" si="4"/>
        <v>0</v>
      </c>
      <c r="J24" s="4380">
        <f t="shared" si="4"/>
        <v>0</v>
      </c>
      <c r="K24" s="4380">
        <f t="shared" si="4"/>
        <v>0</v>
      </c>
      <c r="L24" s="4380">
        <f t="shared" si="4"/>
        <v>0</v>
      </c>
      <c r="M24" s="4380">
        <f t="shared" si="4"/>
        <v>0</v>
      </c>
      <c r="N24" s="4380">
        <f t="shared" si="4"/>
        <v>0</v>
      </c>
      <c r="O24" s="4380">
        <f t="shared" si="4"/>
        <v>0</v>
      </c>
      <c r="P24" s="3190">
        <f t="shared" si="4"/>
        <v>0</v>
      </c>
      <c r="Q24" s="346"/>
    </row>
    <row r="25" spans="1:34" s="445" customFormat="1" ht="12.75" customHeight="1">
      <c r="A25" s="690" t="s">
        <v>1615</v>
      </c>
      <c r="B25" s="20"/>
      <c r="C25" s="13"/>
      <c r="D25" s="13"/>
      <c r="E25" s="13"/>
      <c r="F25" s="13"/>
      <c r="G25" s="13"/>
      <c r="H25" s="13"/>
      <c r="I25" s="13"/>
      <c r="J25" s="700">
        <f>SUM(C25:I25)</f>
        <v>0</v>
      </c>
      <c r="K25" s="13"/>
      <c r="L25" s="13"/>
      <c r="M25" s="1524"/>
      <c r="N25" s="12"/>
      <c r="O25" s="2904">
        <f>SUM(J25:N25)</f>
        <v>0</v>
      </c>
      <c r="P25" s="29"/>
      <c r="Q25" s="346"/>
    </row>
    <row r="26" spans="1:34" s="445" customFormat="1" ht="12.75" customHeight="1">
      <c r="A26" s="2065" t="s">
        <v>1696</v>
      </c>
      <c r="B26" s="2066"/>
      <c r="C26" s="216"/>
      <c r="D26" s="216"/>
      <c r="E26" s="216"/>
      <c r="F26" s="216"/>
      <c r="G26" s="216"/>
      <c r="H26" s="216"/>
      <c r="I26" s="216"/>
      <c r="J26" s="2263">
        <f>SUM(C26:I26)</f>
        <v>0</v>
      </c>
      <c r="K26" s="216"/>
      <c r="L26" s="216"/>
      <c r="M26" s="2603"/>
      <c r="N26" s="217"/>
      <c r="O26" s="2907">
        <f>SUM(J26:N26)</f>
        <v>0</v>
      </c>
      <c r="P26" s="219"/>
      <c r="Q26" s="346"/>
      <c r="AH26" s="341"/>
    </row>
    <row r="27" spans="1:34" s="445" customFormat="1" ht="12.75" customHeight="1">
      <c r="A27" s="2924" t="s">
        <v>1697</v>
      </c>
      <c r="B27" s="2785"/>
      <c r="C27" s="2786"/>
      <c r="D27" s="2786"/>
      <c r="E27" s="2786"/>
      <c r="F27" s="2786"/>
      <c r="G27" s="2786"/>
      <c r="H27" s="2786"/>
      <c r="I27" s="2786"/>
      <c r="J27" s="3202">
        <f>SUM(C27:I27)</f>
        <v>0</v>
      </c>
      <c r="K27" s="2786"/>
      <c r="L27" s="2786"/>
      <c r="M27" s="2786"/>
      <c r="N27" s="2786"/>
      <c r="O27" s="3209">
        <f>SUM(J27:N27)</f>
        <v>0</v>
      </c>
      <c r="P27" s="2925"/>
      <c r="Q27" s="346"/>
      <c r="AH27" s="341"/>
    </row>
    <row r="28" spans="1:34" s="445" customFormat="1" ht="12.75" customHeight="1">
      <c r="A28" s="3205" t="s">
        <v>1694</v>
      </c>
      <c r="B28" s="3204"/>
      <c r="C28" s="4380">
        <f>SUM(C25:C27)</f>
        <v>0</v>
      </c>
      <c r="D28" s="4380">
        <f t="shared" ref="D28:P28" si="5">SUM(D25:D27)</f>
        <v>0</v>
      </c>
      <c r="E28" s="4380">
        <f t="shared" si="5"/>
        <v>0</v>
      </c>
      <c r="F28" s="4380">
        <f t="shared" si="5"/>
        <v>0</v>
      </c>
      <c r="G28" s="4380">
        <f t="shared" si="5"/>
        <v>0</v>
      </c>
      <c r="H28" s="4380">
        <f t="shared" si="5"/>
        <v>0</v>
      </c>
      <c r="I28" s="4380">
        <f t="shared" si="5"/>
        <v>0</v>
      </c>
      <c r="J28" s="4380">
        <f t="shared" si="5"/>
        <v>0</v>
      </c>
      <c r="K28" s="4380">
        <f t="shared" si="5"/>
        <v>0</v>
      </c>
      <c r="L28" s="4380">
        <f t="shared" si="5"/>
        <v>0</v>
      </c>
      <c r="M28" s="4380">
        <f t="shared" si="5"/>
        <v>0</v>
      </c>
      <c r="N28" s="4380">
        <f t="shared" si="5"/>
        <v>0</v>
      </c>
      <c r="O28" s="4380">
        <f t="shared" si="5"/>
        <v>0</v>
      </c>
      <c r="P28" s="3190">
        <f t="shared" si="5"/>
        <v>0</v>
      </c>
      <c r="Q28" s="346"/>
      <c r="AH28" s="341"/>
    </row>
    <row r="29" spans="1:34" s="445" customFormat="1" ht="12.75" customHeight="1">
      <c r="A29" s="2919" t="s">
        <v>1612</v>
      </c>
      <c r="B29" s="2067"/>
      <c r="C29" s="3206">
        <f>+C24-C28</f>
        <v>0</v>
      </c>
      <c r="D29" s="3206">
        <f t="shared" ref="D29:P29" si="6">+D24-D28</f>
        <v>0</v>
      </c>
      <c r="E29" s="3206">
        <f t="shared" si="6"/>
        <v>0</v>
      </c>
      <c r="F29" s="3206">
        <f t="shared" si="6"/>
        <v>0</v>
      </c>
      <c r="G29" s="3206">
        <f t="shared" si="6"/>
        <v>0</v>
      </c>
      <c r="H29" s="3206">
        <f t="shared" si="6"/>
        <v>0</v>
      </c>
      <c r="I29" s="3206">
        <f t="shared" si="6"/>
        <v>0</v>
      </c>
      <c r="J29" s="3206">
        <f t="shared" si="6"/>
        <v>0</v>
      </c>
      <c r="K29" s="3206">
        <f t="shared" si="6"/>
        <v>0</v>
      </c>
      <c r="L29" s="3206">
        <f t="shared" si="6"/>
        <v>0</v>
      </c>
      <c r="M29" s="3206">
        <f t="shared" si="6"/>
        <v>0</v>
      </c>
      <c r="N29" s="3206">
        <f t="shared" si="6"/>
        <v>0</v>
      </c>
      <c r="O29" s="3206">
        <f t="shared" si="6"/>
        <v>0</v>
      </c>
      <c r="P29" s="3217">
        <f t="shared" si="6"/>
        <v>0</v>
      </c>
      <c r="Q29" s="346"/>
    </row>
    <row r="30" spans="1:34" s="445" customFormat="1" ht="11.1" customHeight="1">
      <c r="A30" s="691"/>
      <c r="B30" s="25"/>
      <c r="C30" s="692"/>
      <c r="D30" s="540"/>
      <c r="E30" s="540"/>
      <c r="F30" s="540"/>
      <c r="G30" s="540"/>
      <c r="H30" s="540"/>
      <c r="I30" s="540"/>
      <c r="J30" s="540"/>
      <c r="K30" s="540"/>
      <c r="L30" s="540"/>
      <c r="M30" s="2280"/>
      <c r="N30" s="2068"/>
      <c r="O30" s="2909"/>
      <c r="P30" s="541"/>
      <c r="Q30" s="346"/>
      <c r="AH30" s="341"/>
    </row>
    <row r="31" spans="1:34" s="445" customFormat="1" ht="12.75" customHeight="1">
      <c r="A31" s="693" t="s">
        <v>1596</v>
      </c>
      <c r="B31" s="20"/>
      <c r="C31" s="26">
        <f t="shared" ref="C31:P31" si="7">+C19+C29</f>
        <v>0</v>
      </c>
      <c r="D31" s="26">
        <f t="shared" si="7"/>
        <v>0</v>
      </c>
      <c r="E31" s="26">
        <f t="shared" si="7"/>
        <v>0</v>
      </c>
      <c r="F31" s="26">
        <f t="shared" si="7"/>
        <v>0</v>
      </c>
      <c r="G31" s="26">
        <f t="shared" si="7"/>
        <v>0</v>
      </c>
      <c r="H31" s="26">
        <f t="shared" si="7"/>
        <v>0</v>
      </c>
      <c r="I31" s="26">
        <f t="shared" si="7"/>
        <v>0</v>
      </c>
      <c r="J31" s="26">
        <f t="shared" si="7"/>
        <v>0</v>
      </c>
      <c r="K31" s="26">
        <f t="shared" si="7"/>
        <v>0</v>
      </c>
      <c r="L31" s="26">
        <f t="shared" si="7"/>
        <v>0</v>
      </c>
      <c r="M31" s="26">
        <f t="shared" si="7"/>
        <v>0</v>
      </c>
      <c r="N31" s="26">
        <f t="shared" si="7"/>
        <v>0</v>
      </c>
      <c r="O31" s="2910">
        <f t="shared" si="7"/>
        <v>0</v>
      </c>
      <c r="P31" s="3225">
        <f t="shared" si="7"/>
        <v>0</v>
      </c>
      <c r="Q31" s="346"/>
      <c r="R31" s="465"/>
    </row>
    <row r="32" spans="1:34" s="445" customFormat="1" ht="12.75" customHeight="1">
      <c r="A32" s="2262" t="s">
        <v>1843</v>
      </c>
      <c r="B32" s="2085"/>
      <c r="C32" s="2070"/>
      <c r="D32" s="2070"/>
      <c r="E32" s="2070"/>
      <c r="F32" s="2070"/>
      <c r="G32" s="2070"/>
      <c r="H32" s="2070"/>
      <c r="I32" s="2070"/>
      <c r="J32" s="2053">
        <f>SUM(C32:I32)</f>
        <v>0</v>
      </c>
      <c r="K32" s="2070"/>
      <c r="L32" s="2070"/>
      <c r="M32" s="2281"/>
      <c r="N32" s="2070"/>
      <c r="O32" s="2905">
        <f>SUM(J32:L32)</f>
        <v>0</v>
      </c>
      <c r="P32" s="2071"/>
      <c r="Q32" s="346"/>
      <c r="R32" s="465"/>
    </row>
    <row r="33" spans="1:45" s="445" customFormat="1" ht="12.75" customHeight="1">
      <c r="A33" s="2920" t="s">
        <v>418</v>
      </c>
      <c r="B33" s="2086"/>
      <c r="C33" s="2042">
        <f>SUM(C31:C32)</f>
        <v>0</v>
      </c>
      <c r="D33" s="2042">
        <f t="shared" ref="D33:P33" si="8">SUM(D31:D32)</f>
        <v>0</v>
      </c>
      <c r="E33" s="2042">
        <f t="shared" si="8"/>
        <v>0</v>
      </c>
      <c r="F33" s="2042">
        <f t="shared" si="8"/>
        <v>0</v>
      </c>
      <c r="G33" s="2042">
        <f>SUM(G31:G32)</f>
        <v>0</v>
      </c>
      <c r="H33" s="2042">
        <f t="shared" si="8"/>
        <v>0</v>
      </c>
      <c r="I33" s="2042">
        <f t="shared" si="8"/>
        <v>0</v>
      </c>
      <c r="J33" s="2042">
        <f t="shared" si="8"/>
        <v>0</v>
      </c>
      <c r="K33" s="2042">
        <f t="shared" si="8"/>
        <v>0</v>
      </c>
      <c r="L33" s="2042">
        <f t="shared" si="8"/>
        <v>0</v>
      </c>
      <c r="M33" s="2042">
        <f t="shared" si="8"/>
        <v>0</v>
      </c>
      <c r="N33" s="2042">
        <f t="shared" si="8"/>
        <v>0</v>
      </c>
      <c r="O33" s="2911">
        <f>SUM(O31:O32)</f>
        <v>0</v>
      </c>
      <c r="P33" s="3188">
        <f t="shared" si="8"/>
        <v>0</v>
      </c>
      <c r="Q33" s="346"/>
      <c r="R33" s="465"/>
    </row>
    <row r="34" spans="1:45" s="445" customFormat="1" ht="12.75" customHeight="1">
      <c r="A34" s="697" t="s">
        <v>996</v>
      </c>
      <c r="B34" s="2086"/>
      <c r="C34" s="2044"/>
      <c r="D34" s="2044"/>
      <c r="E34" s="2044"/>
      <c r="F34" s="2044"/>
      <c r="G34" s="2044"/>
      <c r="H34" s="2044"/>
      <c r="I34" s="2044"/>
      <c r="J34" s="2044"/>
      <c r="K34" s="2044"/>
      <c r="L34" s="2044"/>
      <c r="M34" s="2044"/>
      <c r="N34" s="2044"/>
      <c r="O34" s="2884"/>
      <c r="P34" s="3226"/>
      <c r="Q34" s="346"/>
    </row>
    <row r="35" spans="1:45" s="445" customFormat="1" ht="12.75" customHeight="1">
      <c r="A35" s="698" t="s">
        <v>1580</v>
      </c>
      <c r="B35" s="20"/>
      <c r="C35" s="716">
        <f>+'50.31'!C29</f>
        <v>0</v>
      </c>
      <c r="D35" s="716">
        <f>+'50.32'!C29</f>
        <v>0</v>
      </c>
      <c r="E35" s="716">
        <f>+'50.33'!C29</f>
        <v>0</v>
      </c>
      <c r="F35" s="716">
        <f>+'50.34'!C29</f>
        <v>0</v>
      </c>
      <c r="G35" s="716">
        <f>+'50.35'!C29</f>
        <v>0</v>
      </c>
      <c r="H35" s="716">
        <f>+'50.36'!C29</f>
        <v>0</v>
      </c>
      <c r="I35" s="716">
        <f>+'50.37'!C29</f>
        <v>0</v>
      </c>
      <c r="J35" s="2089">
        <f>SUM(C35:I35)</f>
        <v>0</v>
      </c>
      <c r="K35" s="28"/>
      <c r="L35" s="28"/>
      <c r="M35" s="2287"/>
      <c r="N35" s="1513"/>
      <c r="O35" s="2912">
        <f>SUM(J35:N35)</f>
        <v>0</v>
      </c>
      <c r="P35" s="29"/>
      <c r="Q35" s="346"/>
    </row>
    <row r="36" spans="1:45" s="445" customFormat="1" ht="12.75" customHeight="1">
      <c r="A36" s="698" t="s">
        <v>1623</v>
      </c>
      <c r="B36" s="20"/>
      <c r="C36" s="13"/>
      <c r="D36" s="13"/>
      <c r="E36" s="13"/>
      <c r="F36" s="13"/>
      <c r="G36" s="13"/>
      <c r="H36" s="13"/>
      <c r="I36" s="13"/>
      <c r="J36" s="2308">
        <f>SUM(C36:I36)</f>
        <v>0</v>
      </c>
      <c r="K36" s="2442"/>
      <c r="L36" s="2442"/>
      <c r="M36" s="2567"/>
      <c r="N36" s="2074"/>
      <c r="O36" s="2913">
        <f>SUM(J36:N36)</f>
        <v>0</v>
      </c>
      <c r="P36" s="219"/>
      <c r="Q36" s="346"/>
    </row>
    <row r="37" spans="1:45" s="445" customFormat="1" ht="12.75" customHeight="1">
      <c r="A37" s="2073" t="s">
        <v>1582</v>
      </c>
      <c r="B37" s="2066"/>
      <c r="C37" s="716">
        <f>+'50.31'!F29+'50.31'!G29</f>
        <v>0</v>
      </c>
      <c r="D37" s="716">
        <f>+'50.32'!F29+'50.32'!G29</f>
        <v>0</v>
      </c>
      <c r="E37" s="716">
        <f>+'50.33'!F29+'50.33'!G29</f>
        <v>0</v>
      </c>
      <c r="F37" s="716">
        <f>+'50.34'!F29+'50.34'!G29</f>
        <v>0</v>
      </c>
      <c r="G37" s="716">
        <f>+'50.35'!F29+'50.35'!G29</f>
        <v>0</v>
      </c>
      <c r="H37" s="716">
        <f>+'50.36'!F29+'50.36'!G29</f>
        <v>0</v>
      </c>
      <c r="I37" s="716">
        <f>+'50.37'!F29+'50.37'!G29</f>
        <v>0</v>
      </c>
      <c r="J37" s="2089">
        <f>SUM(C37:I37)</f>
        <v>0</v>
      </c>
      <c r="K37" s="28"/>
      <c r="L37" s="28"/>
      <c r="M37" s="2287"/>
      <c r="N37" s="1513"/>
      <c r="O37" s="2912">
        <f>SUM(J37:N37)</f>
        <v>0</v>
      </c>
      <c r="P37" s="29"/>
      <c r="Q37" s="346"/>
      <c r="AS37" s="467"/>
    </row>
    <row r="38" spans="1:45" s="445" customFormat="1" ht="12.75" customHeight="1">
      <c r="A38" s="2062" t="s">
        <v>1706</v>
      </c>
      <c r="B38" s="2785"/>
      <c r="C38" s="2790"/>
      <c r="D38" s="2790"/>
      <c r="E38" s="2790"/>
      <c r="F38" s="2790"/>
      <c r="G38" s="2790"/>
      <c r="H38" s="2790"/>
      <c r="I38" s="2790"/>
      <c r="J38" s="700">
        <f>SUM(C38:I38)</f>
        <v>0</v>
      </c>
      <c r="K38" s="2790"/>
      <c r="L38" s="2790"/>
      <c r="M38" s="2790"/>
      <c r="N38" s="2790"/>
      <c r="O38" s="2915">
        <f>SUM(J38:N38)</f>
        <v>0</v>
      </c>
      <c r="P38" s="2791"/>
      <c r="Q38" s="346"/>
      <c r="AS38" s="467"/>
    </row>
    <row r="39" spans="1:45" s="445" customFormat="1" ht="12.75" customHeight="1">
      <c r="A39" s="2062" t="s">
        <v>1707</v>
      </c>
      <c r="B39" s="2785"/>
      <c r="C39" s="1512"/>
      <c r="D39" s="1512"/>
      <c r="E39" s="1512"/>
      <c r="F39" s="1512"/>
      <c r="G39" s="1512"/>
      <c r="H39" s="1512"/>
      <c r="I39" s="1512"/>
      <c r="J39" s="2887">
        <f>SUM(C39:I39)</f>
        <v>0</v>
      </c>
      <c r="K39" s="1512"/>
      <c r="L39" s="1512"/>
      <c r="M39" s="1512"/>
      <c r="N39" s="1512"/>
      <c r="O39" s="2905">
        <f>SUM(J39:N39)</f>
        <v>0</v>
      </c>
      <c r="P39" s="2075"/>
      <c r="Q39" s="346"/>
      <c r="AS39" s="467"/>
    </row>
    <row r="40" spans="1:45" s="445" customFormat="1" ht="12.75" customHeight="1">
      <c r="A40" s="2921" t="s">
        <v>419</v>
      </c>
      <c r="B40" s="2067"/>
      <c r="C40" s="2064">
        <f t="shared" ref="C40:P40" si="9">SUM(C35:C39)</f>
        <v>0</v>
      </c>
      <c r="D40" s="2064">
        <f t="shared" si="9"/>
        <v>0</v>
      </c>
      <c r="E40" s="2064">
        <f t="shared" si="9"/>
        <v>0</v>
      </c>
      <c r="F40" s="2064">
        <f t="shared" si="9"/>
        <v>0</v>
      </c>
      <c r="G40" s="2064">
        <f t="shared" si="9"/>
        <v>0</v>
      </c>
      <c r="H40" s="2064">
        <f t="shared" si="9"/>
        <v>0</v>
      </c>
      <c r="I40" s="2064">
        <f t="shared" si="9"/>
        <v>0</v>
      </c>
      <c r="J40" s="2064">
        <f t="shared" si="9"/>
        <v>0</v>
      </c>
      <c r="K40" s="2064">
        <f t="shared" si="9"/>
        <v>0</v>
      </c>
      <c r="L40" s="2064">
        <f t="shared" si="9"/>
        <v>0</v>
      </c>
      <c r="M40" s="2064">
        <f t="shared" si="9"/>
        <v>0</v>
      </c>
      <c r="N40" s="2064">
        <f t="shared" si="9"/>
        <v>0</v>
      </c>
      <c r="O40" s="2064">
        <f t="shared" si="9"/>
        <v>0</v>
      </c>
      <c r="P40" s="3218">
        <f t="shared" si="9"/>
        <v>0</v>
      </c>
      <c r="Q40" s="346"/>
    </row>
    <row r="41" spans="1:45" s="445" customFormat="1" ht="12.75" customHeight="1">
      <c r="A41" s="701" t="s">
        <v>420</v>
      </c>
      <c r="B41" s="722"/>
      <c r="C41" s="2934"/>
      <c r="D41" s="2934"/>
      <c r="E41" s="2934"/>
      <c r="F41" s="2934"/>
      <c r="G41" s="2934"/>
      <c r="H41" s="2934"/>
      <c r="I41" s="2934"/>
      <c r="J41" s="2934"/>
      <c r="K41" s="2934"/>
      <c r="L41" s="2934"/>
      <c r="M41" s="2934"/>
      <c r="N41" s="2934"/>
      <c r="O41" s="2935"/>
      <c r="P41" s="3227"/>
      <c r="Q41" s="346"/>
    </row>
    <row r="42" spans="1:45" s="445" customFormat="1" ht="12.75" customHeight="1">
      <c r="A42" s="698" t="s">
        <v>1727</v>
      </c>
      <c r="B42" s="20"/>
      <c r="C42" s="1524"/>
      <c r="D42" s="1524"/>
      <c r="E42" s="1524"/>
      <c r="F42" s="1524"/>
      <c r="G42" s="1524"/>
      <c r="H42" s="1524"/>
      <c r="I42" s="1524">
        <v>0</v>
      </c>
      <c r="J42" s="2931">
        <f t="shared" ref="J42:J47" si="10">SUM(C42:I42)</f>
        <v>0</v>
      </c>
      <c r="K42" s="1681"/>
      <c r="L42" s="1681"/>
      <c r="M42" s="1681"/>
      <c r="N42" s="1681"/>
      <c r="O42" s="2936">
        <f t="shared" ref="O42:O47" si="11">SUM(J42:N42)</f>
        <v>0</v>
      </c>
      <c r="P42" s="29"/>
      <c r="Q42" s="346"/>
    </row>
    <row r="43" spans="1:45" s="445" customFormat="1" ht="12.75" customHeight="1">
      <c r="A43" s="690" t="s">
        <v>1584</v>
      </c>
      <c r="B43" s="20"/>
      <c r="C43" s="216"/>
      <c r="D43" s="217"/>
      <c r="E43" s="217"/>
      <c r="F43" s="217"/>
      <c r="G43" s="217"/>
      <c r="H43" s="217"/>
      <c r="I43" s="217"/>
      <c r="J43" s="2308">
        <f t="shared" si="10"/>
        <v>0</v>
      </c>
      <c r="K43" s="217"/>
      <c r="L43" s="217"/>
      <c r="M43" s="2074"/>
      <c r="N43" s="2074"/>
      <c r="O43" s="2913">
        <f t="shared" si="11"/>
        <v>0</v>
      </c>
      <c r="P43" s="219"/>
      <c r="Q43" s="346"/>
    </row>
    <row r="44" spans="1:45" s="445" customFormat="1" ht="12.75" customHeight="1">
      <c r="A44" s="2065" t="s">
        <v>1583</v>
      </c>
      <c r="B44" s="2066"/>
      <c r="C44" s="1512"/>
      <c r="D44" s="1513"/>
      <c r="E44" s="1513"/>
      <c r="F44" s="1513"/>
      <c r="G44" s="1513"/>
      <c r="H44" s="1513"/>
      <c r="I44" s="1513">
        <v>0</v>
      </c>
      <c r="J44" s="2793">
        <f t="shared" si="10"/>
        <v>0</v>
      </c>
      <c r="K44" s="1513"/>
      <c r="L44" s="1513"/>
      <c r="M44" s="1513"/>
      <c r="N44" s="1513"/>
      <c r="O44" s="2912">
        <f t="shared" si="11"/>
        <v>0</v>
      </c>
      <c r="P44" s="2075"/>
      <c r="Q44" s="346"/>
    </row>
    <row r="45" spans="1:45" s="445" customFormat="1" ht="12.75" customHeight="1">
      <c r="A45" s="2062" t="s">
        <v>1729</v>
      </c>
      <c r="B45" s="2785"/>
      <c r="C45" s="1512"/>
      <c r="D45" s="2603"/>
      <c r="E45" s="2603"/>
      <c r="F45" s="2603"/>
      <c r="G45" s="2603"/>
      <c r="H45" s="2603"/>
      <c r="I45" s="2603"/>
      <c r="J45" s="2794">
        <f t="shared" si="10"/>
        <v>0</v>
      </c>
      <c r="K45" s="2603"/>
      <c r="L45" s="2603"/>
      <c r="M45" s="2603"/>
      <c r="N45" s="2603"/>
      <c r="O45" s="2913">
        <f t="shared" si="11"/>
        <v>0</v>
      </c>
      <c r="P45" s="2791"/>
      <c r="Q45" s="346"/>
    </row>
    <row r="46" spans="1:45" s="445" customFormat="1" ht="12.75" customHeight="1">
      <c r="A46" s="2062" t="s">
        <v>1728</v>
      </c>
      <c r="B46" s="2785"/>
      <c r="C46" s="1512"/>
      <c r="D46" s="2786"/>
      <c r="E46" s="2786"/>
      <c r="F46" s="2786"/>
      <c r="G46" s="2786"/>
      <c r="H46" s="2786"/>
      <c r="I46" s="2786"/>
      <c r="J46" s="2793">
        <f t="shared" si="10"/>
        <v>0</v>
      </c>
      <c r="K46" s="2786"/>
      <c r="L46" s="2786"/>
      <c r="M46" s="2786"/>
      <c r="N46" s="2786"/>
      <c r="O46" s="2912">
        <f t="shared" si="11"/>
        <v>0</v>
      </c>
      <c r="P46" s="2075"/>
      <c r="Q46" s="346"/>
    </row>
    <row r="47" spans="1:45" s="445" customFormat="1" ht="12.75" customHeight="1">
      <c r="A47" s="2940" t="s">
        <v>1624</v>
      </c>
      <c r="B47" s="2929"/>
      <c r="C47" s="1703"/>
      <c r="D47" s="1703"/>
      <c r="E47" s="1703"/>
      <c r="F47" s="1703"/>
      <c r="G47" s="1703"/>
      <c r="H47" s="1703"/>
      <c r="I47" s="1703"/>
      <c r="J47" s="2937">
        <f t="shared" si="10"/>
        <v>0</v>
      </c>
      <c r="K47" s="1703"/>
      <c r="L47" s="1703"/>
      <c r="M47" s="1703"/>
      <c r="N47" s="1703"/>
      <c r="O47" s="2928">
        <f t="shared" si="11"/>
        <v>0</v>
      </c>
      <c r="P47" s="2938"/>
      <c r="Q47" s="346"/>
    </row>
    <row r="48" spans="1:45" s="445" customFormat="1" ht="12.75" customHeight="1">
      <c r="A48" s="2920" t="s">
        <v>421</v>
      </c>
      <c r="B48" s="2067"/>
      <c r="C48" s="2064">
        <f>SUM(C42:C47)</f>
        <v>0</v>
      </c>
      <c r="D48" s="2064">
        <f t="shared" ref="D48:P48" si="12">SUM(D42:D47)</f>
        <v>0</v>
      </c>
      <c r="E48" s="2064">
        <f t="shared" si="12"/>
        <v>0</v>
      </c>
      <c r="F48" s="2064">
        <f t="shared" si="12"/>
        <v>0</v>
      </c>
      <c r="G48" s="2064">
        <f t="shared" si="12"/>
        <v>0</v>
      </c>
      <c r="H48" s="2064">
        <f t="shared" si="12"/>
        <v>0</v>
      </c>
      <c r="I48" s="2064">
        <f t="shared" si="12"/>
        <v>0</v>
      </c>
      <c r="J48" s="2064">
        <f t="shared" si="12"/>
        <v>0</v>
      </c>
      <c r="K48" s="2064">
        <f t="shared" si="12"/>
        <v>0</v>
      </c>
      <c r="L48" s="2064">
        <f t="shared" si="12"/>
        <v>0</v>
      </c>
      <c r="M48" s="2064">
        <f t="shared" si="12"/>
        <v>0</v>
      </c>
      <c r="N48" s="2064">
        <f t="shared" si="12"/>
        <v>0</v>
      </c>
      <c r="O48" s="2064">
        <f t="shared" si="12"/>
        <v>0</v>
      </c>
      <c r="P48" s="3218">
        <f t="shared" si="12"/>
        <v>0</v>
      </c>
      <c r="Q48" s="346"/>
    </row>
    <row r="49" spans="1:18" s="445" customFormat="1" ht="12" customHeight="1">
      <c r="A49" s="717" t="s">
        <v>422</v>
      </c>
      <c r="B49" s="2186"/>
      <c r="C49" s="2786"/>
      <c r="D49" s="2511"/>
      <c r="E49" s="2511"/>
      <c r="F49" s="2511"/>
      <c r="G49" s="2511"/>
      <c r="H49" s="2511"/>
      <c r="I49" s="2511"/>
      <c r="J49" s="2932">
        <f>SUM(C49:I49)</f>
        <v>0</v>
      </c>
      <c r="K49" s="2511"/>
      <c r="L49" s="2511"/>
      <c r="M49" s="2511"/>
      <c r="N49" s="2511"/>
      <c r="O49" s="2933">
        <f>SUM(J49:N49)</f>
        <v>0</v>
      </c>
      <c r="P49" s="2925"/>
      <c r="Q49" s="346"/>
    </row>
    <row r="50" spans="1:18" s="445" customFormat="1" ht="12.75" customHeight="1">
      <c r="A50" s="703" t="s">
        <v>423</v>
      </c>
      <c r="B50" s="2087"/>
      <c r="C50" s="2064">
        <f t="shared" ref="C50:P50" si="13">C40-C48-C49</f>
        <v>0</v>
      </c>
      <c r="D50" s="2064">
        <f t="shared" si="13"/>
        <v>0</v>
      </c>
      <c r="E50" s="2064">
        <f t="shared" si="13"/>
        <v>0</v>
      </c>
      <c r="F50" s="2064">
        <f t="shared" si="13"/>
        <v>0</v>
      </c>
      <c r="G50" s="2064">
        <f t="shared" si="13"/>
        <v>0</v>
      </c>
      <c r="H50" s="2064">
        <f t="shared" si="13"/>
        <v>0</v>
      </c>
      <c r="I50" s="2064">
        <f t="shared" si="13"/>
        <v>0</v>
      </c>
      <c r="J50" s="2064">
        <f t="shared" si="13"/>
        <v>0</v>
      </c>
      <c r="K50" s="2064">
        <f t="shared" si="13"/>
        <v>0</v>
      </c>
      <c r="L50" s="2064">
        <f t="shared" si="13"/>
        <v>0</v>
      </c>
      <c r="M50" s="2064">
        <f t="shared" si="13"/>
        <v>0</v>
      </c>
      <c r="N50" s="2064">
        <f t="shared" si="13"/>
        <v>0</v>
      </c>
      <c r="O50" s="2908">
        <f t="shared" si="13"/>
        <v>0</v>
      </c>
      <c r="P50" s="3218">
        <f t="shared" si="13"/>
        <v>0</v>
      </c>
      <c r="Q50" s="346"/>
    </row>
    <row r="51" spans="1:18" s="445" customFormat="1" ht="12.75" customHeight="1">
      <c r="A51" s="2048" t="s">
        <v>1432</v>
      </c>
      <c r="B51" s="2051"/>
      <c r="C51" s="2604"/>
      <c r="D51" s="2604"/>
      <c r="E51" s="2604"/>
      <c r="F51" s="2604"/>
      <c r="G51" s="2604"/>
      <c r="H51" s="2604"/>
      <c r="I51" s="2604"/>
      <c r="J51" s="2605"/>
      <c r="K51" s="2566"/>
      <c r="L51" s="291"/>
      <c r="M51" s="2286"/>
      <c r="N51" s="291"/>
      <c r="O51" s="2914">
        <f>SUM(K51:N51)</f>
        <v>0</v>
      </c>
      <c r="P51" s="3228"/>
      <c r="Q51" s="346"/>
    </row>
    <row r="52" spans="1:18" s="445" customFormat="1" ht="12.75" customHeight="1">
      <c r="A52" s="704" t="s">
        <v>1433</v>
      </c>
      <c r="B52" s="220"/>
      <c r="C52" s="2606"/>
      <c r="D52" s="2606"/>
      <c r="E52" s="2606"/>
      <c r="F52" s="2606"/>
      <c r="G52" s="2606"/>
      <c r="H52" s="2606"/>
      <c r="I52" s="2606"/>
      <c r="J52" s="2607"/>
      <c r="K52" s="2512"/>
      <c r="L52" s="719"/>
      <c r="M52" s="2282"/>
      <c r="N52" s="2049"/>
      <c r="O52" s="2282"/>
      <c r="P52" s="720"/>
      <c r="Q52" s="346"/>
    </row>
    <row r="53" spans="1:18" s="445" customFormat="1" ht="12.75" customHeight="1">
      <c r="A53" s="706" t="s">
        <v>1434</v>
      </c>
      <c r="B53" s="20"/>
      <c r="C53" s="13"/>
      <c r="D53" s="13"/>
      <c r="E53" s="13"/>
      <c r="F53" s="13"/>
      <c r="G53" s="13"/>
      <c r="H53" s="13"/>
      <c r="I53" s="13"/>
      <c r="J53" s="2089">
        <f>SUM(C53:I53)</f>
        <v>0</v>
      </c>
      <c r="K53" s="291"/>
      <c r="L53" s="13"/>
      <c r="M53" s="1512"/>
      <c r="N53" s="1513"/>
      <c r="O53" s="2905">
        <f>SUM(J53:N53)</f>
        <v>0</v>
      </c>
      <c r="P53" s="29"/>
      <c r="Q53" s="346"/>
    </row>
    <row r="54" spans="1:18" s="445" customFormat="1" ht="12.75" customHeight="1">
      <c r="A54" s="706" t="s">
        <v>1438</v>
      </c>
      <c r="B54" s="20"/>
      <c r="C54" s="216"/>
      <c r="D54" s="216"/>
      <c r="E54" s="216"/>
      <c r="F54" s="216"/>
      <c r="G54" s="216"/>
      <c r="H54" s="216"/>
      <c r="I54" s="216"/>
      <c r="J54" s="2308">
        <f>SUM(C54:I54)</f>
        <v>0</v>
      </c>
      <c r="K54" s="216"/>
      <c r="L54" s="216"/>
      <c r="M54" s="216"/>
      <c r="N54" s="2074"/>
      <c r="O54" s="2915">
        <f>SUM(J54:N54)</f>
        <v>0</v>
      </c>
      <c r="P54" s="219"/>
      <c r="Q54" s="346"/>
      <c r="R54" s="465"/>
    </row>
    <row r="55" spans="1:18" s="445" customFormat="1" ht="12.75" customHeight="1">
      <c r="A55" s="706" t="s">
        <v>1435</v>
      </c>
      <c r="B55" s="20"/>
      <c r="C55" s="13"/>
      <c r="D55" s="13"/>
      <c r="E55" s="13"/>
      <c r="F55" s="13"/>
      <c r="G55" s="13"/>
      <c r="H55" s="13"/>
      <c r="I55" s="13"/>
      <c r="J55" s="2089">
        <f>SUM(C55:I55)</f>
        <v>0</v>
      </c>
      <c r="K55" s="13"/>
      <c r="L55" s="13"/>
      <c r="M55" s="13"/>
      <c r="N55" s="1513"/>
      <c r="O55" s="2905">
        <f>SUM(J55:N55)</f>
        <v>0</v>
      </c>
      <c r="P55" s="29"/>
      <c r="Q55" s="346"/>
      <c r="R55" s="465"/>
    </row>
    <row r="56" spans="1:18" s="445" customFormat="1" ht="12.75" customHeight="1">
      <c r="A56" s="706" t="s">
        <v>2229</v>
      </c>
      <c r="B56" s="2066"/>
      <c r="C56" s="13"/>
      <c r="D56" s="13"/>
      <c r="E56" s="13"/>
      <c r="F56" s="13"/>
      <c r="G56" s="13"/>
      <c r="H56" s="13"/>
      <c r="I56" s="13"/>
      <c r="J56" s="2089">
        <f>SUM(C56:I56)</f>
        <v>0</v>
      </c>
      <c r="K56" s="1512"/>
      <c r="L56" s="1512"/>
      <c r="M56" s="13"/>
      <c r="N56" s="1513"/>
      <c r="O56" s="2905">
        <f>SUM(J56:N56)</f>
        <v>0</v>
      </c>
      <c r="P56" s="2075"/>
      <c r="Q56" s="346"/>
      <c r="R56" s="465"/>
    </row>
    <row r="57" spans="1:18" s="445" customFormat="1" ht="12.75" customHeight="1">
      <c r="A57" s="706" t="s">
        <v>1436</v>
      </c>
      <c r="B57" s="2066"/>
      <c r="C57" s="1512"/>
      <c r="D57" s="1512"/>
      <c r="E57" s="1512"/>
      <c r="F57" s="1512"/>
      <c r="G57" s="1512"/>
      <c r="H57" s="1512"/>
      <c r="I57" s="1512"/>
      <c r="J57" s="2089">
        <f>SUM(C57:I57)</f>
        <v>0</v>
      </c>
      <c r="K57" s="1512"/>
      <c r="L57" s="1512"/>
      <c r="M57" s="1512"/>
      <c r="N57" s="1513"/>
      <c r="O57" s="2905">
        <f>SUM(J57:N57)</f>
        <v>0</v>
      </c>
      <c r="P57" s="2075">
        <v>0</v>
      </c>
      <c r="Q57" s="346"/>
    </row>
    <row r="58" spans="1:18" s="445" customFormat="1" ht="12.75" customHeight="1">
      <c r="A58" s="2922" t="s">
        <v>673</v>
      </c>
      <c r="B58" s="2087"/>
      <c r="C58" s="2088">
        <f t="shared" ref="C58:P58" si="14">SUM(C50:C57)</f>
        <v>0</v>
      </c>
      <c r="D58" s="2088">
        <f t="shared" si="14"/>
        <v>0</v>
      </c>
      <c r="E58" s="2088">
        <f t="shared" si="14"/>
        <v>0</v>
      </c>
      <c r="F58" s="2088">
        <f t="shared" si="14"/>
        <v>0</v>
      </c>
      <c r="G58" s="2088">
        <f t="shared" si="14"/>
        <v>0</v>
      </c>
      <c r="H58" s="2088">
        <f t="shared" si="14"/>
        <v>0</v>
      </c>
      <c r="I58" s="2088">
        <f t="shared" si="14"/>
        <v>0</v>
      </c>
      <c r="J58" s="2088">
        <f t="shared" si="14"/>
        <v>0</v>
      </c>
      <c r="K58" s="2088">
        <f t="shared" si="14"/>
        <v>0</v>
      </c>
      <c r="L58" s="2088">
        <f t="shared" si="14"/>
        <v>0</v>
      </c>
      <c r="M58" s="2088">
        <f t="shared" si="14"/>
        <v>0</v>
      </c>
      <c r="N58" s="2088">
        <f t="shared" si="14"/>
        <v>0</v>
      </c>
      <c r="O58" s="2908">
        <f t="shared" si="14"/>
        <v>0</v>
      </c>
      <c r="P58" s="3218">
        <f t="shared" si="14"/>
        <v>0</v>
      </c>
      <c r="Q58" s="346"/>
      <c r="R58" s="465"/>
    </row>
    <row r="59" spans="1:18" s="445" customFormat="1" ht="12.75" customHeight="1">
      <c r="A59" s="718"/>
      <c r="B59" s="220"/>
      <c r="C59" s="719"/>
      <c r="D59" s="719"/>
      <c r="E59" s="719"/>
      <c r="F59" s="719"/>
      <c r="G59" s="719"/>
      <c r="H59" s="719"/>
      <c r="I59" s="719"/>
      <c r="J59" s="731"/>
      <c r="K59" s="719"/>
      <c r="L59" s="719"/>
      <c r="M59" s="2282"/>
      <c r="N59" s="2049"/>
      <c r="O59" s="2282"/>
      <c r="P59" s="720"/>
      <c r="Q59" s="346"/>
      <c r="R59" s="465"/>
    </row>
    <row r="60" spans="1:18" s="445" customFormat="1" ht="12.75" customHeight="1">
      <c r="A60" s="2077" t="s">
        <v>1437</v>
      </c>
      <c r="B60" s="19"/>
      <c r="C60" s="1512"/>
      <c r="D60" s="1513"/>
      <c r="E60" s="1513"/>
      <c r="F60" s="1513"/>
      <c r="G60" s="1513"/>
      <c r="H60" s="1513"/>
      <c r="I60" s="1513"/>
      <c r="J60" s="2089">
        <f>SUM(C60:I60)</f>
        <v>0</v>
      </c>
      <c r="K60" s="1513"/>
      <c r="L60" s="1513"/>
      <c r="M60" s="1513"/>
      <c r="N60" s="1513"/>
      <c r="O60" s="2913">
        <f>SUM(J60:N60)</f>
        <v>0</v>
      </c>
      <c r="P60" s="2075"/>
      <c r="Q60" s="346"/>
    </row>
    <row r="61" spans="1:18" s="445" customFormat="1" ht="27.95" customHeight="1">
      <c r="A61" s="709" t="s">
        <v>1590</v>
      </c>
      <c r="B61" s="19"/>
      <c r="C61" s="2079">
        <f t="shared" ref="C61:P61" si="15">C33-C58-C60</f>
        <v>0</v>
      </c>
      <c r="D61" s="2079">
        <f t="shared" si="15"/>
        <v>0</v>
      </c>
      <c r="E61" s="2079">
        <f t="shared" si="15"/>
        <v>0</v>
      </c>
      <c r="F61" s="2079">
        <f t="shared" si="15"/>
        <v>0</v>
      </c>
      <c r="G61" s="2079">
        <f t="shared" si="15"/>
        <v>0</v>
      </c>
      <c r="H61" s="2079">
        <f t="shared" si="15"/>
        <v>0</v>
      </c>
      <c r="I61" s="2079">
        <f t="shared" si="15"/>
        <v>0</v>
      </c>
      <c r="J61" s="2090">
        <f t="shared" si="15"/>
        <v>0</v>
      </c>
      <c r="K61" s="2079">
        <f t="shared" si="15"/>
        <v>0</v>
      </c>
      <c r="L61" s="2079">
        <f t="shared" si="15"/>
        <v>0</v>
      </c>
      <c r="M61" s="2079">
        <f t="shared" si="15"/>
        <v>0</v>
      </c>
      <c r="N61" s="2079">
        <f t="shared" si="15"/>
        <v>0</v>
      </c>
      <c r="O61" s="2916">
        <f t="shared" si="15"/>
        <v>0</v>
      </c>
      <c r="P61" s="3229">
        <f t="shared" si="15"/>
        <v>0</v>
      </c>
      <c r="Q61" s="346"/>
      <c r="R61" s="465"/>
    </row>
    <row r="62" spans="1:18" s="445" customFormat="1" ht="11.1" customHeight="1" thickBot="1">
      <c r="A62" s="2080"/>
      <c r="B62" s="2081"/>
      <c r="C62" s="2043"/>
      <c r="D62" s="2043"/>
      <c r="E62" s="2043"/>
      <c r="F62" s="2043"/>
      <c r="G62" s="2043"/>
      <c r="H62" s="2043"/>
      <c r="I62" s="2043"/>
      <c r="J62" s="2082"/>
      <c r="K62" s="2043"/>
      <c r="L62" s="2043"/>
      <c r="M62" s="2043"/>
      <c r="N62" s="2043"/>
      <c r="O62" s="2043"/>
      <c r="P62" s="2083"/>
      <c r="Q62" s="346"/>
      <c r="R62" s="465"/>
    </row>
    <row r="63" spans="1:18" s="445" customFormat="1" ht="11.1" customHeight="1" thickTop="1">
      <c r="A63" s="721" t="s">
        <v>506</v>
      </c>
      <c r="B63" s="432"/>
      <c r="C63" s="432"/>
      <c r="D63" s="432"/>
      <c r="E63" s="432"/>
      <c r="F63" s="432"/>
      <c r="G63" s="432"/>
      <c r="H63" s="432"/>
      <c r="I63" s="432"/>
      <c r="J63" s="432"/>
      <c r="K63" s="432"/>
      <c r="L63" s="432"/>
      <c r="M63" s="432"/>
      <c r="N63" s="432"/>
      <c r="O63" s="60"/>
      <c r="P63" s="60"/>
      <c r="Q63" s="346"/>
      <c r="R63" s="465"/>
    </row>
    <row r="64" spans="1:18" s="445" customFormat="1" ht="15">
      <c r="A64" s="343" t="s">
        <v>1149</v>
      </c>
      <c r="B64" s="346"/>
      <c r="C64" s="346"/>
      <c r="D64" s="346"/>
      <c r="E64" s="346"/>
      <c r="F64" s="346"/>
      <c r="G64" s="346"/>
      <c r="H64" s="346"/>
      <c r="I64" s="346"/>
      <c r="J64" s="346"/>
      <c r="K64" s="346"/>
      <c r="L64" s="346"/>
      <c r="M64" s="346"/>
      <c r="N64" s="346"/>
      <c r="O64" s="346"/>
      <c r="P64" s="89" t="str">
        <f>+ToC!E117</f>
        <v xml:space="preserve">GENERAL Annual Return </v>
      </c>
      <c r="Q64" s="346"/>
    </row>
    <row r="65" spans="1:17" s="445" customFormat="1" ht="15">
      <c r="A65" s="343" t="s">
        <v>1730</v>
      </c>
      <c r="B65" s="340"/>
      <c r="C65" s="340"/>
      <c r="D65" s="340"/>
      <c r="E65" s="340"/>
      <c r="F65" s="340"/>
      <c r="G65" s="346"/>
      <c r="H65" s="346"/>
      <c r="I65" s="346"/>
      <c r="J65" s="346"/>
      <c r="K65" s="346"/>
      <c r="L65" s="346"/>
      <c r="M65" s="346"/>
      <c r="N65" s="346"/>
      <c r="O65" s="340"/>
      <c r="P65" s="353" t="s">
        <v>1773</v>
      </c>
      <c r="Q65" s="346"/>
    </row>
    <row r="66" spans="1:17" s="445" customFormat="1" ht="15">
      <c r="A66" s="442"/>
      <c r="B66" s="340"/>
      <c r="C66" s="340"/>
      <c r="D66" s="340"/>
      <c r="E66" s="340"/>
      <c r="F66" s="340"/>
      <c r="G66" s="346"/>
      <c r="H66" s="346"/>
      <c r="I66" s="346"/>
      <c r="J66" s="346"/>
      <c r="K66" s="346"/>
      <c r="L66" s="346"/>
      <c r="M66" s="346"/>
      <c r="N66" s="346"/>
      <c r="O66" s="346"/>
      <c r="P66" s="346"/>
      <c r="Q66" s="346"/>
    </row>
  </sheetData>
  <sheetProtection algorithmName="SHA-512" hashValue="ZAQl/Qwtt4ZsnrChs4EgoVsgp9MM5iYJ5jWH0tWMeHXVq/SHL4nYjKvtQ9a4kGhUEd8ugUuyKE/naVlkdwlK8w==" saltValue="XRUmGJy475Db0HE69GWEvg==" spinCount="100000" sheet="1" objects="1" scenarios="1"/>
  <customSheetViews>
    <customSheetView guid="{54084986-DBD9-467D-BB87-84DFF604BE53}" hiddenColumns="1">
      <selection activeCell="I58" sqref="I58"/>
      <pageMargins left="0.39370078740157483" right="0.39370078740157483" top="0.39370078740157483" bottom="0.39370078740157483" header="0.39370078740157483" footer="0.39370078740157483"/>
      <printOptions horizontalCentered="1"/>
      <pageSetup paperSize="5" scale="65" orientation="landscape" r:id="rId1"/>
      <headerFooter alignWithMargins="0"/>
    </customSheetView>
  </customSheetViews>
  <mergeCells count="5">
    <mergeCell ref="A1:P1"/>
    <mergeCell ref="A9:P9"/>
    <mergeCell ref="K10:N10"/>
    <mergeCell ref="C10:J10"/>
    <mergeCell ref="A8:P8"/>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O53:P57 C53:C58 O31:O32 D20:J24 D35:M39 D58:P58 C33:P33 D53:M57 L51:P51 C60:P61 P50 C50:J51 K50:N50 P40 C13:P17 C25:P29 D19:P19 O18:P18 K20:N20 C31:N31 P31 C19:C24 P48 D40:N40 O47:P47 C35:C40 J48:J49 C47:M47 O35:O40 J42:J46 O42:O46 O48:O50 C48:I48 K48:N48 K21:K24 N21:N24 O20:P24 L24:M24 C18:M18">
      <formula1>50000000000</formula1>
    </dataValidation>
    <dataValidation type="list" allowBlank="1" showInputMessage="1" showErrorMessage="1" sqref="K11:N11">
      <formula1>$AH$12:$AH$16</formula1>
    </dataValidation>
  </dataValidations>
  <hyperlinks>
    <hyperlink ref="A1:P1" location="ToC!A1" display="50.11"/>
  </hyperlinks>
  <pageMargins left="0.70866141732283472" right="0.70866141732283472" top="0.74803149606299213" bottom="0.74803149606299213" header="0.31496062992125984" footer="0.31496062992125984"/>
  <pageSetup scale="30" orientation="portrait" r:id="rId2"/>
  <headerFooter>
    <oddHeader>&amp;L&amp;A&amp;C&amp;"Times New Roman,Bold" DRAFT 
INTERNAL USE ONLY&amp;RPage &amp;P</oddHeader>
  </headerFooter>
  <colBreaks count="1" manualBreakCount="1">
    <brk id="16"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0000"/>
    <pageSetUpPr fitToPage="1"/>
  </sheetPr>
  <dimension ref="A1:X85"/>
  <sheetViews>
    <sheetView topLeftCell="G1" zoomScale="85" zoomScaleNormal="85" workbookViewId="0">
      <selection activeCell="F3" sqref="F3"/>
    </sheetView>
  </sheetViews>
  <sheetFormatPr defaultColWidth="0" defaultRowHeight="12.75" zeroHeight="1"/>
  <cols>
    <col min="1" max="1" width="58.33203125" style="3270" customWidth="1"/>
    <col min="2" max="2" width="9" style="3270" customWidth="1"/>
    <col min="3" max="18" width="17.83203125" style="3270" customWidth="1"/>
    <col min="19" max="23" width="7.1640625" style="3270" hidden="1" customWidth="1"/>
    <col min="24" max="24" width="30.6640625" style="3270" hidden="1" customWidth="1"/>
    <col min="25" max="16384" width="7.1640625" style="3270" hidden="1"/>
  </cols>
  <sheetData>
    <row r="1" spans="1:24">
      <c r="A1" s="6509" t="s">
        <v>52</v>
      </c>
      <c r="B1" s="6644"/>
      <c r="C1" s="6644"/>
      <c r="D1" s="6644"/>
      <c r="E1" s="6644"/>
      <c r="F1" s="6644"/>
      <c r="G1" s="6644"/>
      <c r="H1" s="6644"/>
      <c r="I1" s="6644"/>
      <c r="J1" s="6644"/>
      <c r="K1" s="6644"/>
      <c r="L1" s="6644"/>
      <c r="M1" s="6644"/>
      <c r="N1" s="6644"/>
      <c r="O1" s="6644"/>
      <c r="P1" s="6644"/>
      <c r="Q1" s="6644"/>
      <c r="R1" s="6644"/>
      <c r="S1" s="14"/>
      <c r="T1" s="14"/>
      <c r="U1" s="14"/>
      <c r="V1" s="14"/>
      <c r="W1" s="14"/>
      <c r="X1" s="14"/>
    </row>
    <row r="2" spans="1:24" ht="15">
      <c r="A2" s="831"/>
      <c r="B2" s="443"/>
      <c r="C2" s="443"/>
      <c r="D2" s="443"/>
      <c r="E2" s="443"/>
      <c r="F2" s="443"/>
      <c r="G2" s="443"/>
      <c r="H2" s="443"/>
      <c r="I2" s="443"/>
      <c r="J2" s="443"/>
      <c r="K2" s="443"/>
      <c r="L2" s="443"/>
      <c r="M2" s="443"/>
      <c r="N2" s="443"/>
      <c r="O2" s="443"/>
      <c r="P2" s="443"/>
      <c r="Q2" s="553" t="s">
        <v>2296</v>
      </c>
      <c r="R2" s="340"/>
      <c r="S2" s="14"/>
      <c r="T2" s="14"/>
      <c r="U2" s="14"/>
      <c r="V2" s="14"/>
      <c r="W2" s="14"/>
      <c r="X2" s="14"/>
    </row>
    <row r="3" spans="1:24" ht="15.75">
      <c r="A3" s="1511" t="str">
        <f>+Cover!A14</f>
        <v>Select Name of Insurer/ Financial Holding Company</v>
      </c>
      <c r="B3" s="5466"/>
      <c r="C3" s="5466"/>
      <c r="D3" s="5466"/>
      <c r="E3" s="5466"/>
      <c r="F3" s="5466"/>
      <c r="G3" s="5466"/>
      <c r="H3" s="5466"/>
      <c r="I3" s="5466"/>
      <c r="J3" s="5466"/>
      <c r="K3" s="5466"/>
      <c r="L3" s="5466"/>
      <c r="M3" s="5466"/>
      <c r="N3" s="4478"/>
      <c r="O3" s="4478"/>
      <c r="P3" s="4478"/>
      <c r="Q3" s="426"/>
      <c r="R3" s="340"/>
      <c r="S3" s="14"/>
      <c r="T3" s="14"/>
      <c r="U3" s="14"/>
      <c r="V3" s="14"/>
      <c r="W3" s="14"/>
      <c r="X3" s="14"/>
    </row>
    <row r="4" spans="1:24" ht="15">
      <c r="A4" s="5467" t="str">
        <f>+ToC!A3</f>
        <v>Insurer/Financial Holding Company</v>
      </c>
      <c r="B4" s="4478"/>
      <c r="C4" s="4478"/>
      <c r="D4" s="4478"/>
      <c r="E4" s="4478"/>
      <c r="F4" s="4478"/>
      <c r="G4" s="4478"/>
      <c r="H4" s="4478"/>
      <c r="I4" s="4478"/>
      <c r="J4" s="4478"/>
      <c r="K4" s="4478"/>
      <c r="L4" s="4478"/>
      <c r="M4" s="4478"/>
      <c r="N4" s="4478"/>
      <c r="O4" s="4478"/>
      <c r="P4" s="4478"/>
      <c r="Q4" s="344"/>
      <c r="R4" s="342"/>
      <c r="S4" s="14"/>
      <c r="T4" s="14"/>
      <c r="U4" s="14"/>
      <c r="V4" s="14"/>
      <c r="W4" s="14"/>
      <c r="X4" s="14"/>
    </row>
    <row r="5" spans="1:24" ht="14.25">
      <c r="A5" s="5468"/>
      <c r="B5" s="4478"/>
      <c r="C5" s="4478"/>
      <c r="D5" s="4478"/>
      <c r="E5" s="4478"/>
      <c r="F5" s="4478"/>
      <c r="G5" s="4478"/>
      <c r="H5" s="4478"/>
      <c r="I5" s="4478"/>
      <c r="J5" s="4478"/>
      <c r="K5" s="4478"/>
      <c r="L5" s="4478"/>
      <c r="M5" s="4478"/>
      <c r="N5" s="4478"/>
      <c r="O5" s="4478"/>
      <c r="P5" s="4478"/>
      <c r="Q5" s="344"/>
      <c r="R5" s="498"/>
      <c r="S5" s="14"/>
      <c r="T5" s="14"/>
      <c r="U5" s="14"/>
      <c r="V5" s="14"/>
      <c r="W5" s="14"/>
      <c r="X5" s="14"/>
    </row>
    <row r="6" spans="1:24" ht="15">
      <c r="A6" s="433" t="str">
        <f>+ToC!A5</f>
        <v>General Insurers Annual Return</v>
      </c>
      <c r="B6" s="5466"/>
      <c r="C6" s="5466"/>
      <c r="D6" s="5466"/>
      <c r="E6" s="5466"/>
      <c r="F6" s="5466"/>
      <c r="G6" s="5466"/>
      <c r="H6" s="5466"/>
      <c r="I6" s="5466"/>
      <c r="J6" s="5466"/>
      <c r="K6" s="5466"/>
      <c r="L6" s="5466"/>
      <c r="M6" s="5466"/>
      <c r="N6" s="5466"/>
      <c r="O6" s="5466"/>
      <c r="P6" s="682"/>
      <c r="Q6" s="342"/>
      <c r="R6" s="344"/>
      <c r="S6" s="14"/>
      <c r="T6" s="14"/>
      <c r="U6" s="14"/>
      <c r="V6" s="14"/>
      <c r="W6" s="14"/>
      <c r="X6" s="14"/>
    </row>
    <row r="7" spans="1:24" ht="15">
      <c r="A7" s="1478" t="str">
        <f>+ToC!A6</f>
        <v>For Year Ended:</v>
      </c>
      <c r="B7" s="5465"/>
      <c r="C7" s="5465"/>
      <c r="D7" s="5465"/>
      <c r="E7" s="5465"/>
      <c r="F7" s="5465"/>
      <c r="G7" s="5465"/>
      <c r="H7" s="5465"/>
      <c r="I7" s="5465"/>
      <c r="J7" s="5465"/>
      <c r="K7" s="5465"/>
      <c r="L7" s="5465"/>
      <c r="M7" s="5465"/>
      <c r="N7" s="5465"/>
      <c r="O7" s="5465"/>
      <c r="P7" s="5465"/>
      <c r="Q7" s="434">
        <f>+Cover!A22</f>
        <v>0</v>
      </c>
      <c r="R7" s="342"/>
      <c r="S7" s="14"/>
      <c r="T7" s="14"/>
      <c r="U7" s="14"/>
      <c r="V7" s="14"/>
      <c r="W7" s="14"/>
      <c r="X7" s="14"/>
    </row>
    <row r="8" spans="1:24" ht="15" customHeight="1">
      <c r="A8" s="6508" t="s">
        <v>505</v>
      </c>
      <c r="B8" s="6773"/>
      <c r="C8" s="6773"/>
      <c r="D8" s="6773"/>
      <c r="E8" s="6773"/>
      <c r="F8" s="6773"/>
      <c r="G8" s="6773"/>
      <c r="H8" s="6773"/>
      <c r="I8" s="6773"/>
      <c r="J8" s="6773"/>
      <c r="K8" s="6773"/>
      <c r="L8" s="6773"/>
      <c r="M8" s="6773"/>
      <c r="N8" s="6773"/>
      <c r="O8" s="6773"/>
      <c r="P8" s="6773"/>
      <c r="Q8" s="6773"/>
      <c r="R8" s="6773"/>
      <c r="S8" s="14"/>
      <c r="T8" s="14"/>
      <c r="U8" s="14"/>
      <c r="V8" s="14"/>
      <c r="W8" s="14"/>
      <c r="X8" s="14"/>
    </row>
    <row r="9" spans="1:24" ht="15" customHeight="1" thickBot="1">
      <c r="A9" s="6774" t="s">
        <v>2062</v>
      </c>
      <c r="B9" s="6775"/>
      <c r="C9" s="6775"/>
      <c r="D9" s="6775"/>
      <c r="E9" s="6775"/>
      <c r="F9" s="6775"/>
      <c r="G9" s="6775"/>
      <c r="H9" s="6775"/>
      <c r="I9" s="6775"/>
      <c r="J9" s="6775"/>
      <c r="K9" s="6775"/>
      <c r="L9" s="6775"/>
      <c r="M9" s="6775"/>
      <c r="N9" s="6775"/>
      <c r="O9" s="6775"/>
      <c r="P9" s="6775"/>
      <c r="Q9" s="6775"/>
      <c r="R9" s="6775"/>
      <c r="S9" s="14"/>
      <c r="T9" s="14"/>
      <c r="U9" s="14"/>
      <c r="V9" s="14"/>
      <c r="W9" s="14"/>
      <c r="X9" s="14"/>
    </row>
    <row r="10" spans="1:24" ht="27.95" customHeight="1" thickTop="1">
      <c r="A10" s="5674" t="s">
        <v>674</v>
      </c>
      <c r="B10" s="3852" t="s">
        <v>667</v>
      </c>
      <c r="C10" s="4407" t="s">
        <v>1656</v>
      </c>
      <c r="D10" s="4407" t="s">
        <v>1656</v>
      </c>
      <c r="E10" s="4407" t="s">
        <v>1656</v>
      </c>
      <c r="F10" s="4407" t="s">
        <v>1656</v>
      </c>
      <c r="G10" s="4407" t="s">
        <v>1656</v>
      </c>
      <c r="H10" s="4407" t="s">
        <v>1656</v>
      </c>
      <c r="I10" s="4407" t="s">
        <v>1656</v>
      </c>
      <c r="J10" s="4407" t="s">
        <v>1656</v>
      </c>
      <c r="K10" s="4407" t="s">
        <v>1656</v>
      </c>
      <c r="L10" s="4407" t="s">
        <v>1656</v>
      </c>
      <c r="M10" s="4407" t="s">
        <v>1656</v>
      </c>
      <c r="N10" s="4407" t="s">
        <v>1656</v>
      </c>
      <c r="O10" s="4407" t="s">
        <v>1656</v>
      </c>
      <c r="P10" s="4407" t="s">
        <v>1656</v>
      </c>
      <c r="Q10" s="3852">
        <f>YEAR($Q$7)</f>
        <v>1900</v>
      </c>
      <c r="R10" s="2948">
        <f>Q10-1</f>
        <v>1899</v>
      </c>
      <c r="S10" s="14"/>
      <c r="T10" s="14"/>
      <c r="U10" s="14"/>
      <c r="V10" s="14"/>
      <c r="W10" s="14"/>
      <c r="X10" s="14"/>
    </row>
    <row r="11" spans="1:24" ht="12.75" customHeight="1">
      <c r="A11" s="5675" t="s">
        <v>671</v>
      </c>
      <c r="B11" s="4688"/>
      <c r="C11" s="4688" t="s">
        <v>881</v>
      </c>
      <c r="D11" s="4688" t="s">
        <v>881</v>
      </c>
      <c r="E11" s="4688" t="s">
        <v>881</v>
      </c>
      <c r="F11" s="4688" t="s">
        <v>881</v>
      </c>
      <c r="G11" s="4688" t="s">
        <v>881</v>
      </c>
      <c r="H11" s="4688" t="s">
        <v>881</v>
      </c>
      <c r="I11" s="4688" t="s">
        <v>881</v>
      </c>
      <c r="J11" s="4688" t="s">
        <v>881</v>
      </c>
      <c r="K11" s="4688" t="s">
        <v>881</v>
      </c>
      <c r="L11" s="4688" t="s">
        <v>881</v>
      </c>
      <c r="M11" s="4688" t="s">
        <v>881</v>
      </c>
      <c r="N11" s="4688" t="s">
        <v>881</v>
      </c>
      <c r="O11" s="4688" t="s">
        <v>881</v>
      </c>
      <c r="P11" s="4688" t="s">
        <v>881</v>
      </c>
      <c r="Q11" s="4688" t="s">
        <v>881</v>
      </c>
      <c r="R11" s="4689" t="s">
        <v>881</v>
      </c>
      <c r="S11" s="14"/>
      <c r="T11" s="14"/>
      <c r="U11" s="14"/>
      <c r="V11" s="14"/>
      <c r="W11" s="14"/>
      <c r="X11" s="341"/>
    </row>
    <row r="12" spans="1:24">
      <c r="A12" s="686" t="s">
        <v>416</v>
      </c>
      <c r="B12" s="5676"/>
      <c r="C12" s="5676"/>
      <c r="D12" s="5676"/>
      <c r="E12" s="5676"/>
      <c r="F12" s="5676"/>
      <c r="G12" s="5676"/>
      <c r="H12" s="5676"/>
      <c r="I12" s="5676"/>
      <c r="J12" s="5676"/>
      <c r="K12" s="5676"/>
      <c r="L12" s="5676"/>
      <c r="M12" s="5676"/>
      <c r="N12" s="5676"/>
      <c r="O12" s="5676"/>
      <c r="P12" s="5676"/>
      <c r="Q12" s="5676"/>
      <c r="R12" s="3216"/>
      <c r="S12" s="14"/>
      <c r="T12" s="14"/>
      <c r="U12" s="14"/>
      <c r="V12" s="14"/>
      <c r="W12" s="14"/>
      <c r="X12" s="341"/>
    </row>
    <row r="13" spans="1:24">
      <c r="A13" s="724" t="s">
        <v>676</v>
      </c>
      <c r="B13" s="5676"/>
      <c r="C13" s="5676"/>
      <c r="D13" s="5676"/>
      <c r="E13" s="5676"/>
      <c r="F13" s="5676"/>
      <c r="G13" s="5676"/>
      <c r="H13" s="5676"/>
      <c r="I13" s="5676"/>
      <c r="J13" s="5676"/>
      <c r="K13" s="5676"/>
      <c r="L13" s="5676"/>
      <c r="M13" s="5676"/>
      <c r="N13" s="5676"/>
      <c r="O13" s="5676"/>
      <c r="P13" s="5676"/>
      <c r="Q13" s="5676"/>
      <c r="R13" s="5677"/>
      <c r="S13" s="14"/>
      <c r="T13" s="14"/>
      <c r="U13" s="14"/>
      <c r="V13" s="14"/>
      <c r="W13" s="14"/>
      <c r="X13" s="341"/>
    </row>
    <row r="14" spans="1:24">
      <c r="A14" s="715" t="s">
        <v>1036</v>
      </c>
      <c r="B14" s="5678"/>
      <c r="C14" s="5679"/>
      <c r="D14" s="5679"/>
      <c r="E14" s="5679"/>
      <c r="F14" s="5679"/>
      <c r="G14" s="5679"/>
      <c r="H14" s="5679"/>
      <c r="I14" s="5679"/>
      <c r="J14" s="5679"/>
      <c r="K14" s="5679"/>
      <c r="L14" s="5679"/>
      <c r="M14" s="5679"/>
      <c r="N14" s="5679"/>
      <c r="O14" s="5679"/>
      <c r="P14" s="5679"/>
      <c r="Q14" s="5680">
        <f>SUM(C14:P14)</f>
        <v>0</v>
      </c>
      <c r="R14" s="3159"/>
      <c r="S14" s="14"/>
      <c r="T14" s="14"/>
      <c r="U14" s="14"/>
      <c r="V14" s="14"/>
      <c r="W14" s="14"/>
      <c r="X14" s="341"/>
    </row>
    <row r="15" spans="1:24">
      <c r="A15" s="715" t="s">
        <v>1037</v>
      </c>
      <c r="B15" s="3210"/>
      <c r="C15" s="3211"/>
      <c r="D15" s="3211"/>
      <c r="E15" s="3211"/>
      <c r="F15" s="3211"/>
      <c r="G15" s="3211"/>
      <c r="H15" s="3211"/>
      <c r="I15" s="3211"/>
      <c r="J15" s="3211"/>
      <c r="K15" s="3211"/>
      <c r="L15" s="3211"/>
      <c r="M15" s="3211"/>
      <c r="N15" s="3211"/>
      <c r="O15" s="3211"/>
      <c r="P15" s="3211"/>
      <c r="Q15" s="2897">
        <f>SUM(C15:P15)</f>
        <v>0</v>
      </c>
      <c r="R15" s="2075"/>
      <c r="S15" s="14"/>
      <c r="T15" s="14"/>
      <c r="U15" s="14"/>
      <c r="V15" s="14"/>
      <c r="W15" s="14"/>
      <c r="X15" s="341"/>
    </row>
    <row r="16" spans="1:24">
      <c r="A16" s="5672" t="s">
        <v>1610</v>
      </c>
      <c r="B16" s="3863"/>
      <c r="C16" s="5681">
        <f>SUM(C14:C15)</f>
        <v>0</v>
      </c>
      <c r="D16" s="5681">
        <f t="shared" ref="D16:R16" si="0">SUM(D14:D15)</f>
        <v>0</v>
      </c>
      <c r="E16" s="5681">
        <f t="shared" si="0"/>
        <v>0</v>
      </c>
      <c r="F16" s="5681">
        <f t="shared" si="0"/>
        <v>0</v>
      </c>
      <c r="G16" s="5681">
        <f t="shared" si="0"/>
        <v>0</v>
      </c>
      <c r="H16" s="5681">
        <f t="shared" si="0"/>
        <v>0</v>
      </c>
      <c r="I16" s="5681">
        <f t="shared" si="0"/>
        <v>0</v>
      </c>
      <c r="J16" s="5681">
        <f t="shared" si="0"/>
        <v>0</v>
      </c>
      <c r="K16" s="5681">
        <f t="shared" si="0"/>
        <v>0</v>
      </c>
      <c r="L16" s="5681">
        <f t="shared" si="0"/>
        <v>0</v>
      </c>
      <c r="M16" s="5681">
        <f t="shared" si="0"/>
        <v>0</v>
      </c>
      <c r="N16" s="5681">
        <f t="shared" si="0"/>
        <v>0</v>
      </c>
      <c r="O16" s="5681">
        <f t="shared" si="0"/>
        <v>0</v>
      </c>
      <c r="P16" s="5681">
        <f t="shared" si="0"/>
        <v>0</v>
      </c>
      <c r="Q16" s="5681">
        <f t="shared" si="0"/>
        <v>0</v>
      </c>
      <c r="R16" s="5682">
        <f t="shared" si="0"/>
        <v>0</v>
      </c>
      <c r="S16" s="14"/>
      <c r="T16" s="14"/>
      <c r="U16" s="14"/>
      <c r="V16" s="14"/>
      <c r="W16" s="14"/>
      <c r="X16" s="341"/>
    </row>
    <row r="17" spans="1:24">
      <c r="A17" s="2898" t="s">
        <v>1618</v>
      </c>
      <c r="B17" s="2315"/>
      <c r="C17" s="5679"/>
      <c r="D17" s="5679"/>
      <c r="E17" s="5679"/>
      <c r="F17" s="5679"/>
      <c r="G17" s="5679"/>
      <c r="H17" s="5679"/>
      <c r="I17" s="5679"/>
      <c r="J17" s="5679"/>
      <c r="K17" s="5679"/>
      <c r="L17" s="5679"/>
      <c r="M17" s="5679"/>
      <c r="N17" s="5679"/>
      <c r="O17" s="5679"/>
      <c r="P17" s="5679"/>
      <c r="Q17" s="2899">
        <f>SUM(C17:P17)</f>
        <v>0</v>
      </c>
      <c r="R17" s="3159"/>
      <c r="S17" s="14"/>
      <c r="T17" s="14"/>
      <c r="U17" s="14"/>
      <c r="V17" s="14"/>
      <c r="W17" s="14"/>
      <c r="X17" s="341"/>
    </row>
    <row r="18" spans="1:24">
      <c r="A18" s="5673" t="s">
        <v>1606</v>
      </c>
      <c r="B18" s="3863"/>
      <c r="C18" s="5681">
        <f>SUM(C16:C17)</f>
        <v>0</v>
      </c>
      <c r="D18" s="5681">
        <f t="shared" ref="D18:R18" si="1">SUM(D16:D17)</f>
        <v>0</v>
      </c>
      <c r="E18" s="5681">
        <f t="shared" si="1"/>
        <v>0</v>
      </c>
      <c r="F18" s="5681">
        <f t="shared" si="1"/>
        <v>0</v>
      </c>
      <c r="G18" s="5681">
        <f t="shared" si="1"/>
        <v>0</v>
      </c>
      <c r="H18" s="5681">
        <f t="shared" si="1"/>
        <v>0</v>
      </c>
      <c r="I18" s="5681">
        <f t="shared" si="1"/>
        <v>0</v>
      </c>
      <c r="J18" s="5681">
        <f t="shared" si="1"/>
        <v>0</v>
      </c>
      <c r="K18" s="5681">
        <f t="shared" si="1"/>
        <v>0</v>
      </c>
      <c r="L18" s="5681">
        <f t="shared" si="1"/>
        <v>0</v>
      </c>
      <c r="M18" s="5681">
        <f t="shared" si="1"/>
        <v>0</v>
      </c>
      <c r="N18" s="5681">
        <f t="shared" si="1"/>
        <v>0</v>
      </c>
      <c r="O18" s="5681">
        <f t="shared" si="1"/>
        <v>0</v>
      </c>
      <c r="P18" s="5681">
        <f t="shared" si="1"/>
        <v>0</v>
      </c>
      <c r="Q18" s="5681">
        <f t="shared" si="1"/>
        <v>0</v>
      </c>
      <c r="R18" s="5681">
        <f t="shared" si="1"/>
        <v>0</v>
      </c>
      <c r="S18" s="14"/>
      <c r="T18" s="14"/>
      <c r="U18" s="14"/>
      <c r="V18" s="14"/>
      <c r="W18" s="14"/>
      <c r="X18" s="341"/>
    </row>
    <row r="19" spans="1:24">
      <c r="A19" s="687" t="s">
        <v>1613</v>
      </c>
      <c r="B19" s="2797"/>
      <c r="C19" s="4381"/>
      <c r="D19" s="4381"/>
      <c r="E19" s="4381"/>
      <c r="F19" s="4381"/>
      <c r="G19" s="4381"/>
      <c r="H19" s="4381"/>
      <c r="I19" s="4381"/>
      <c r="J19" s="4381"/>
      <c r="K19" s="4381" t="s">
        <v>109</v>
      </c>
      <c r="L19" s="4381"/>
      <c r="M19" s="4381"/>
      <c r="N19" s="4381"/>
      <c r="O19" s="4381"/>
      <c r="P19" s="4381"/>
      <c r="Q19" s="2900"/>
      <c r="R19" s="2054"/>
      <c r="S19" s="14"/>
      <c r="T19" s="14"/>
      <c r="U19" s="14"/>
      <c r="V19" s="14"/>
      <c r="W19" s="14"/>
      <c r="X19" s="341"/>
    </row>
    <row r="20" spans="1:24">
      <c r="A20" s="690" t="s">
        <v>2228</v>
      </c>
      <c r="B20" s="5678"/>
      <c r="C20" s="5679"/>
      <c r="D20" s="5679"/>
      <c r="E20" s="5679"/>
      <c r="F20" s="5679"/>
      <c r="G20" s="5679"/>
      <c r="H20" s="5679"/>
      <c r="I20" s="5679"/>
      <c r="J20" s="5679"/>
      <c r="K20" s="5679"/>
      <c r="L20" s="5679"/>
      <c r="M20" s="5679"/>
      <c r="N20" s="5679"/>
      <c r="O20" s="5679"/>
      <c r="P20" s="5679"/>
      <c r="Q20" s="3098">
        <f>SUM(C20:P20)</f>
        <v>0</v>
      </c>
      <c r="R20" s="3159"/>
      <c r="S20" s="14"/>
      <c r="T20" s="14"/>
      <c r="U20" s="14"/>
      <c r="V20" s="14"/>
      <c r="W20" s="14"/>
      <c r="X20" s="341"/>
    </row>
    <row r="21" spans="1:24">
      <c r="A21" s="688" t="s">
        <v>1695</v>
      </c>
      <c r="B21" s="5678"/>
      <c r="C21" s="5683"/>
      <c r="D21" s="5683"/>
      <c r="E21" s="5683"/>
      <c r="F21" s="5683"/>
      <c r="G21" s="5683"/>
      <c r="H21" s="5683"/>
      <c r="I21" s="5683"/>
      <c r="J21" s="5683"/>
      <c r="K21" s="5683"/>
      <c r="L21" s="5683"/>
      <c r="M21" s="5683"/>
      <c r="N21" s="5683"/>
      <c r="O21" s="5683"/>
      <c r="P21" s="5683"/>
      <c r="Q21" s="2891">
        <f>SUM(C21:P21)</f>
        <v>0</v>
      </c>
      <c r="R21" s="5684"/>
      <c r="S21" s="14"/>
      <c r="T21" s="14"/>
      <c r="U21" s="14"/>
      <c r="V21" s="14"/>
      <c r="W21" s="14"/>
      <c r="X21" s="341"/>
    </row>
    <row r="22" spans="1:24">
      <c r="A22" s="2924" t="s">
        <v>1690</v>
      </c>
      <c r="B22" s="3210"/>
      <c r="C22" s="3211"/>
      <c r="D22" s="3211"/>
      <c r="E22" s="3211"/>
      <c r="F22" s="3211"/>
      <c r="G22" s="3211"/>
      <c r="H22" s="3211"/>
      <c r="I22" s="3211"/>
      <c r="J22" s="3211"/>
      <c r="K22" s="3211"/>
      <c r="L22" s="3211"/>
      <c r="M22" s="3211"/>
      <c r="N22" s="3211"/>
      <c r="O22" s="3211"/>
      <c r="P22" s="3211"/>
      <c r="Q22" s="3098">
        <f>SUM(C22:P22)</f>
        <v>0</v>
      </c>
      <c r="R22" s="2075"/>
      <c r="S22" s="14"/>
      <c r="T22" s="14"/>
      <c r="U22" s="14"/>
      <c r="V22" s="14"/>
      <c r="W22" s="14"/>
      <c r="X22" s="341"/>
    </row>
    <row r="23" spans="1:24">
      <c r="A23" s="5685" t="s">
        <v>1691</v>
      </c>
      <c r="B23" s="3863"/>
      <c r="C23" s="3864">
        <f>SUM(C20:C22)</f>
        <v>0</v>
      </c>
      <c r="D23" s="3864">
        <f t="shared" ref="D23:R23" si="2">SUM(D20:D22)</f>
        <v>0</v>
      </c>
      <c r="E23" s="3864">
        <f t="shared" si="2"/>
        <v>0</v>
      </c>
      <c r="F23" s="3864">
        <f t="shared" si="2"/>
        <v>0</v>
      </c>
      <c r="G23" s="3864">
        <f t="shared" si="2"/>
        <v>0</v>
      </c>
      <c r="H23" s="3864">
        <f t="shared" si="2"/>
        <v>0</v>
      </c>
      <c r="I23" s="3864">
        <f t="shared" si="2"/>
        <v>0</v>
      </c>
      <c r="J23" s="3864">
        <f t="shared" si="2"/>
        <v>0</v>
      </c>
      <c r="K23" s="3864">
        <f t="shared" si="2"/>
        <v>0</v>
      </c>
      <c r="L23" s="3864">
        <f t="shared" si="2"/>
        <v>0</v>
      </c>
      <c r="M23" s="3864">
        <f t="shared" si="2"/>
        <v>0</v>
      </c>
      <c r="N23" s="3864">
        <f t="shared" si="2"/>
        <v>0</v>
      </c>
      <c r="O23" s="3864">
        <f t="shared" si="2"/>
        <v>0</v>
      </c>
      <c r="P23" s="3864">
        <f t="shared" si="2"/>
        <v>0</v>
      </c>
      <c r="Q23" s="3864">
        <f t="shared" si="2"/>
        <v>0</v>
      </c>
      <c r="R23" s="3865">
        <f t="shared" si="2"/>
        <v>0</v>
      </c>
      <c r="S23" s="14"/>
      <c r="T23" s="14"/>
      <c r="U23" s="14"/>
      <c r="V23" s="14"/>
      <c r="W23" s="14"/>
      <c r="X23" s="341"/>
    </row>
    <row r="24" spans="1:24">
      <c r="A24" s="3212" t="s">
        <v>1701</v>
      </c>
      <c r="B24" s="2797"/>
      <c r="C24" s="3213"/>
      <c r="D24" s="3213"/>
      <c r="E24" s="3213"/>
      <c r="F24" s="3213"/>
      <c r="G24" s="3213"/>
      <c r="H24" s="3213"/>
      <c r="I24" s="3213"/>
      <c r="J24" s="3213"/>
      <c r="K24" s="3213"/>
      <c r="L24" s="3213"/>
      <c r="M24" s="3213"/>
      <c r="N24" s="3213"/>
      <c r="O24" s="3213"/>
      <c r="P24" s="3213"/>
      <c r="Q24" s="3098">
        <f>SUM(C24:P24)</f>
        <v>0</v>
      </c>
      <c r="R24" s="24"/>
      <c r="S24" s="14"/>
      <c r="T24" s="14"/>
      <c r="U24" s="14"/>
      <c r="V24" s="14"/>
      <c r="W24" s="14"/>
      <c r="X24" s="341"/>
    </row>
    <row r="25" spans="1:24">
      <c r="A25" s="690" t="s">
        <v>1700</v>
      </c>
      <c r="B25" s="2797"/>
      <c r="C25" s="5683"/>
      <c r="D25" s="5683"/>
      <c r="E25" s="5683"/>
      <c r="F25" s="5683"/>
      <c r="G25" s="5683"/>
      <c r="H25" s="5683"/>
      <c r="I25" s="5683"/>
      <c r="J25" s="5683"/>
      <c r="K25" s="5683"/>
      <c r="L25" s="5683"/>
      <c r="M25" s="5683"/>
      <c r="N25" s="5683"/>
      <c r="O25" s="5683"/>
      <c r="P25" s="5683"/>
      <c r="Q25" s="2891">
        <f>SUM(C25:P25)</f>
        <v>0</v>
      </c>
      <c r="R25" s="5684"/>
      <c r="S25" s="14"/>
      <c r="T25" s="14"/>
      <c r="U25" s="14"/>
      <c r="V25" s="14"/>
      <c r="W25" s="14"/>
      <c r="X25" s="341"/>
    </row>
    <row r="26" spans="1:24">
      <c r="A26" s="2924" t="s">
        <v>1702</v>
      </c>
      <c r="B26" s="5686"/>
      <c r="C26" s="3211"/>
      <c r="D26" s="3211"/>
      <c r="E26" s="3211"/>
      <c r="F26" s="3211"/>
      <c r="G26" s="3211"/>
      <c r="H26" s="3211"/>
      <c r="I26" s="3211"/>
      <c r="J26" s="3211"/>
      <c r="K26" s="3211"/>
      <c r="L26" s="3211"/>
      <c r="M26" s="3211"/>
      <c r="N26" s="3211"/>
      <c r="O26" s="3211"/>
      <c r="P26" s="3211"/>
      <c r="Q26" s="5687">
        <f>SUM(C26:P26)</f>
        <v>0</v>
      </c>
      <c r="R26" s="2075"/>
      <c r="S26" s="14"/>
      <c r="T26" s="14"/>
      <c r="U26" s="14"/>
      <c r="V26" s="14"/>
      <c r="W26" s="14"/>
      <c r="X26" s="341"/>
    </row>
    <row r="27" spans="1:24">
      <c r="A27" s="5685" t="s">
        <v>1694</v>
      </c>
      <c r="B27" s="5688"/>
      <c r="C27" s="3864">
        <f>SUM(C24:C26)</f>
        <v>0</v>
      </c>
      <c r="D27" s="3864">
        <f t="shared" ref="D27:R27" si="3">SUM(D24:D26)</f>
        <v>0</v>
      </c>
      <c r="E27" s="3864">
        <f t="shared" si="3"/>
        <v>0</v>
      </c>
      <c r="F27" s="3864">
        <f t="shared" si="3"/>
        <v>0</v>
      </c>
      <c r="G27" s="3864">
        <f t="shared" si="3"/>
        <v>0</v>
      </c>
      <c r="H27" s="3864">
        <f t="shared" si="3"/>
        <v>0</v>
      </c>
      <c r="I27" s="3864">
        <f t="shared" si="3"/>
        <v>0</v>
      </c>
      <c r="J27" s="3864">
        <f t="shared" si="3"/>
        <v>0</v>
      </c>
      <c r="K27" s="3864">
        <f t="shared" si="3"/>
        <v>0</v>
      </c>
      <c r="L27" s="3864">
        <f t="shared" si="3"/>
        <v>0</v>
      </c>
      <c r="M27" s="3864">
        <f t="shared" si="3"/>
        <v>0</v>
      </c>
      <c r="N27" s="3864">
        <f t="shared" si="3"/>
        <v>0</v>
      </c>
      <c r="O27" s="3864">
        <f t="shared" si="3"/>
        <v>0</v>
      </c>
      <c r="P27" s="3864">
        <f t="shared" si="3"/>
        <v>0</v>
      </c>
      <c r="Q27" s="3864">
        <f t="shared" si="3"/>
        <v>0</v>
      </c>
      <c r="R27" s="3865">
        <f t="shared" si="3"/>
        <v>0</v>
      </c>
      <c r="S27" s="14"/>
      <c r="T27" s="14"/>
      <c r="U27" s="14"/>
      <c r="V27" s="14"/>
      <c r="W27" s="14"/>
      <c r="X27" s="341"/>
    </row>
    <row r="28" spans="1:24">
      <c r="A28" s="5689" t="s">
        <v>1612</v>
      </c>
      <c r="B28" s="3895"/>
      <c r="C28" s="4672">
        <f>C23-C27</f>
        <v>0</v>
      </c>
      <c r="D28" s="4672">
        <f t="shared" ref="D28:R28" si="4">D23-D27</f>
        <v>0</v>
      </c>
      <c r="E28" s="4672">
        <f t="shared" si="4"/>
        <v>0</v>
      </c>
      <c r="F28" s="4672">
        <f t="shared" si="4"/>
        <v>0</v>
      </c>
      <c r="G28" s="4672">
        <f t="shared" si="4"/>
        <v>0</v>
      </c>
      <c r="H28" s="4672">
        <f t="shared" si="4"/>
        <v>0</v>
      </c>
      <c r="I28" s="4672">
        <f t="shared" si="4"/>
        <v>0</v>
      </c>
      <c r="J28" s="4672">
        <f t="shared" si="4"/>
        <v>0</v>
      </c>
      <c r="K28" s="4672">
        <f t="shared" si="4"/>
        <v>0</v>
      </c>
      <c r="L28" s="4672">
        <f t="shared" si="4"/>
        <v>0</v>
      </c>
      <c r="M28" s="4672">
        <f t="shared" si="4"/>
        <v>0</v>
      </c>
      <c r="N28" s="4672">
        <f t="shared" si="4"/>
        <v>0</v>
      </c>
      <c r="O28" s="4672">
        <f t="shared" si="4"/>
        <v>0</v>
      </c>
      <c r="P28" s="4672">
        <f t="shared" si="4"/>
        <v>0</v>
      </c>
      <c r="Q28" s="4672">
        <f t="shared" si="4"/>
        <v>0</v>
      </c>
      <c r="R28" s="4741">
        <f t="shared" si="4"/>
        <v>0</v>
      </c>
      <c r="S28" s="14"/>
      <c r="T28" s="14"/>
      <c r="U28" s="14"/>
      <c r="V28" s="14"/>
      <c r="W28" s="14"/>
      <c r="X28" s="341"/>
    </row>
    <row r="29" spans="1:24">
      <c r="A29" s="725"/>
      <c r="B29" s="2643"/>
      <c r="C29" s="5690"/>
      <c r="D29" s="5690"/>
      <c r="E29" s="5690"/>
      <c r="F29" s="5690"/>
      <c r="G29" s="5690"/>
      <c r="H29" s="5690"/>
      <c r="I29" s="5690"/>
      <c r="J29" s="5690"/>
      <c r="K29" s="5690"/>
      <c r="L29" s="5690"/>
      <c r="M29" s="5690"/>
      <c r="N29" s="5690"/>
      <c r="O29" s="5690"/>
      <c r="P29" s="5690"/>
      <c r="Q29" s="5691"/>
      <c r="R29" s="5692"/>
      <c r="S29" s="14"/>
      <c r="T29" s="14"/>
      <c r="U29" s="14"/>
      <c r="V29" s="14"/>
      <c r="W29" s="14"/>
      <c r="X29" s="341"/>
    </row>
    <row r="30" spans="1:24">
      <c r="A30" s="5693" t="s">
        <v>417</v>
      </c>
      <c r="B30" s="3895"/>
      <c r="C30" s="3896">
        <f t="shared" ref="C30:R30" si="5">C18+C28</f>
        <v>0</v>
      </c>
      <c r="D30" s="3896">
        <f t="shared" si="5"/>
        <v>0</v>
      </c>
      <c r="E30" s="3896">
        <f t="shared" si="5"/>
        <v>0</v>
      </c>
      <c r="F30" s="3896">
        <f t="shared" si="5"/>
        <v>0</v>
      </c>
      <c r="G30" s="3896">
        <f t="shared" si="5"/>
        <v>0</v>
      </c>
      <c r="H30" s="3896">
        <f t="shared" si="5"/>
        <v>0</v>
      </c>
      <c r="I30" s="3896">
        <f t="shared" si="5"/>
        <v>0</v>
      </c>
      <c r="J30" s="3896">
        <f t="shared" si="5"/>
        <v>0</v>
      </c>
      <c r="K30" s="3896">
        <f t="shared" si="5"/>
        <v>0</v>
      </c>
      <c r="L30" s="3896">
        <f t="shared" si="5"/>
        <v>0</v>
      </c>
      <c r="M30" s="3896">
        <f t="shared" si="5"/>
        <v>0</v>
      </c>
      <c r="N30" s="3896">
        <f t="shared" si="5"/>
        <v>0</v>
      </c>
      <c r="O30" s="3896">
        <f t="shared" si="5"/>
        <v>0</v>
      </c>
      <c r="P30" s="3896">
        <f t="shared" si="5"/>
        <v>0</v>
      </c>
      <c r="Q30" s="3896">
        <f t="shared" si="5"/>
        <v>0</v>
      </c>
      <c r="R30" s="3909">
        <f t="shared" si="5"/>
        <v>0</v>
      </c>
      <c r="S30" s="14"/>
      <c r="T30" s="14"/>
      <c r="U30" s="14"/>
      <c r="V30" s="14"/>
      <c r="W30" s="14"/>
      <c r="X30" s="3025" t="s">
        <v>1656</v>
      </c>
    </row>
    <row r="31" spans="1:24">
      <c r="A31" s="2262" t="s">
        <v>1629</v>
      </c>
      <c r="B31" s="2643"/>
      <c r="C31" s="5679"/>
      <c r="D31" s="5679"/>
      <c r="E31" s="5679"/>
      <c r="F31" s="5679"/>
      <c r="G31" s="5679"/>
      <c r="H31" s="5679"/>
      <c r="I31" s="5679"/>
      <c r="J31" s="5679"/>
      <c r="K31" s="5679"/>
      <c r="L31" s="5679"/>
      <c r="M31" s="5679"/>
      <c r="N31" s="5679"/>
      <c r="O31" s="5679"/>
      <c r="P31" s="5679"/>
      <c r="Q31" s="5680">
        <f>SUM(C31:P31)</f>
        <v>0</v>
      </c>
      <c r="R31" s="10"/>
      <c r="S31" s="14"/>
      <c r="T31" s="14"/>
      <c r="U31" s="14"/>
      <c r="V31" s="14"/>
      <c r="W31" s="14"/>
      <c r="X31" s="14" t="s">
        <v>999</v>
      </c>
    </row>
    <row r="32" spans="1:24">
      <c r="A32" s="5693" t="s">
        <v>418</v>
      </c>
      <c r="B32" s="3895"/>
      <c r="C32" s="3896">
        <f>SUM(C30:C31)</f>
        <v>0</v>
      </c>
      <c r="D32" s="3896">
        <f t="shared" ref="D32:R32" si="6">SUM(D30:D31)</f>
        <v>0</v>
      </c>
      <c r="E32" s="3896">
        <f t="shared" si="6"/>
        <v>0</v>
      </c>
      <c r="F32" s="3896">
        <f t="shared" si="6"/>
        <v>0</v>
      </c>
      <c r="G32" s="3896">
        <f t="shared" si="6"/>
        <v>0</v>
      </c>
      <c r="H32" s="3896">
        <f t="shared" si="6"/>
        <v>0</v>
      </c>
      <c r="I32" s="3896">
        <f t="shared" si="6"/>
        <v>0</v>
      </c>
      <c r="J32" s="3896">
        <f t="shared" si="6"/>
        <v>0</v>
      </c>
      <c r="K32" s="3896">
        <f t="shared" si="6"/>
        <v>0</v>
      </c>
      <c r="L32" s="3896">
        <f t="shared" si="6"/>
        <v>0</v>
      </c>
      <c r="M32" s="3896">
        <f t="shared" si="6"/>
        <v>0</v>
      </c>
      <c r="N32" s="3896">
        <f t="shared" si="6"/>
        <v>0</v>
      </c>
      <c r="O32" s="3896">
        <f t="shared" si="6"/>
        <v>0</v>
      </c>
      <c r="P32" s="3896">
        <f t="shared" si="6"/>
        <v>0</v>
      </c>
      <c r="Q32" s="5694">
        <f t="shared" si="6"/>
        <v>0</v>
      </c>
      <c r="R32" s="5695">
        <f t="shared" si="6"/>
        <v>0</v>
      </c>
      <c r="S32" s="14"/>
      <c r="T32" s="14"/>
      <c r="U32" s="14"/>
      <c r="V32" s="14"/>
      <c r="W32" s="14"/>
      <c r="X32" s="14" t="s">
        <v>1002</v>
      </c>
    </row>
    <row r="33" spans="1:24">
      <c r="A33" s="726"/>
      <c r="B33" s="3915"/>
      <c r="C33" s="5696"/>
      <c r="D33" s="5696"/>
      <c r="E33" s="5696"/>
      <c r="F33" s="5696"/>
      <c r="G33" s="5696"/>
      <c r="H33" s="5696"/>
      <c r="I33" s="5696"/>
      <c r="J33" s="5696"/>
      <c r="K33" s="5696"/>
      <c r="L33" s="5696"/>
      <c r="M33" s="5696"/>
      <c r="N33" s="5696"/>
      <c r="O33" s="5696"/>
      <c r="P33" s="5696"/>
      <c r="Q33" s="5676"/>
      <c r="R33" s="5692"/>
      <c r="S33" s="14"/>
      <c r="T33" s="14"/>
      <c r="U33" s="14"/>
      <c r="V33" s="14"/>
      <c r="W33" s="14"/>
      <c r="X33" s="14" t="s">
        <v>1150</v>
      </c>
    </row>
    <row r="34" spans="1:24">
      <c r="A34" s="727" t="s">
        <v>996</v>
      </c>
      <c r="B34" s="5697"/>
      <c r="C34" s="5696"/>
      <c r="D34" s="5696"/>
      <c r="E34" s="5696"/>
      <c r="F34" s="5696"/>
      <c r="G34" s="5696"/>
      <c r="H34" s="5696"/>
      <c r="I34" s="5696"/>
      <c r="J34" s="5696"/>
      <c r="K34" s="5696"/>
      <c r="L34" s="5696"/>
      <c r="M34" s="5696"/>
      <c r="N34" s="5696"/>
      <c r="O34" s="5696"/>
      <c r="P34" s="5696"/>
      <c r="Q34" s="5676"/>
      <c r="R34" s="5677"/>
      <c r="S34" s="14"/>
      <c r="T34" s="14"/>
      <c r="U34" s="14"/>
      <c r="V34" s="14"/>
      <c r="W34" s="14"/>
      <c r="X34" s="14" t="s">
        <v>1045</v>
      </c>
    </row>
    <row r="35" spans="1:24">
      <c r="A35" s="728" t="s">
        <v>1008</v>
      </c>
      <c r="B35" s="5697"/>
      <c r="C35" s="5679"/>
      <c r="D35" s="5679"/>
      <c r="E35" s="5679"/>
      <c r="F35" s="5679"/>
      <c r="G35" s="5679"/>
      <c r="H35" s="5679"/>
      <c r="I35" s="5679"/>
      <c r="J35" s="5679"/>
      <c r="K35" s="5679"/>
      <c r="L35" s="5679"/>
      <c r="M35" s="5679"/>
      <c r="N35" s="5679"/>
      <c r="O35" s="5679"/>
      <c r="P35" s="5679"/>
      <c r="Q35" s="5680">
        <f>SUM(C35:P35)</f>
        <v>0</v>
      </c>
      <c r="R35" s="3159"/>
      <c r="S35" s="14"/>
      <c r="T35" s="14"/>
      <c r="U35" s="14"/>
      <c r="V35" s="14"/>
      <c r="W35" s="14"/>
      <c r="X35" s="14" t="s">
        <v>490</v>
      </c>
    </row>
    <row r="36" spans="1:24">
      <c r="A36" s="728" t="s">
        <v>1581</v>
      </c>
      <c r="B36" s="5697"/>
      <c r="C36" s="5679"/>
      <c r="D36" s="5679"/>
      <c r="E36" s="5679"/>
      <c r="F36" s="5679"/>
      <c r="G36" s="5679"/>
      <c r="H36" s="5679"/>
      <c r="I36" s="5679"/>
      <c r="J36" s="5679"/>
      <c r="K36" s="5679"/>
      <c r="L36" s="5679"/>
      <c r="M36" s="5679"/>
      <c r="N36" s="5679"/>
      <c r="O36" s="5679"/>
      <c r="P36" s="5679"/>
      <c r="Q36" s="5698">
        <f>SUM(C36:P36)</f>
        <v>0</v>
      </c>
      <c r="R36" s="3159"/>
      <c r="S36" s="14"/>
      <c r="T36" s="14"/>
      <c r="U36" s="14"/>
      <c r="V36" s="14"/>
      <c r="W36" s="14"/>
      <c r="X36" s="14" t="s">
        <v>1003</v>
      </c>
    </row>
    <row r="37" spans="1:24">
      <c r="A37" s="3254" t="s">
        <v>1585</v>
      </c>
      <c r="B37" s="3907"/>
      <c r="C37" s="5679"/>
      <c r="D37" s="5679"/>
      <c r="E37" s="5679"/>
      <c r="F37" s="5679"/>
      <c r="G37" s="5679"/>
      <c r="H37" s="5679"/>
      <c r="I37" s="5679"/>
      <c r="J37" s="5679"/>
      <c r="K37" s="5679"/>
      <c r="L37" s="5679"/>
      <c r="M37" s="5679"/>
      <c r="N37" s="5679"/>
      <c r="O37" s="5679"/>
      <c r="P37" s="5679"/>
      <c r="Q37" s="5699">
        <f>SUM(C37:P37)</f>
        <v>0</v>
      </c>
      <c r="R37" s="3159"/>
      <c r="S37" s="14"/>
      <c r="T37" s="14"/>
      <c r="U37" s="14"/>
      <c r="V37" s="14"/>
      <c r="W37" s="14"/>
      <c r="X37" s="14" t="s">
        <v>998</v>
      </c>
    </row>
    <row r="38" spans="1:24">
      <c r="A38" s="2062" t="s">
        <v>1586</v>
      </c>
      <c r="B38" s="2643"/>
      <c r="C38" s="5679">
        <v>0</v>
      </c>
      <c r="D38" s="5679">
        <v>0</v>
      </c>
      <c r="E38" s="5679">
        <v>0</v>
      </c>
      <c r="F38" s="5679">
        <v>0</v>
      </c>
      <c r="G38" s="5679">
        <v>0</v>
      </c>
      <c r="H38" s="5679">
        <v>0</v>
      </c>
      <c r="I38" s="5679">
        <v>0</v>
      </c>
      <c r="J38" s="5679">
        <v>0</v>
      </c>
      <c r="K38" s="5679">
        <v>0</v>
      </c>
      <c r="L38" s="5679"/>
      <c r="M38" s="5679"/>
      <c r="N38" s="5679"/>
      <c r="O38" s="5679"/>
      <c r="P38" s="5679"/>
      <c r="Q38" s="5698">
        <f>SUM(C38:P38)</f>
        <v>0</v>
      </c>
      <c r="R38" s="3159"/>
      <c r="S38" s="14"/>
      <c r="T38" s="14"/>
      <c r="U38" s="14"/>
      <c r="V38" s="14"/>
      <c r="W38" s="14"/>
      <c r="X38" s="1" t="s">
        <v>1151</v>
      </c>
    </row>
    <row r="39" spans="1:24">
      <c r="A39" s="2062" t="s">
        <v>1587</v>
      </c>
      <c r="B39" s="2643"/>
      <c r="C39" s="5679">
        <v>0</v>
      </c>
      <c r="D39" s="5679">
        <v>0</v>
      </c>
      <c r="E39" s="5679">
        <v>0</v>
      </c>
      <c r="F39" s="5679">
        <v>0</v>
      </c>
      <c r="G39" s="5679">
        <v>0</v>
      </c>
      <c r="H39" s="5679">
        <v>0</v>
      </c>
      <c r="I39" s="5679">
        <v>0</v>
      </c>
      <c r="J39" s="5679">
        <v>0</v>
      </c>
      <c r="K39" s="5679">
        <v>0</v>
      </c>
      <c r="L39" s="5679"/>
      <c r="M39" s="5679"/>
      <c r="N39" s="5679"/>
      <c r="O39" s="5679"/>
      <c r="P39" s="5679"/>
      <c r="Q39" s="5699">
        <f>SUM(C39:P39)</f>
        <v>0</v>
      </c>
      <c r="R39" s="3159"/>
      <c r="S39" s="14"/>
      <c r="T39" s="14"/>
      <c r="U39" s="14"/>
      <c r="V39" s="14"/>
      <c r="W39" s="14"/>
      <c r="X39" s="14" t="s">
        <v>1040</v>
      </c>
    </row>
    <row r="40" spans="1:24">
      <c r="A40" s="5700" t="s">
        <v>419</v>
      </c>
      <c r="B40" s="3895"/>
      <c r="C40" s="5701">
        <f>SUM(C35:C39)</f>
        <v>0</v>
      </c>
      <c r="D40" s="3896">
        <f t="shared" ref="D40:R40" si="7">SUM(D35:D39)</f>
        <v>0</v>
      </c>
      <c r="E40" s="3896">
        <f t="shared" si="7"/>
        <v>0</v>
      </c>
      <c r="F40" s="3896">
        <f t="shared" si="7"/>
        <v>0</v>
      </c>
      <c r="G40" s="3896">
        <f t="shared" si="7"/>
        <v>0</v>
      </c>
      <c r="H40" s="3896">
        <f t="shared" si="7"/>
        <v>0</v>
      </c>
      <c r="I40" s="3896">
        <f t="shared" si="7"/>
        <v>0</v>
      </c>
      <c r="J40" s="3896">
        <f t="shared" si="7"/>
        <v>0</v>
      </c>
      <c r="K40" s="3896">
        <f t="shared" si="7"/>
        <v>0</v>
      </c>
      <c r="L40" s="3896">
        <f t="shared" si="7"/>
        <v>0</v>
      </c>
      <c r="M40" s="3896">
        <f t="shared" si="7"/>
        <v>0</v>
      </c>
      <c r="N40" s="3896">
        <f t="shared" si="7"/>
        <v>0</v>
      </c>
      <c r="O40" s="3896">
        <f t="shared" si="7"/>
        <v>0</v>
      </c>
      <c r="P40" s="3896">
        <f t="shared" si="7"/>
        <v>0</v>
      </c>
      <c r="Q40" s="3896">
        <f t="shared" si="7"/>
        <v>0</v>
      </c>
      <c r="R40" s="3909">
        <f t="shared" si="7"/>
        <v>0</v>
      </c>
      <c r="S40" s="14"/>
      <c r="T40" s="14"/>
      <c r="U40" s="14"/>
      <c r="V40" s="14"/>
      <c r="W40" s="14"/>
      <c r="X40" s="14" t="s">
        <v>1657</v>
      </c>
    </row>
    <row r="41" spans="1:24">
      <c r="A41" s="729" t="s">
        <v>420</v>
      </c>
      <c r="B41" s="3915"/>
      <c r="C41" s="5696"/>
      <c r="D41" s="5696"/>
      <c r="E41" s="5696"/>
      <c r="F41" s="5696"/>
      <c r="G41" s="5696"/>
      <c r="H41" s="5696"/>
      <c r="I41" s="5696"/>
      <c r="J41" s="5696"/>
      <c r="K41" s="5696"/>
      <c r="L41" s="5696"/>
      <c r="M41" s="5696"/>
      <c r="N41" s="5696"/>
      <c r="O41" s="5696"/>
      <c r="P41" s="5696"/>
      <c r="Q41" s="5676"/>
      <c r="R41" s="5677"/>
      <c r="S41" s="14"/>
      <c r="T41" s="14"/>
      <c r="U41" s="14"/>
      <c r="V41" s="14"/>
      <c r="W41" s="14"/>
      <c r="X41" s="14" t="s">
        <v>1000</v>
      </c>
    </row>
    <row r="42" spans="1:24">
      <c r="A42" s="689" t="s">
        <v>1009</v>
      </c>
      <c r="B42" s="3915"/>
      <c r="C42" s="5679"/>
      <c r="D42" s="5679"/>
      <c r="E42" s="5679"/>
      <c r="F42" s="5679"/>
      <c r="G42" s="5679"/>
      <c r="H42" s="5679"/>
      <c r="I42" s="5679"/>
      <c r="J42" s="5679"/>
      <c r="K42" s="5679"/>
      <c r="L42" s="5679"/>
      <c r="M42" s="5679"/>
      <c r="N42" s="5679"/>
      <c r="O42" s="5679"/>
      <c r="P42" s="5679"/>
      <c r="Q42" s="5680">
        <f t="shared" ref="Q42:Q47" si="8">SUM(C42:P42)</f>
        <v>0</v>
      </c>
      <c r="R42" s="3159"/>
      <c r="S42" s="14"/>
      <c r="T42" s="14"/>
      <c r="U42" s="14"/>
      <c r="V42" s="14"/>
      <c r="W42" s="14"/>
      <c r="X42" s="14" t="s">
        <v>679</v>
      </c>
    </row>
    <row r="43" spans="1:24">
      <c r="A43" s="689" t="s">
        <v>1588</v>
      </c>
      <c r="B43" s="3915"/>
      <c r="C43" s="5679"/>
      <c r="D43" s="5679"/>
      <c r="E43" s="5679"/>
      <c r="F43" s="5679"/>
      <c r="G43" s="5679"/>
      <c r="H43" s="5679"/>
      <c r="I43" s="5679"/>
      <c r="J43" s="5679"/>
      <c r="K43" s="5679"/>
      <c r="L43" s="5679"/>
      <c r="M43" s="5679"/>
      <c r="N43" s="5679"/>
      <c r="O43" s="5679"/>
      <c r="P43" s="5679"/>
      <c r="Q43" s="5698">
        <f t="shared" si="8"/>
        <v>0</v>
      </c>
      <c r="R43" s="3159"/>
      <c r="S43" s="14"/>
      <c r="T43" s="14"/>
      <c r="U43" s="14"/>
      <c r="V43" s="14"/>
      <c r="W43" s="14"/>
      <c r="X43" s="14" t="s">
        <v>997</v>
      </c>
    </row>
    <row r="44" spans="1:24">
      <c r="A44" s="5702" t="s">
        <v>1589</v>
      </c>
      <c r="B44" s="2643"/>
      <c r="C44" s="5679"/>
      <c r="D44" s="5679"/>
      <c r="E44" s="5679"/>
      <c r="F44" s="5679"/>
      <c r="G44" s="5679"/>
      <c r="H44" s="5679"/>
      <c r="I44" s="5679"/>
      <c r="J44" s="5679"/>
      <c r="K44" s="5679"/>
      <c r="L44" s="5679"/>
      <c r="M44" s="5679"/>
      <c r="N44" s="5679"/>
      <c r="O44" s="5679"/>
      <c r="P44" s="5679"/>
      <c r="Q44" s="5699">
        <f t="shared" si="8"/>
        <v>0</v>
      </c>
      <c r="R44" s="3159"/>
      <c r="S44" s="14"/>
      <c r="T44" s="14"/>
      <c r="U44" s="14"/>
      <c r="V44" s="14"/>
      <c r="W44" s="14"/>
      <c r="X44" s="14" t="s">
        <v>1004</v>
      </c>
    </row>
    <row r="45" spans="1:24">
      <c r="A45" s="2062" t="s">
        <v>1600</v>
      </c>
      <c r="B45" s="2643"/>
      <c r="C45" s="5679">
        <v>0</v>
      </c>
      <c r="D45" s="5679">
        <v>0</v>
      </c>
      <c r="E45" s="5679">
        <v>0</v>
      </c>
      <c r="F45" s="5679">
        <v>0</v>
      </c>
      <c r="G45" s="5679">
        <v>0</v>
      </c>
      <c r="H45" s="5679">
        <v>0</v>
      </c>
      <c r="I45" s="5679">
        <v>0</v>
      </c>
      <c r="J45" s="5679">
        <v>0</v>
      </c>
      <c r="K45" s="5679">
        <v>0</v>
      </c>
      <c r="L45" s="5679"/>
      <c r="M45" s="5679"/>
      <c r="N45" s="5679"/>
      <c r="O45" s="5679"/>
      <c r="P45" s="5679"/>
      <c r="Q45" s="5698">
        <f t="shared" si="8"/>
        <v>0</v>
      </c>
      <c r="R45" s="2791"/>
      <c r="S45" s="14"/>
      <c r="T45" s="14"/>
      <c r="U45" s="14"/>
      <c r="V45" s="14"/>
      <c r="W45" s="14"/>
      <c r="X45" s="14" t="s">
        <v>1041</v>
      </c>
    </row>
    <row r="46" spans="1:24">
      <c r="A46" s="2062" t="s">
        <v>1732</v>
      </c>
      <c r="B46" s="2643"/>
      <c r="C46" s="5679">
        <v>0</v>
      </c>
      <c r="D46" s="5679">
        <v>0</v>
      </c>
      <c r="E46" s="5679">
        <v>0</v>
      </c>
      <c r="F46" s="5679">
        <v>0</v>
      </c>
      <c r="G46" s="5679">
        <v>0</v>
      </c>
      <c r="H46" s="5679">
        <v>0</v>
      </c>
      <c r="I46" s="5679">
        <v>0</v>
      </c>
      <c r="J46" s="5679">
        <v>0</v>
      </c>
      <c r="K46" s="5679">
        <v>0</v>
      </c>
      <c r="L46" s="5679"/>
      <c r="M46" s="5679"/>
      <c r="N46" s="5679"/>
      <c r="O46" s="5679"/>
      <c r="P46" s="5679"/>
      <c r="Q46" s="5699">
        <f t="shared" si="8"/>
        <v>0</v>
      </c>
      <c r="R46" s="2075"/>
      <c r="S46" s="14"/>
      <c r="T46" s="14"/>
      <c r="U46" s="14"/>
      <c r="V46" s="14"/>
      <c r="W46" s="14"/>
      <c r="X46" s="14" t="s">
        <v>1005</v>
      </c>
    </row>
    <row r="47" spans="1:24">
      <c r="A47" s="2940" t="s">
        <v>1624</v>
      </c>
      <c r="B47" s="2643"/>
      <c r="C47" s="5679">
        <v>0</v>
      </c>
      <c r="D47" s="5679">
        <v>0</v>
      </c>
      <c r="E47" s="5679">
        <v>0</v>
      </c>
      <c r="F47" s="5679">
        <v>0</v>
      </c>
      <c r="G47" s="5679">
        <v>0</v>
      </c>
      <c r="H47" s="5679">
        <v>0</v>
      </c>
      <c r="I47" s="5679">
        <v>0</v>
      </c>
      <c r="J47" s="5679">
        <v>0</v>
      </c>
      <c r="K47" s="5679">
        <v>0</v>
      </c>
      <c r="L47" s="5679"/>
      <c r="M47" s="5679"/>
      <c r="N47" s="5679"/>
      <c r="O47" s="5679"/>
      <c r="P47" s="5679"/>
      <c r="Q47" s="3098">
        <f t="shared" si="8"/>
        <v>0</v>
      </c>
      <c r="R47" s="2925"/>
      <c r="S47" s="14"/>
      <c r="T47" s="14"/>
      <c r="U47" s="14"/>
      <c r="V47" s="14"/>
      <c r="W47" s="14"/>
      <c r="X47" s="14" t="s">
        <v>1152</v>
      </c>
    </row>
    <row r="48" spans="1:24">
      <c r="A48" s="5693" t="s">
        <v>421</v>
      </c>
      <c r="B48" s="3895"/>
      <c r="C48" s="3896">
        <f>SUM(C42:C47)</f>
        <v>0</v>
      </c>
      <c r="D48" s="3896">
        <f t="shared" ref="D48:R48" si="9">SUM(D42:D47)</f>
        <v>0</v>
      </c>
      <c r="E48" s="3896">
        <f t="shared" si="9"/>
        <v>0</v>
      </c>
      <c r="F48" s="3896">
        <f t="shared" si="9"/>
        <v>0</v>
      </c>
      <c r="G48" s="3896">
        <f t="shared" si="9"/>
        <v>0</v>
      </c>
      <c r="H48" s="3896">
        <f t="shared" si="9"/>
        <v>0</v>
      </c>
      <c r="I48" s="3896">
        <f t="shared" si="9"/>
        <v>0</v>
      </c>
      <c r="J48" s="3896">
        <f t="shared" si="9"/>
        <v>0</v>
      </c>
      <c r="K48" s="3896">
        <f t="shared" si="9"/>
        <v>0</v>
      </c>
      <c r="L48" s="3896">
        <f t="shared" si="9"/>
        <v>0</v>
      </c>
      <c r="M48" s="3896">
        <f t="shared" si="9"/>
        <v>0</v>
      </c>
      <c r="N48" s="3896">
        <f t="shared" si="9"/>
        <v>0</v>
      </c>
      <c r="O48" s="3896">
        <f t="shared" si="9"/>
        <v>0</v>
      </c>
      <c r="P48" s="3896">
        <f t="shared" si="9"/>
        <v>0</v>
      </c>
      <c r="Q48" s="3896">
        <f>SUM(Q42:Q47)</f>
        <v>0</v>
      </c>
      <c r="R48" s="3909">
        <f t="shared" si="9"/>
        <v>0</v>
      </c>
      <c r="S48" s="14"/>
      <c r="T48" s="14"/>
      <c r="U48" s="14"/>
      <c r="V48" s="14"/>
      <c r="W48" s="14"/>
      <c r="X48" s="14" t="s">
        <v>1001</v>
      </c>
    </row>
    <row r="49" spans="1:24">
      <c r="A49" s="697" t="s">
        <v>422</v>
      </c>
      <c r="B49" s="5703"/>
      <c r="C49" s="5679"/>
      <c r="D49" s="5679"/>
      <c r="E49" s="5679"/>
      <c r="F49" s="5679"/>
      <c r="G49" s="5679"/>
      <c r="H49" s="5679"/>
      <c r="I49" s="5679"/>
      <c r="J49" s="5679"/>
      <c r="K49" s="5679"/>
      <c r="L49" s="5679"/>
      <c r="M49" s="5679"/>
      <c r="N49" s="5679"/>
      <c r="O49" s="5679"/>
      <c r="P49" s="5679"/>
      <c r="Q49" s="5680">
        <f>SUM(C49:P49)</f>
        <v>0</v>
      </c>
      <c r="R49" s="3159"/>
      <c r="S49" s="14"/>
      <c r="T49" s="14"/>
      <c r="U49" s="14"/>
      <c r="V49" s="14"/>
      <c r="W49" s="14"/>
      <c r="X49" s="14" t="s">
        <v>1006</v>
      </c>
    </row>
    <row r="50" spans="1:24">
      <c r="A50" s="5704" t="s">
        <v>423</v>
      </c>
      <c r="B50" s="5705"/>
      <c r="C50" s="3953">
        <f>C40-C48-C49</f>
        <v>0</v>
      </c>
      <c r="D50" s="3953">
        <f t="shared" ref="D50:R50" si="10">D40-D48-D49</f>
        <v>0</v>
      </c>
      <c r="E50" s="3953">
        <f t="shared" si="10"/>
        <v>0</v>
      </c>
      <c r="F50" s="3953">
        <f t="shared" si="10"/>
        <v>0</v>
      </c>
      <c r="G50" s="3953">
        <f t="shared" si="10"/>
        <v>0</v>
      </c>
      <c r="H50" s="3953">
        <f t="shared" si="10"/>
        <v>0</v>
      </c>
      <c r="I50" s="3953">
        <f t="shared" si="10"/>
        <v>0</v>
      </c>
      <c r="J50" s="3953">
        <f t="shared" si="10"/>
        <v>0</v>
      </c>
      <c r="K50" s="3953">
        <f t="shared" si="10"/>
        <v>0</v>
      </c>
      <c r="L50" s="3953">
        <f t="shared" si="10"/>
        <v>0</v>
      </c>
      <c r="M50" s="3953">
        <f t="shared" si="10"/>
        <v>0</v>
      </c>
      <c r="N50" s="3953">
        <f t="shared" si="10"/>
        <v>0</v>
      </c>
      <c r="O50" s="3953">
        <f t="shared" si="10"/>
        <v>0</v>
      </c>
      <c r="P50" s="3953">
        <f t="shared" si="10"/>
        <v>0</v>
      </c>
      <c r="Q50" s="5706">
        <f t="shared" si="10"/>
        <v>0</v>
      </c>
      <c r="R50" s="5707">
        <f t="shared" si="10"/>
        <v>0</v>
      </c>
      <c r="S50" s="14"/>
      <c r="T50" s="14"/>
      <c r="U50" s="14"/>
      <c r="V50" s="14"/>
      <c r="W50" s="14"/>
      <c r="X50" s="14" t="s">
        <v>491</v>
      </c>
    </row>
    <row r="51" spans="1:24">
      <c r="A51" s="2048" t="s">
        <v>1432</v>
      </c>
      <c r="B51" s="2643"/>
      <c r="C51" s="5679"/>
      <c r="D51" s="5679"/>
      <c r="E51" s="5679"/>
      <c r="F51" s="5679"/>
      <c r="G51" s="5679"/>
      <c r="H51" s="5679"/>
      <c r="I51" s="5679"/>
      <c r="J51" s="5679"/>
      <c r="K51" s="5679"/>
      <c r="L51" s="5679"/>
      <c r="M51" s="5679"/>
      <c r="N51" s="5679"/>
      <c r="O51" s="5679"/>
      <c r="P51" s="5679"/>
      <c r="Q51" s="5680">
        <f>SUM(C51:P51)</f>
        <v>0</v>
      </c>
      <c r="R51" s="2949"/>
      <c r="S51" s="14"/>
      <c r="T51" s="14"/>
      <c r="U51" s="14"/>
      <c r="V51" s="14"/>
      <c r="W51" s="14"/>
      <c r="X51" s="14" t="s">
        <v>224</v>
      </c>
    </row>
    <row r="52" spans="1:24">
      <c r="A52" s="730" t="s">
        <v>1433</v>
      </c>
      <c r="B52" s="3915"/>
      <c r="C52" s="5696"/>
      <c r="D52" s="5130"/>
      <c r="E52" s="5130"/>
      <c r="F52" s="5130"/>
      <c r="G52" s="5696"/>
      <c r="H52" s="5696"/>
      <c r="I52" s="5696"/>
      <c r="J52" s="5696"/>
      <c r="K52" s="5130"/>
      <c r="L52" s="5696"/>
      <c r="M52" s="5130"/>
      <c r="N52" s="5130"/>
      <c r="O52" s="5130"/>
      <c r="P52" s="5130"/>
      <c r="Q52" s="5708"/>
      <c r="R52" s="5709"/>
      <c r="S52" s="14"/>
      <c r="T52" s="14"/>
      <c r="U52" s="14"/>
      <c r="V52" s="14"/>
      <c r="W52" s="14"/>
      <c r="X52" s="14"/>
    </row>
    <row r="53" spans="1:24">
      <c r="A53" s="732" t="s">
        <v>1434</v>
      </c>
      <c r="B53" s="5710"/>
      <c r="C53" s="5679"/>
      <c r="D53" s="5679"/>
      <c r="E53" s="5679"/>
      <c r="F53" s="5679"/>
      <c r="G53" s="5679"/>
      <c r="H53" s="5679"/>
      <c r="I53" s="5679"/>
      <c r="J53" s="5679"/>
      <c r="K53" s="5679"/>
      <c r="L53" s="5679"/>
      <c r="M53" s="5679"/>
      <c r="N53" s="5679"/>
      <c r="O53" s="5679"/>
      <c r="P53" s="5679"/>
      <c r="Q53" s="5680">
        <f>SUM(C53:P53)</f>
        <v>0</v>
      </c>
      <c r="R53" s="3159"/>
      <c r="S53" s="14"/>
      <c r="T53" s="14"/>
      <c r="U53" s="14"/>
      <c r="V53" s="14"/>
      <c r="W53" s="14"/>
      <c r="X53" s="14"/>
    </row>
    <row r="54" spans="1:24">
      <c r="A54" s="732" t="s">
        <v>2297</v>
      </c>
      <c r="B54" s="5710"/>
      <c r="C54" s="5679"/>
      <c r="D54" s="5679"/>
      <c r="E54" s="5679"/>
      <c r="F54" s="5679"/>
      <c r="G54" s="5679"/>
      <c r="H54" s="5679"/>
      <c r="I54" s="5679"/>
      <c r="J54" s="5679"/>
      <c r="K54" s="5679"/>
      <c r="L54" s="5679"/>
      <c r="M54" s="5679"/>
      <c r="N54" s="5679"/>
      <c r="O54" s="5679"/>
      <c r="P54" s="5679"/>
      <c r="Q54" s="5698">
        <f>SUM(C54:P54)</f>
        <v>0</v>
      </c>
      <c r="R54" s="3159"/>
      <c r="S54" s="14"/>
      <c r="T54" s="14"/>
      <c r="U54" s="14"/>
      <c r="V54" s="14"/>
      <c r="W54" s="14"/>
      <c r="X54" s="14"/>
    </row>
    <row r="55" spans="1:24">
      <c r="A55" s="732" t="s">
        <v>1726</v>
      </c>
      <c r="B55" s="5710"/>
      <c r="C55" s="5679"/>
      <c r="D55" s="5679"/>
      <c r="E55" s="5679"/>
      <c r="F55" s="5679"/>
      <c r="G55" s="5679"/>
      <c r="H55" s="5679"/>
      <c r="I55" s="5679"/>
      <c r="J55" s="5679"/>
      <c r="K55" s="5679"/>
      <c r="L55" s="5679"/>
      <c r="M55" s="5679"/>
      <c r="N55" s="5679"/>
      <c r="O55" s="5679"/>
      <c r="P55" s="5679"/>
      <c r="Q55" s="5680">
        <f>SUM(C55:P55)</f>
        <v>0</v>
      </c>
      <c r="R55" s="3159"/>
      <c r="S55" s="14"/>
      <c r="T55" s="14"/>
      <c r="U55" s="14"/>
      <c r="V55" s="14"/>
      <c r="W55" s="14"/>
      <c r="X55" s="14"/>
    </row>
    <row r="56" spans="1:24">
      <c r="A56" s="5711" t="s">
        <v>1526</v>
      </c>
      <c r="B56" s="5712"/>
      <c r="C56" s="5679"/>
      <c r="D56" s="5679"/>
      <c r="E56" s="5679"/>
      <c r="F56" s="5679"/>
      <c r="G56" s="5679"/>
      <c r="H56" s="5679"/>
      <c r="I56" s="5679"/>
      <c r="J56" s="5679"/>
      <c r="K56" s="5679"/>
      <c r="L56" s="5679"/>
      <c r="M56" s="5679"/>
      <c r="N56" s="5679"/>
      <c r="O56" s="5679"/>
      <c r="P56" s="5679"/>
      <c r="Q56" s="5680">
        <f>SUM(C56:P56)</f>
        <v>0</v>
      </c>
      <c r="R56" s="3159"/>
      <c r="S56" s="14"/>
      <c r="T56" s="14"/>
      <c r="U56" s="14"/>
      <c r="V56" s="14"/>
      <c r="W56" s="14"/>
      <c r="X56" s="14"/>
    </row>
    <row r="57" spans="1:24">
      <c r="A57" s="706" t="s">
        <v>1436</v>
      </c>
      <c r="B57" s="5713"/>
      <c r="C57" s="5714"/>
      <c r="D57" s="5714"/>
      <c r="E57" s="5714"/>
      <c r="F57" s="5714"/>
      <c r="G57" s="5714"/>
      <c r="H57" s="5714"/>
      <c r="I57" s="5714"/>
      <c r="J57" s="5714"/>
      <c r="K57" s="5714"/>
      <c r="L57" s="5714"/>
      <c r="M57" s="5714"/>
      <c r="N57" s="5714"/>
      <c r="O57" s="5714"/>
      <c r="P57" s="5714"/>
      <c r="Q57" s="5680">
        <f>SUM(C57:P57)</f>
        <v>0</v>
      </c>
      <c r="R57" s="2925"/>
      <c r="S57" s="14"/>
      <c r="T57" s="14"/>
      <c r="U57" s="14"/>
      <c r="V57" s="14"/>
      <c r="W57" s="14"/>
      <c r="X57" s="14"/>
    </row>
    <row r="58" spans="1:24">
      <c r="A58" s="5704" t="s">
        <v>673</v>
      </c>
      <c r="B58" s="5715"/>
      <c r="C58" s="3896">
        <f>SUM(C53:C56)+C50</f>
        <v>0</v>
      </c>
      <c r="D58" s="3896">
        <f t="shared" ref="D58:R58" si="11">SUM(D53:D56)+D50</f>
        <v>0</v>
      </c>
      <c r="E58" s="3896">
        <f t="shared" si="11"/>
        <v>0</v>
      </c>
      <c r="F58" s="3896">
        <f t="shared" si="11"/>
        <v>0</v>
      </c>
      <c r="G58" s="3896">
        <f t="shared" si="11"/>
        <v>0</v>
      </c>
      <c r="H58" s="3896">
        <f t="shared" si="11"/>
        <v>0</v>
      </c>
      <c r="I58" s="3896">
        <f t="shared" si="11"/>
        <v>0</v>
      </c>
      <c r="J58" s="3896">
        <f t="shared" si="11"/>
        <v>0</v>
      </c>
      <c r="K58" s="3896">
        <f t="shared" si="11"/>
        <v>0</v>
      </c>
      <c r="L58" s="3896">
        <f t="shared" si="11"/>
        <v>0</v>
      </c>
      <c r="M58" s="3896">
        <f t="shared" si="11"/>
        <v>0</v>
      </c>
      <c r="N58" s="3896">
        <f t="shared" si="11"/>
        <v>0</v>
      </c>
      <c r="O58" s="3896">
        <f t="shared" si="11"/>
        <v>0</v>
      </c>
      <c r="P58" s="3896">
        <f>SUM(P53:P56)+P50</f>
        <v>0</v>
      </c>
      <c r="Q58" s="5694">
        <f>SUM(Q53:Q57)+Q50</f>
        <v>0</v>
      </c>
      <c r="R58" s="5695">
        <f t="shared" si="11"/>
        <v>0</v>
      </c>
      <c r="S58" s="14"/>
      <c r="T58" s="14"/>
      <c r="U58" s="14"/>
      <c r="V58" s="14"/>
      <c r="W58" s="14"/>
      <c r="X58" s="14"/>
    </row>
    <row r="59" spans="1:24">
      <c r="A59" s="2077" t="s">
        <v>1437</v>
      </c>
      <c r="B59" s="5703"/>
      <c r="C59" s="3207"/>
      <c r="D59" s="5143"/>
      <c r="E59" s="3207"/>
      <c r="F59" s="3207"/>
      <c r="G59" s="3207"/>
      <c r="H59" s="3207"/>
      <c r="I59" s="3207"/>
      <c r="J59" s="3207"/>
      <c r="K59" s="5143"/>
      <c r="L59" s="3207"/>
      <c r="M59" s="5143"/>
      <c r="N59" s="3207"/>
      <c r="O59" s="5143"/>
      <c r="P59" s="5143"/>
      <c r="Q59" s="5680">
        <f>SUM(C59:P59)</f>
        <v>0</v>
      </c>
      <c r="R59" s="2950"/>
      <c r="S59" s="14"/>
      <c r="T59" s="14"/>
      <c r="U59" s="14"/>
      <c r="V59" s="14"/>
      <c r="W59" s="14"/>
      <c r="X59" s="14"/>
    </row>
    <row r="60" spans="1:24" ht="13.5" thickBot="1">
      <c r="A60" s="5716" t="s">
        <v>1590</v>
      </c>
      <c r="B60" s="5717"/>
      <c r="C60" s="4266">
        <f t="shared" ref="C60:R60" si="12">C32-C51-C58-C59</f>
        <v>0</v>
      </c>
      <c r="D60" s="4266">
        <f t="shared" si="12"/>
        <v>0</v>
      </c>
      <c r="E60" s="4266">
        <f t="shared" si="12"/>
        <v>0</v>
      </c>
      <c r="F60" s="4266">
        <f t="shared" si="12"/>
        <v>0</v>
      </c>
      <c r="G60" s="4266">
        <f t="shared" si="12"/>
        <v>0</v>
      </c>
      <c r="H60" s="4266">
        <f t="shared" si="12"/>
        <v>0</v>
      </c>
      <c r="I60" s="4266">
        <f t="shared" si="12"/>
        <v>0</v>
      </c>
      <c r="J60" s="4266">
        <f t="shared" si="12"/>
        <v>0</v>
      </c>
      <c r="K60" s="4266">
        <f t="shared" si="12"/>
        <v>0</v>
      </c>
      <c r="L60" s="4266">
        <f t="shared" si="12"/>
        <v>0</v>
      </c>
      <c r="M60" s="4266">
        <f t="shared" si="12"/>
        <v>0</v>
      </c>
      <c r="N60" s="4266">
        <f t="shared" si="12"/>
        <v>0</v>
      </c>
      <c r="O60" s="4266">
        <f t="shared" si="12"/>
        <v>0</v>
      </c>
      <c r="P60" s="4266">
        <f t="shared" si="12"/>
        <v>0</v>
      </c>
      <c r="Q60" s="5718">
        <f>Q32-Q51-Q58-Q59</f>
        <v>0</v>
      </c>
      <c r="R60" s="3219">
        <f t="shared" si="12"/>
        <v>0</v>
      </c>
      <c r="S60" s="14"/>
      <c r="T60" s="14"/>
      <c r="U60" s="14"/>
      <c r="V60" s="14"/>
      <c r="W60" s="14"/>
      <c r="X60" s="14"/>
    </row>
    <row r="61" spans="1:24" ht="13.5" thickTop="1">
      <c r="A61" s="340"/>
      <c r="B61" s="340"/>
      <c r="C61" s="2653"/>
      <c r="D61" s="2653"/>
      <c r="E61" s="2653"/>
      <c r="F61" s="2653"/>
      <c r="G61" s="2653"/>
      <c r="H61" s="2653"/>
      <c r="I61" s="2653"/>
      <c r="J61" s="2653"/>
      <c r="K61" s="2653"/>
      <c r="L61" s="2653"/>
      <c r="M61" s="2653"/>
      <c r="N61" s="2653"/>
      <c r="O61" s="2653"/>
      <c r="P61" s="2653"/>
      <c r="Q61" s="340"/>
      <c r="R61" s="340"/>
      <c r="S61" s="14"/>
      <c r="T61" s="14"/>
      <c r="U61" s="14"/>
      <c r="V61" s="14"/>
      <c r="W61" s="14"/>
      <c r="X61" s="14"/>
    </row>
    <row r="62" spans="1:24" ht="15">
      <c r="A62" s="433" t="s">
        <v>506</v>
      </c>
      <c r="B62" s="346"/>
      <c r="C62" s="346"/>
      <c r="D62" s="346"/>
      <c r="E62" s="346"/>
      <c r="F62" s="346"/>
      <c r="G62" s="346"/>
      <c r="H62" s="346"/>
      <c r="I62" s="346"/>
      <c r="J62" s="346"/>
      <c r="K62" s="346"/>
      <c r="L62" s="346"/>
      <c r="M62" s="346"/>
      <c r="N62" s="340"/>
      <c r="O62" s="340"/>
      <c r="P62" s="2653"/>
      <c r="Q62" s="2653"/>
      <c r="R62" s="3460">
        <f>+ToC!E114</f>
        <v>0</v>
      </c>
      <c r="S62" s="14"/>
      <c r="T62" s="14"/>
      <c r="U62" s="14"/>
      <c r="V62" s="14"/>
      <c r="W62" s="14"/>
      <c r="X62" s="14"/>
    </row>
    <row r="63" spans="1:24" ht="15">
      <c r="A63" s="343" t="s">
        <v>1731</v>
      </c>
      <c r="B63" s="340"/>
      <c r="C63" s="340"/>
      <c r="D63" s="340"/>
      <c r="E63" s="340"/>
      <c r="F63" s="340"/>
      <c r="G63" s="340"/>
      <c r="H63" s="340"/>
      <c r="I63" s="340"/>
      <c r="J63" s="340"/>
      <c r="K63" s="340"/>
      <c r="L63" s="340"/>
      <c r="M63" s="340"/>
      <c r="N63" s="340"/>
      <c r="O63" s="340"/>
      <c r="P63" s="2844"/>
      <c r="Q63" s="474"/>
      <c r="R63" s="353" t="s">
        <v>1774</v>
      </c>
      <c r="S63" s="14"/>
      <c r="T63" s="14"/>
      <c r="U63" s="14"/>
      <c r="V63" s="14"/>
      <c r="W63" s="14"/>
      <c r="X63" s="14"/>
    </row>
    <row r="64" spans="1:24">
      <c r="A64" s="343" t="s">
        <v>994</v>
      </c>
      <c r="B64" s="340"/>
      <c r="C64" s="340"/>
      <c r="D64" s="340"/>
      <c r="E64" s="340"/>
      <c r="F64" s="340"/>
      <c r="G64" s="340"/>
      <c r="H64" s="340"/>
      <c r="I64" s="340"/>
      <c r="J64" s="340"/>
      <c r="K64" s="340"/>
      <c r="L64" s="340"/>
      <c r="M64" s="340"/>
      <c r="N64" s="340"/>
      <c r="O64" s="340"/>
      <c r="P64" s="340"/>
      <c r="Q64" s="340"/>
      <c r="R64" s="340"/>
      <c r="S64" s="14"/>
      <c r="T64" s="14"/>
      <c r="U64" s="14"/>
      <c r="V64" s="14"/>
      <c r="W64" s="14"/>
      <c r="X64" s="14"/>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sheetData>
  <sheetProtection algorithmName="SHA-512" hashValue="OIEUJMBUESAeaNXlRNH+d1Hkq64utNLqTgwaYEq0rxo62qrP7PwTplyRY+gXCjQ16FhkYR9dWzmdejSP3jo+9Q==" saltValue="cKW7OKUyPz+YFCKQQoRrZQ==" spinCount="100000" sheet="1" objects="1" scenarios="1"/>
  <mergeCells count="3">
    <mergeCell ref="A1:R1"/>
    <mergeCell ref="A8:R8"/>
    <mergeCell ref="A9:R9"/>
  </mergeCells>
  <dataValidations count="2">
    <dataValidation type="list" allowBlank="1" showInputMessage="1" showErrorMessage="1" sqref="C10:P10">
      <formula1>$X$30:$X$51</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D59:F59 K59 M59:P59 R53:R57 R14:R15 R17 R19:R22 C26:C27 D26:P26 D27:R27">
      <formula1>50000000000</formula1>
    </dataValidation>
  </dataValidations>
  <hyperlinks>
    <hyperlink ref="A1:R1" location="ToC!A1" display="50.12"/>
  </hyperlinks>
  <pageMargins left="0.70866141732283472" right="0.70866141732283472" top="0.74803149606299213" bottom="0.74803149606299213" header="0.31496062992125984" footer="0.31496062992125984"/>
  <pageSetup scale="28" orientation="portrait" r:id="rId1"/>
  <headerFooter>
    <oddHeader>&amp;L&amp;A&amp;C&amp;"Times New Roman,Bold" DRAFT 
INTERNAL USE ONLY&amp;RPage &amp;P</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7030A0"/>
    <pageSetUpPr fitToPage="1"/>
  </sheetPr>
  <dimension ref="A1:W102"/>
  <sheetViews>
    <sheetView topLeftCell="A23" zoomScale="80" zoomScaleNormal="80" workbookViewId="0">
      <selection activeCell="B32" sqref="B32"/>
    </sheetView>
  </sheetViews>
  <sheetFormatPr defaultColWidth="0" defaultRowHeight="12.75"/>
  <cols>
    <col min="1" max="1" width="4.6640625" style="5231" customWidth="1"/>
    <col min="2" max="2" width="38.83203125" style="5231" customWidth="1"/>
    <col min="3" max="3" width="9.33203125" style="5231" customWidth="1"/>
    <col min="4" max="4" width="23.83203125" style="5231" customWidth="1"/>
    <col min="5" max="6" width="22.83203125" style="5231" customWidth="1"/>
    <col min="7" max="7" width="22.6640625" style="5231" bestFit="1" customWidth="1"/>
    <col min="8" max="8" width="19" style="5231" bestFit="1" customWidth="1"/>
    <col min="9" max="11" width="17.6640625" style="5231" customWidth="1"/>
    <col min="12" max="12" width="19.83203125" style="5231" customWidth="1"/>
    <col min="13" max="18" width="17.6640625" style="5231" customWidth="1"/>
    <col min="19" max="19" width="20.1640625" style="5231" customWidth="1"/>
    <col min="20" max="22" width="9.33203125" style="5231" hidden="1" customWidth="1"/>
    <col min="23" max="23" width="30.83203125" style="5231" hidden="1" customWidth="1"/>
    <col min="24" max="16384" width="9.33203125" style="5231" hidden="1"/>
  </cols>
  <sheetData>
    <row r="1" spans="1:23">
      <c r="A1" s="6776" t="s">
        <v>53</v>
      </c>
      <c r="B1" s="6776"/>
      <c r="C1" s="6776"/>
      <c r="D1" s="6776"/>
      <c r="E1" s="6776"/>
      <c r="F1" s="6776"/>
      <c r="G1" s="6776"/>
      <c r="H1" s="6776"/>
      <c r="I1" s="6776"/>
      <c r="J1" s="6776"/>
      <c r="K1" s="6776"/>
      <c r="L1" s="6776"/>
      <c r="M1" s="6776"/>
      <c r="N1" s="6776"/>
      <c r="O1" s="6776"/>
      <c r="P1" s="6776"/>
      <c r="Q1" s="6776"/>
      <c r="R1" s="6776"/>
      <c r="S1" s="6776"/>
      <c r="T1" s="339"/>
      <c r="U1" s="339"/>
      <c r="V1" s="339"/>
      <c r="W1" s="339"/>
    </row>
    <row r="2" spans="1:23" ht="15">
      <c r="A2" s="5232"/>
      <c r="B2" s="5233"/>
      <c r="C2" s="1496"/>
      <c r="D2" s="1496"/>
      <c r="E2" s="1496"/>
      <c r="F2" s="1496"/>
      <c r="G2" s="1496"/>
      <c r="H2" s="1496"/>
      <c r="I2" s="5234"/>
      <c r="J2" s="5234"/>
      <c r="K2" s="5234"/>
      <c r="L2" s="5234"/>
      <c r="M2" s="5234"/>
      <c r="N2" s="5235"/>
      <c r="O2" s="5235"/>
      <c r="P2" s="5235"/>
      <c r="Q2" s="5235"/>
      <c r="R2" s="5236"/>
      <c r="S2" s="5235"/>
      <c r="T2" s="339"/>
      <c r="U2" s="339"/>
      <c r="V2" s="339"/>
      <c r="W2" s="339"/>
    </row>
    <row r="3" spans="1:23" ht="15.75">
      <c r="A3" s="5237" t="str">
        <f>+Cover!A14</f>
        <v>Select Name of Insurer/ Financial Holding Company</v>
      </c>
      <c r="B3" s="5238"/>
      <c r="C3" s="5238"/>
      <c r="D3" s="5239"/>
      <c r="E3" s="5240"/>
      <c r="F3" s="5240"/>
      <c r="G3" s="5240"/>
      <c r="H3" s="5240"/>
      <c r="I3" s="5240"/>
      <c r="J3" s="5240"/>
      <c r="K3" s="5240"/>
      <c r="L3" s="5240"/>
      <c r="M3" s="5240"/>
      <c r="N3" s="5240"/>
      <c r="O3" s="5240"/>
      <c r="P3" s="5240"/>
      <c r="Q3" s="5235"/>
      <c r="R3" s="5240"/>
      <c r="S3" s="5727" t="s">
        <v>1909</v>
      </c>
      <c r="T3" s="339"/>
      <c r="U3" s="339"/>
      <c r="V3" s="339"/>
      <c r="W3" s="339"/>
    </row>
    <row r="4" spans="1:23" ht="15.75">
      <c r="A4" s="6777" t="str">
        <f>+ToC!A3</f>
        <v>Insurer/Financial Holding Company</v>
      </c>
      <c r="B4" s="6777"/>
      <c r="C4" s="6777"/>
      <c r="D4" s="5242"/>
      <c r="E4" s="5242"/>
      <c r="F4" s="5242"/>
      <c r="G4" s="5242"/>
      <c r="H4" s="5242"/>
      <c r="I4" s="5242"/>
      <c r="J4" s="5242"/>
      <c r="K4" s="5242"/>
      <c r="L4" s="5242"/>
      <c r="M4" s="5242"/>
      <c r="N4" s="5242"/>
      <c r="O4" s="5242"/>
      <c r="P4" s="5242"/>
      <c r="Q4" s="5235"/>
      <c r="R4" s="5242"/>
      <c r="S4" s="5241"/>
      <c r="T4" s="339"/>
      <c r="U4" s="339"/>
      <c r="V4" s="339"/>
      <c r="W4" s="339"/>
    </row>
    <row r="5" spans="1:23" ht="15">
      <c r="A5" s="5243"/>
      <c r="B5" s="5243"/>
      <c r="C5" s="5243"/>
      <c r="D5" s="5242"/>
      <c r="E5" s="5242"/>
      <c r="F5" s="5242"/>
      <c r="G5" s="5242"/>
      <c r="H5" s="5242"/>
      <c r="I5" s="5242"/>
      <c r="J5" s="5242"/>
      <c r="K5" s="5242"/>
      <c r="L5" s="5242"/>
      <c r="M5" s="5242"/>
      <c r="N5" s="5242"/>
      <c r="O5" s="5242"/>
      <c r="P5" s="5242"/>
      <c r="Q5" s="5235"/>
      <c r="R5" s="5242"/>
      <c r="S5" s="5242"/>
      <c r="T5" s="339"/>
      <c r="U5" s="339"/>
      <c r="V5" s="339"/>
      <c r="W5" s="339"/>
    </row>
    <row r="6" spans="1:23" ht="15">
      <c r="A6" s="5244" t="str">
        <f>+ToC!A5</f>
        <v>General Insurers Annual Return</v>
      </c>
      <c r="B6" s="5245"/>
      <c r="C6" s="5245"/>
      <c r="D6" s="5246"/>
      <c r="E6" s="5246"/>
      <c r="F6" s="5246"/>
      <c r="G6" s="5246"/>
      <c r="H6" s="5246"/>
      <c r="I6" s="5246"/>
      <c r="J6" s="5246"/>
      <c r="K6" s="5246"/>
      <c r="L6" s="5246"/>
      <c r="M6" s="5246"/>
      <c r="N6" s="5245"/>
      <c r="O6" s="5245"/>
      <c r="P6" s="5245"/>
      <c r="Q6" s="5235"/>
      <c r="R6" s="5247"/>
      <c r="S6" s="5242"/>
      <c r="T6" s="339"/>
      <c r="U6" s="339"/>
      <c r="V6" s="339"/>
      <c r="W6" s="339"/>
    </row>
    <row r="7" spans="1:23" ht="15">
      <c r="A7" s="5243" t="str">
        <f>+ToC!A6</f>
        <v>For Year Ended:</v>
      </c>
      <c r="B7" s="5243"/>
      <c r="C7" s="5243"/>
      <c r="D7" s="5242"/>
      <c r="E7" s="5242"/>
      <c r="F7" s="5242"/>
      <c r="G7" s="5242"/>
      <c r="H7" s="5242"/>
      <c r="I7" s="5242"/>
      <c r="J7" s="5242"/>
      <c r="K7" s="5242"/>
      <c r="L7" s="5242"/>
      <c r="M7" s="5242"/>
      <c r="N7" s="5242"/>
      <c r="O7" s="5242"/>
      <c r="P7" s="5242"/>
      <c r="Q7" s="5235"/>
      <c r="R7" s="5242"/>
      <c r="S7" s="5248"/>
      <c r="T7" s="339"/>
      <c r="U7" s="339"/>
      <c r="V7" s="339"/>
      <c r="W7" s="339"/>
    </row>
    <row r="8" spans="1:23" ht="15">
      <c r="A8" s="5243"/>
      <c r="B8" s="5243"/>
      <c r="C8" s="5243"/>
      <c r="D8" s="5242"/>
      <c r="E8" s="5242"/>
      <c r="F8" s="5242"/>
      <c r="G8" s="5242"/>
      <c r="H8" s="5242"/>
      <c r="I8" s="5242"/>
      <c r="J8" s="5242"/>
      <c r="K8" s="5242"/>
      <c r="L8" s="5242"/>
      <c r="M8" s="5242"/>
      <c r="N8" s="5242"/>
      <c r="O8" s="5242"/>
      <c r="P8" s="5242"/>
      <c r="Q8" s="5235"/>
      <c r="R8" s="5242"/>
      <c r="S8" s="434">
        <f>+Cover!A22</f>
        <v>0</v>
      </c>
      <c r="T8" s="339"/>
      <c r="U8" s="339"/>
      <c r="V8" s="339"/>
      <c r="W8" s="339"/>
    </row>
    <row r="9" spans="1:23" ht="14.25">
      <c r="A9" s="6778" t="s">
        <v>677</v>
      </c>
      <c r="B9" s="6778"/>
      <c r="C9" s="6778"/>
      <c r="D9" s="6778"/>
      <c r="E9" s="6778"/>
      <c r="F9" s="6778"/>
      <c r="G9" s="6778"/>
      <c r="H9" s="6778"/>
      <c r="I9" s="6778"/>
      <c r="J9" s="6778"/>
      <c r="K9" s="6778"/>
      <c r="L9" s="6778"/>
      <c r="M9" s="6778"/>
      <c r="N9" s="6778"/>
      <c r="O9" s="6778"/>
      <c r="P9" s="6778"/>
      <c r="Q9" s="6778"/>
      <c r="R9" s="6778"/>
      <c r="S9" s="6778"/>
      <c r="T9" s="339"/>
      <c r="U9" s="339"/>
      <c r="V9" s="339"/>
      <c r="W9" s="339"/>
    </row>
    <row r="10" spans="1:23" ht="15">
      <c r="A10" s="5245"/>
      <c r="B10" s="5245"/>
      <c r="C10" s="5245"/>
      <c r="D10" s="5245"/>
      <c r="E10" s="5245"/>
      <c r="F10" s="5245"/>
      <c r="G10" s="5245"/>
      <c r="H10" s="5245"/>
      <c r="I10" s="5245"/>
      <c r="J10" s="5245"/>
      <c r="K10" s="5245"/>
      <c r="L10" s="5245"/>
      <c r="M10" s="5245"/>
      <c r="N10" s="5245"/>
      <c r="O10" s="5245"/>
      <c r="P10" s="5245"/>
      <c r="Q10" s="5245"/>
      <c r="R10" s="2290"/>
      <c r="S10" s="5245"/>
      <c r="T10" s="339"/>
      <c r="U10" s="339"/>
      <c r="V10" s="339"/>
      <c r="W10" s="339"/>
    </row>
    <row r="11" spans="1:23" ht="15">
      <c r="A11" s="6779" t="s">
        <v>2641</v>
      </c>
      <c r="B11" s="6780"/>
      <c r="C11" s="6780"/>
      <c r="D11" s="6780"/>
      <c r="E11" s="6780"/>
      <c r="F11" s="6780"/>
      <c r="G11" s="6780"/>
      <c r="H11" s="6780"/>
      <c r="I11" s="6780"/>
      <c r="J11" s="6780"/>
      <c r="K11" s="6780"/>
      <c r="L11" s="6780"/>
      <c r="M11" s="6780"/>
      <c r="N11" s="6780"/>
      <c r="O11" s="6780"/>
      <c r="P11" s="6780"/>
      <c r="Q11" s="6780"/>
      <c r="R11" s="6780"/>
      <c r="S11" s="6781"/>
      <c r="T11" s="339"/>
      <c r="U11" s="339"/>
      <c r="V11" s="339"/>
      <c r="W11" s="339"/>
    </row>
    <row r="12" spans="1:23" ht="15.75" thickBot="1">
      <c r="A12" s="5249"/>
      <c r="B12" s="5250"/>
      <c r="C12" s="5250"/>
      <c r="D12" s="5250"/>
      <c r="E12" s="5250"/>
      <c r="F12" s="5250"/>
      <c r="G12" s="5250"/>
      <c r="H12" s="5250"/>
      <c r="I12" s="5250"/>
      <c r="J12" s="5250"/>
      <c r="K12" s="5250"/>
      <c r="L12" s="5250"/>
      <c r="M12" s="5250"/>
      <c r="N12" s="5250"/>
      <c r="O12" s="5250"/>
      <c r="P12" s="5250"/>
      <c r="Q12" s="5250"/>
      <c r="R12" s="5249"/>
      <c r="S12" s="5251"/>
      <c r="T12" s="339"/>
      <c r="U12" s="339"/>
      <c r="V12" s="339"/>
      <c r="W12" s="339"/>
    </row>
    <row r="13" spans="1:23" ht="40.5" customHeight="1" thickTop="1">
      <c r="A13" s="5252"/>
      <c r="B13" s="5253" t="s">
        <v>624</v>
      </c>
      <c r="C13" s="5254"/>
      <c r="D13" s="5255" t="s">
        <v>678</v>
      </c>
      <c r="E13" s="3093" t="s">
        <v>1656</v>
      </c>
      <c r="F13" s="3093" t="s">
        <v>1656</v>
      </c>
      <c r="G13" s="3093" t="s">
        <v>1656</v>
      </c>
      <c r="H13" s="3093" t="s">
        <v>1656</v>
      </c>
      <c r="I13" s="3093" t="s">
        <v>1656</v>
      </c>
      <c r="J13" s="3093" t="s">
        <v>1656</v>
      </c>
      <c r="K13" s="3093" t="s">
        <v>1656</v>
      </c>
      <c r="L13" s="3093" t="s">
        <v>1656</v>
      </c>
      <c r="M13" s="3093" t="s">
        <v>1656</v>
      </c>
      <c r="N13" s="3093" t="s">
        <v>1656</v>
      </c>
      <c r="O13" s="3093" t="s">
        <v>1656</v>
      </c>
      <c r="P13" s="3093" t="s">
        <v>1656</v>
      </c>
      <c r="Q13" s="3093" t="s">
        <v>1656</v>
      </c>
      <c r="R13" s="3093" t="s">
        <v>1656</v>
      </c>
      <c r="S13" s="5256">
        <f>YEAR($S$8)</f>
        <v>1900</v>
      </c>
      <c r="T13" s="339"/>
      <c r="U13" s="339"/>
      <c r="V13" s="339"/>
      <c r="W13" s="339"/>
    </row>
    <row r="14" spans="1:23">
      <c r="A14" s="5257"/>
      <c r="B14" s="5257"/>
      <c r="C14" s="5257"/>
      <c r="D14" s="5258" t="s">
        <v>881</v>
      </c>
      <c r="E14" s="5258" t="s">
        <v>881</v>
      </c>
      <c r="F14" s="5258" t="s">
        <v>881</v>
      </c>
      <c r="G14" s="5258" t="s">
        <v>881</v>
      </c>
      <c r="H14" s="5258" t="s">
        <v>881</v>
      </c>
      <c r="I14" s="5258" t="s">
        <v>881</v>
      </c>
      <c r="J14" s="5258" t="s">
        <v>881</v>
      </c>
      <c r="K14" s="5258" t="s">
        <v>881</v>
      </c>
      <c r="L14" s="5258" t="s">
        <v>881</v>
      </c>
      <c r="M14" s="5258" t="s">
        <v>881</v>
      </c>
      <c r="N14" s="5258" t="s">
        <v>881</v>
      </c>
      <c r="O14" s="5258" t="s">
        <v>881</v>
      </c>
      <c r="P14" s="5258" t="s">
        <v>881</v>
      </c>
      <c r="Q14" s="5258" t="s">
        <v>881</v>
      </c>
      <c r="R14" s="5258" t="s">
        <v>881</v>
      </c>
      <c r="S14" s="5259" t="s">
        <v>881</v>
      </c>
      <c r="T14" s="339"/>
      <c r="U14" s="339"/>
      <c r="V14" s="339"/>
      <c r="W14" s="5260" t="s">
        <v>1656</v>
      </c>
    </row>
    <row r="15" spans="1:23">
      <c r="A15" s="5261" t="s">
        <v>680</v>
      </c>
      <c r="B15" s="5262" t="s">
        <v>300</v>
      </c>
      <c r="C15" s="5263"/>
      <c r="D15" s="5264"/>
      <c r="E15" s="5264"/>
      <c r="F15" s="5265"/>
      <c r="G15" s="5265"/>
      <c r="H15" s="5265"/>
      <c r="I15" s="5264"/>
      <c r="J15" s="5265"/>
      <c r="K15" s="5264"/>
      <c r="L15" s="5265"/>
      <c r="M15" s="5265"/>
      <c r="N15" s="5264"/>
      <c r="O15" s="5265"/>
      <c r="P15" s="5264"/>
      <c r="Q15" s="5265"/>
      <c r="R15" s="5264"/>
      <c r="S15" s="5266"/>
      <c r="T15" s="339"/>
      <c r="U15" s="339"/>
      <c r="V15" s="339"/>
      <c r="W15" s="339" t="s">
        <v>999</v>
      </c>
    </row>
    <row r="16" spans="1:23">
      <c r="A16" s="5267"/>
      <c r="B16" s="4161"/>
      <c r="C16" s="5268"/>
      <c r="D16" s="5269"/>
      <c r="E16" s="5269"/>
      <c r="F16" s="5270"/>
      <c r="G16" s="5270"/>
      <c r="H16" s="5270"/>
      <c r="I16" s="5269"/>
      <c r="J16" s="5270"/>
      <c r="K16" s="5269"/>
      <c r="L16" s="5270"/>
      <c r="M16" s="5270"/>
      <c r="N16" s="5269"/>
      <c r="O16" s="5270"/>
      <c r="P16" s="5269"/>
      <c r="Q16" s="5270"/>
      <c r="R16" s="5269"/>
      <c r="S16" s="5271"/>
      <c r="T16" s="339"/>
      <c r="U16" s="339"/>
      <c r="V16" s="339"/>
      <c r="W16" s="339" t="s">
        <v>1002</v>
      </c>
    </row>
    <row r="17" spans="1:23">
      <c r="A17" s="5272">
        <v>1</v>
      </c>
      <c r="B17" s="5273" t="s">
        <v>665</v>
      </c>
      <c r="C17" s="1223"/>
      <c r="D17" s="1224"/>
      <c r="E17" s="1225"/>
      <c r="F17" s="1225"/>
      <c r="G17" s="1225"/>
      <c r="H17" s="1225"/>
      <c r="I17" s="1225"/>
      <c r="J17" s="1225"/>
      <c r="K17" s="1225"/>
      <c r="L17" s="1225"/>
      <c r="M17" s="1225"/>
      <c r="N17" s="1225"/>
      <c r="O17" s="1225"/>
      <c r="P17" s="1225"/>
      <c r="Q17" s="1225"/>
      <c r="R17" s="1225"/>
      <c r="S17" s="5274">
        <f>SUM(D17:R17)</f>
        <v>0</v>
      </c>
      <c r="T17" s="339"/>
      <c r="U17" s="339"/>
      <c r="V17" s="339"/>
      <c r="W17" s="339" t="s">
        <v>1150</v>
      </c>
    </row>
    <row r="18" spans="1:23">
      <c r="A18" s="5272"/>
      <c r="B18" s="5273"/>
      <c r="C18" s="1223"/>
      <c r="D18" s="1224"/>
      <c r="E18" s="1225"/>
      <c r="F18" s="1225"/>
      <c r="G18" s="1225"/>
      <c r="H18" s="1225"/>
      <c r="I18" s="1225"/>
      <c r="J18" s="1225"/>
      <c r="K18" s="1225"/>
      <c r="L18" s="1225"/>
      <c r="M18" s="1225"/>
      <c r="N18" s="1225"/>
      <c r="O18" s="1225"/>
      <c r="P18" s="1225"/>
      <c r="Q18" s="1225"/>
      <c r="R18" s="1225"/>
      <c r="S18" s="5274"/>
      <c r="T18" s="339"/>
      <c r="U18" s="339"/>
      <c r="V18" s="339"/>
      <c r="W18" s="339" t="s">
        <v>1045</v>
      </c>
    </row>
    <row r="19" spans="1:23">
      <c r="A19" s="5272">
        <v>2</v>
      </c>
      <c r="B19" s="5273" t="s">
        <v>681</v>
      </c>
      <c r="C19" s="1223"/>
      <c r="D19" s="1224"/>
      <c r="E19" s="1225"/>
      <c r="F19" s="1225"/>
      <c r="G19" s="1225"/>
      <c r="H19" s="1225"/>
      <c r="I19" s="1225"/>
      <c r="J19" s="1225"/>
      <c r="K19" s="1225"/>
      <c r="L19" s="1225"/>
      <c r="M19" s="1225"/>
      <c r="N19" s="1225"/>
      <c r="O19" s="1225"/>
      <c r="P19" s="1225"/>
      <c r="Q19" s="1225"/>
      <c r="R19" s="1225"/>
      <c r="S19" s="5274">
        <f>SUM(D19:R19)</f>
        <v>0</v>
      </c>
      <c r="T19" s="339"/>
      <c r="U19" s="339"/>
      <c r="V19" s="339"/>
      <c r="W19" s="339" t="s">
        <v>490</v>
      </c>
    </row>
    <row r="20" spans="1:23">
      <c r="A20" s="5272"/>
      <c r="B20" s="5273"/>
      <c r="C20" s="1223"/>
      <c r="D20" s="1224"/>
      <c r="E20" s="1225"/>
      <c r="F20" s="1225"/>
      <c r="G20" s="1225"/>
      <c r="H20" s="1225"/>
      <c r="I20" s="1225"/>
      <c r="J20" s="1225"/>
      <c r="K20" s="1225"/>
      <c r="L20" s="1225"/>
      <c r="M20" s="1225"/>
      <c r="N20" s="1225"/>
      <c r="O20" s="1225"/>
      <c r="P20" s="1225"/>
      <c r="Q20" s="1225"/>
      <c r="R20" s="1225"/>
      <c r="S20" s="5274"/>
      <c r="T20" s="339"/>
      <c r="U20" s="339"/>
      <c r="V20" s="339"/>
      <c r="W20" s="339" t="s">
        <v>1003</v>
      </c>
    </row>
    <row r="21" spans="1:23">
      <c r="A21" s="5272">
        <v>3</v>
      </c>
      <c r="B21" s="5273" t="s">
        <v>668</v>
      </c>
      <c r="C21" s="1223"/>
      <c r="D21" s="1224"/>
      <c r="E21" s="1225"/>
      <c r="F21" s="1225"/>
      <c r="G21" s="1225"/>
      <c r="H21" s="1225"/>
      <c r="I21" s="1225"/>
      <c r="J21" s="1225"/>
      <c r="K21" s="1225"/>
      <c r="L21" s="1225"/>
      <c r="M21" s="1225"/>
      <c r="N21" s="1225"/>
      <c r="O21" s="1225"/>
      <c r="P21" s="1225"/>
      <c r="Q21" s="1225"/>
      <c r="R21" s="1225"/>
      <c r="S21" s="5274">
        <f>SUM(D21:R21)</f>
        <v>0</v>
      </c>
      <c r="T21" s="339"/>
      <c r="U21" s="339"/>
      <c r="V21" s="339"/>
      <c r="W21" s="339" t="s">
        <v>998</v>
      </c>
    </row>
    <row r="22" spans="1:23">
      <c r="A22" s="5272"/>
      <c r="B22" s="5273"/>
      <c r="C22" s="1223"/>
      <c r="D22" s="1224"/>
      <c r="E22" s="1225"/>
      <c r="F22" s="1225"/>
      <c r="G22" s="1225"/>
      <c r="H22" s="1225"/>
      <c r="I22" s="1225"/>
      <c r="J22" s="1225"/>
      <c r="K22" s="1225"/>
      <c r="L22" s="1225"/>
      <c r="M22" s="1225"/>
      <c r="N22" s="1225"/>
      <c r="O22" s="1225"/>
      <c r="P22" s="1225"/>
      <c r="Q22" s="1225"/>
      <c r="R22" s="1225"/>
      <c r="S22" s="5274"/>
      <c r="T22" s="339"/>
      <c r="U22" s="339"/>
      <c r="V22" s="339"/>
      <c r="W22" s="5275" t="s">
        <v>1151</v>
      </c>
    </row>
    <row r="23" spans="1:23">
      <c r="A23" s="5272">
        <v>4</v>
      </c>
      <c r="B23" s="5273" t="s">
        <v>304</v>
      </c>
      <c r="C23" s="1223"/>
      <c r="D23" s="1224"/>
      <c r="E23" s="1225"/>
      <c r="F23" s="1225"/>
      <c r="G23" s="1225"/>
      <c r="H23" s="1225"/>
      <c r="I23" s="1225"/>
      <c r="J23" s="1225"/>
      <c r="K23" s="1225"/>
      <c r="L23" s="1225"/>
      <c r="M23" s="1225"/>
      <c r="N23" s="1225"/>
      <c r="O23" s="1225"/>
      <c r="P23" s="1225"/>
      <c r="Q23" s="1225"/>
      <c r="R23" s="1225"/>
      <c r="S23" s="5274">
        <f>SUM(D23:R23)</f>
        <v>0</v>
      </c>
      <c r="T23" s="339"/>
      <c r="U23" s="339"/>
      <c r="V23" s="339"/>
      <c r="W23" s="339" t="s">
        <v>1040</v>
      </c>
    </row>
    <row r="24" spans="1:23">
      <c r="A24" s="5272"/>
      <c r="B24" s="5273"/>
      <c r="C24" s="1223"/>
      <c r="D24" s="1224"/>
      <c r="E24" s="1225"/>
      <c r="F24" s="1225"/>
      <c r="G24" s="1225"/>
      <c r="H24" s="1225"/>
      <c r="I24" s="1225"/>
      <c r="J24" s="1225"/>
      <c r="K24" s="1225"/>
      <c r="L24" s="1225"/>
      <c r="M24" s="1225"/>
      <c r="N24" s="1225"/>
      <c r="O24" s="1225"/>
      <c r="P24" s="1225"/>
      <c r="Q24" s="1225"/>
      <c r="R24" s="1225"/>
      <c r="S24" s="5274"/>
      <c r="T24" s="339"/>
      <c r="U24" s="339"/>
      <c r="V24" s="339"/>
      <c r="W24" s="339" t="s">
        <v>1657</v>
      </c>
    </row>
    <row r="25" spans="1:23">
      <c r="A25" s="5272">
        <v>5</v>
      </c>
      <c r="B25" s="5273" t="s">
        <v>682</v>
      </c>
      <c r="C25" s="1223"/>
      <c r="D25" s="1224"/>
      <c r="E25" s="1225"/>
      <c r="F25" s="1225"/>
      <c r="G25" s="1225"/>
      <c r="H25" s="1225"/>
      <c r="I25" s="1225"/>
      <c r="J25" s="1225"/>
      <c r="K25" s="1225"/>
      <c r="L25" s="1225"/>
      <c r="M25" s="1225"/>
      <c r="N25" s="1225"/>
      <c r="O25" s="1225"/>
      <c r="P25" s="1225"/>
      <c r="Q25" s="1225"/>
      <c r="R25" s="1225"/>
      <c r="S25" s="5274">
        <f>SUM(D25:R25)</f>
        <v>0</v>
      </c>
      <c r="T25" s="339"/>
      <c r="U25" s="339"/>
      <c r="V25" s="339"/>
      <c r="W25" s="339" t="s">
        <v>1000</v>
      </c>
    </row>
    <row r="26" spans="1:23">
      <c r="A26" s="5272"/>
      <c r="B26" s="5273"/>
      <c r="C26" s="1223"/>
      <c r="D26" s="1224"/>
      <c r="E26" s="1225"/>
      <c r="F26" s="1225"/>
      <c r="G26" s="1225"/>
      <c r="H26" s="1225"/>
      <c r="I26" s="1225"/>
      <c r="J26" s="1225"/>
      <c r="K26" s="1225"/>
      <c r="L26" s="1225"/>
      <c r="M26" s="1225"/>
      <c r="N26" s="1225"/>
      <c r="O26" s="1225"/>
      <c r="P26" s="1225"/>
      <c r="Q26" s="1225"/>
      <c r="R26" s="1225"/>
      <c r="S26" s="5274"/>
      <c r="T26" s="339"/>
      <c r="U26" s="339"/>
      <c r="V26" s="339"/>
      <c r="W26" s="339" t="s">
        <v>679</v>
      </c>
    </row>
    <row r="27" spans="1:23">
      <c r="A27" s="5272">
        <v>6</v>
      </c>
      <c r="B27" s="5273" t="s">
        <v>664</v>
      </c>
      <c r="C27" s="1223"/>
      <c r="D27" s="1224"/>
      <c r="E27" s="1225"/>
      <c r="F27" s="1225"/>
      <c r="G27" s="1225"/>
      <c r="H27" s="1225"/>
      <c r="I27" s="1225"/>
      <c r="J27" s="1225"/>
      <c r="K27" s="1225"/>
      <c r="L27" s="1225"/>
      <c r="M27" s="1225"/>
      <c r="N27" s="1225"/>
      <c r="O27" s="1225"/>
      <c r="P27" s="1225"/>
      <c r="Q27" s="1225"/>
      <c r="R27" s="1225"/>
      <c r="S27" s="5274">
        <f>SUM(D27:R27)</f>
        <v>0</v>
      </c>
      <c r="T27" s="339"/>
      <c r="U27" s="339"/>
      <c r="V27" s="339"/>
      <c r="W27" s="339" t="s">
        <v>997</v>
      </c>
    </row>
    <row r="28" spans="1:23">
      <c r="A28" s="5272"/>
      <c r="B28" s="5273"/>
      <c r="C28" s="1223"/>
      <c r="D28" s="1224"/>
      <c r="E28" s="1225"/>
      <c r="F28" s="1225"/>
      <c r="G28" s="1225"/>
      <c r="H28" s="1225"/>
      <c r="I28" s="1225"/>
      <c r="J28" s="1225"/>
      <c r="K28" s="1225"/>
      <c r="L28" s="1225"/>
      <c r="M28" s="1225"/>
      <c r="N28" s="1225"/>
      <c r="O28" s="1225"/>
      <c r="P28" s="1225"/>
      <c r="Q28" s="1225"/>
      <c r="R28" s="1225"/>
      <c r="S28" s="5274"/>
      <c r="T28" s="339"/>
      <c r="U28" s="339"/>
      <c r="V28" s="339"/>
      <c r="W28" s="339" t="s">
        <v>1004</v>
      </c>
    </row>
    <row r="29" spans="1:23">
      <c r="A29" s="5272">
        <v>7</v>
      </c>
      <c r="B29" s="5273" t="s">
        <v>629</v>
      </c>
      <c r="C29" s="1223"/>
      <c r="D29" s="1224"/>
      <c r="E29" s="1225"/>
      <c r="F29" s="1225"/>
      <c r="G29" s="1225"/>
      <c r="H29" s="1225"/>
      <c r="I29" s="1225"/>
      <c r="J29" s="1225"/>
      <c r="K29" s="1225"/>
      <c r="L29" s="1225"/>
      <c r="M29" s="1225"/>
      <c r="N29" s="1225"/>
      <c r="O29" s="1225"/>
      <c r="P29" s="1225"/>
      <c r="Q29" s="1225"/>
      <c r="R29" s="1225"/>
      <c r="S29" s="5274">
        <f>SUM(D29:R29)</f>
        <v>0</v>
      </c>
      <c r="T29" s="339"/>
      <c r="U29" s="339"/>
      <c r="V29" s="339"/>
      <c r="W29" s="339" t="s">
        <v>1041</v>
      </c>
    </row>
    <row r="30" spans="1:23">
      <c r="A30" s="5276"/>
      <c r="B30" s="5277"/>
      <c r="C30" s="1226"/>
      <c r="D30" s="1227"/>
      <c r="E30" s="1228"/>
      <c r="F30" s="1228"/>
      <c r="G30" s="1228"/>
      <c r="H30" s="1228"/>
      <c r="I30" s="1228"/>
      <c r="J30" s="1228"/>
      <c r="K30" s="1228"/>
      <c r="L30" s="1228"/>
      <c r="M30" s="1228"/>
      <c r="N30" s="1228"/>
      <c r="O30" s="1228"/>
      <c r="P30" s="1228"/>
      <c r="Q30" s="1228"/>
      <c r="R30" s="1228"/>
      <c r="S30" s="5278"/>
      <c r="T30" s="339"/>
      <c r="U30" s="339"/>
      <c r="V30" s="339"/>
      <c r="W30" s="339" t="s">
        <v>1005</v>
      </c>
    </row>
    <row r="31" spans="1:23" ht="13.5" thickBot="1">
      <c r="A31" s="5279"/>
      <c r="B31" s="5280" t="s">
        <v>850</v>
      </c>
      <c r="C31" s="1232"/>
      <c r="D31" s="5281">
        <f t="shared" ref="D31:S31" si="0">SUM(D17:D30)</f>
        <v>0</v>
      </c>
      <c r="E31" s="5281">
        <f t="shared" si="0"/>
        <v>0</v>
      </c>
      <c r="F31" s="5281">
        <f t="shared" si="0"/>
        <v>0</v>
      </c>
      <c r="G31" s="5281">
        <f t="shared" si="0"/>
        <v>0</v>
      </c>
      <c r="H31" s="5281">
        <f t="shared" si="0"/>
        <v>0</v>
      </c>
      <c r="I31" s="5281">
        <f t="shared" si="0"/>
        <v>0</v>
      </c>
      <c r="J31" s="5281">
        <f t="shared" si="0"/>
        <v>0</v>
      </c>
      <c r="K31" s="5281">
        <f t="shared" si="0"/>
        <v>0</v>
      </c>
      <c r="L31" s="5281">
        <f t="shared" si="0"/>
        <v>0</v>
      </c>
      <c r="M31" s="5281">
        <f t="shared" si="0"/>
        <v>0</v>
      </c>
      <c r="N31" s="5281">
        <f t="shared" si="0"/>
        <v>0</v>
      </c>
      <c r="O31" s="5281">
        <f t="shared" si="0"/>
        <v>0</v>
      </c>
      <c r="P31" s="5281">
        <f t="shared" si="0"/>
        <v>0</v>
      </c>
      <c r="Q31" s="5281">
        <f t="shared" si="0"/>
        <v>0</v>
      </c>
      <c r="R31" s="5281">
        <f t="shared" si="0"/>
        <v>0</v>
      </c>
      <c r="S31" s="5282">
        <f t="shared" si="0"/>
        <v>0</v>
      </c>
      <c r="T31" s="339"/>
      <c r="U31" s="339"/>
      <c r="V31" s="339"/>
      <c r="W31" s="339" t="s">
        <v>1152</v>
      </c>
    </row>
    <row r="32" spans="1:23" ht="13.5" thickTop="1">
      <c r="A32" s="5267" t="s">
        <v>683</v>
      </c>
      <c r="B32" s="5283" t="s">
        <v>684</v>
      </c>
      <c r="C32" s="5284"/>
      <c r="D32" s="5285"/>
      <c r="E32" s="5285"/>
      <c r="F32" s="5285"/>
      <c r="G32" s="5285"/>
      <c r="H32" s="5285"/>
      <c r="I32" s="5285"/>
      <c r="J32" s="5285"/>
      <c r="K32" s="5285"/>
      <c r="L32" s="5285"/>
      <c r="M32" s="5285"/>
      <c r="N32" s="5285"/>
      <c r="O32" s="5285"/>
      <c r="P32" s="5285"/>
      <c r="Q32" s="5285"/>
      <c r="R32" s="5285"/>
      <c r="S32" s="5286"/>
      <c r="T32" s="339"/>
      <c r="U32" s="339"/>
      <c r="V32" s="339"/>
      <c r="W32" s="339" t="s">
        <v>1001</v>
      </c>
    </row>
    <row r="33" spans="1:23">
      <c r="A33" s="5267"/>
      <c r="B33" s="2290"/>
      <c r="C33" s="5287"/>
      <c r="D33" s="5288"/>
      <c r="E33" s="5288"/>
      <c r="F33" s="5288"/>
      <c r="G33" s="5288"/>
      <c r="H33" s="5288"/>
      <c r="I33" s="5288"/>
      <c r="J33" s="5288"/>
      <c r="K33" s="5288"/>
      <c r="L33" s="5288"/>
      <c r="M33" s="5288"/>
      <c r="N33" s="5288"/>
      <c r="O33" s="5288"/>
      <c r="P33" s="5288"/>
      <c r="Q33" s="5288"/>
      <c r="R33" s="5288"/>
      <c r="S33" s="5289"/>
      <c r="T33" s="339"/>
      <c r="U33" s="339"/>
      <c r="V33" s="339"/>
      <c r="W33" s="339" t="s">
        <v>1006</v>
      </c>
    </row>
    <row r="34" spans="1:23">
      <c r="A34" s="5267">
        <v>1</v>
      </c>
      <c r="B34" s="2290" t="s">
        <v>670</v>
      </c>
      <c r="C34" s="1229"/>
      <c r="D34" s="2522"/>
      <c r="E34" s="3482"/>
      <c r="F34" s="3482"/>
      <c r="G34" s="3482"/>
      <c r="H34" s="3482"/>
      <c r="I34" s="3482"/>
      <c r="J34" s="3482"/>
      <c r="K34" s="3482"/>
      <c r="L34" s="3482"/>
      <c r="M34" s="3482"/>
      <c r="N34" s="3482"/>
      <c r="O34" s="3482"/>
      <c r="P34" s="3482"/>
      <c r="Q34" s="3482"/>
      <c r="R34" s="3482"/>
      <c r="S34" s="5274">
        <f>SUM(D34:R34)</f>
        <v>0</v>
      </c>
      <c r="T34" s="339"/>
      <c r="U34" s="339"/>
      <c r="V34" s="339"/>
      <c r="W34" s="339" t="s">
        <v>491</v>
      </c>
    </row>
    <row r="35" spans="1:23">
      <c r="A35" s="5267">
        <v>2</v>
      </c>
      <c r="B35" s="5290" t="s">
        <v>504</v>
      </c>
      <c r="C35" s="1230"/>
      <c r="D35" s="3483"/>
      <c r="E35" s="3484"/>
      <c r="F35" s="3485"/>
      <c r="G35" s="3485"/>
      <c r="H35" s="3485"/>
      <c r="I35" s="3484"/>
      <c r="J35" s="3485"/>
      <c r="K35" s="3484"/>
      <c r="L35" s="3485"/>
      <c r="M35" s="3485"/>
      <c r="N35" s="3484"/>
      <c r="O35" s="3485"/>
      <c r="P35" s="3484"/>
      <c r="Q35" s="3485"/>
      <c r="R35" s="3484"/>
      <c r="S35" s="5274">
        <f>SUM(D35:R35)</f>
        <v>0</v>
      </c>
      <c r="T35" s="339"/>
      <c r="U35" s="339"/>
      <c r="V35" s="339"/>
      <c r="W35" s="339" t="s">
        <v>224</v>
      </c>
    </row>
    <row r="36" spans="1:23">
      <c r="A36" s="5291"/>
      <c r="B36" s="737"/>
      <c r="C36" s="1230"/>
      <c r="D36" s="3483"/>
      <c r="E36" s="3484"/>
      <c r="F36" s="3485"/>
      <c r="G36" s="3485"/>
      <c r="H36" s="3485"/>
      <c r="I36" s="3484"/>
      <c r="J36" s="3485"/>
      <c r="K36" s="3484"/>
      <c r="L36" s="3485"/>
      <c r="M36" s="3485"/>
      <c r="N36" s="3484"/>
      <c r="O36" s="3485"/>
      <c r="P36" s="3484"/>
      <c r="Q36" s="3485"/>
      <c r="R36" s="3484"/>
      <c r="S36" s="5274">
        <f>SUM(D36:R36)</f>
        <v>0</v>
      </c>
      <c r="T36" s="339"/>
      <c r="U36" s="339"/>
      <c r="V36" s="339"/>
      <c r="W36" s="339"/>
    </row>
    <row r="37" spans="1:23">
      <c r="A37" s="5291"/>
      <c r="B37" s="737"/>
      <c r="C37" s="1230"/>
      <c r="D37" s="3483"/>
      <c r="E37" s="3484"/>
      <c r="F37" s="3485"/>
      <c r="G37" s="3485"/>
      <c r="H37" s="3485"/>
      <c r="I37" s="3484"/>
      <c r="J37" s="3485"/>
      <c r="K37" s="3484"/>
      <c r="L37" s="3485"/>
      <c r="M37" s="3485"/>
      <c r="N37" s="3484"/>
      <c r="O37" s="3485"/>
      <c r="P37" s="3484"/>
      <c r="Q37" s="3485"/>
      <c r="R37" s="3484"/>
      <c r="S37" s="5274">
        <f>SUM(D37:R37)</f>
        <v>0</v>
      </c>
      <c r="T37" s="339"/>
      <c r="U37" s="339"/>
      <c r="V37" s="339"/>
      <c r="W37" s="339"/>
    </row>
    <row r="38" spans="1:23">
      <c r="A38" s="5291"/>
      <c r="B38" s="738"/>
      <c r="C38" s="1231"/>
      <c r="D38" s="3486"/>
      <c r="E38" s="3487"/>
      <c r="F38" s="3485"/>
      <c r="G38" s="3485"/>
      <c r="H38" s="3485"/>
      <c r="I38" s="3487"/>
      <c r="J38" s="3485"/>
      <c r="K38" s="3487"/>
      <c r="L38" s="3485"/>
      <c r="M38" s="3485"/>
      <c r="N38" s="3487"/>
      <c r="O38" s="3485"/>
      <c r="P38" s="3487"/>
      <c r="Q38" s="3485"/>
      <c r="R38" s="3487"/>
      <c r="S38" s="5274">
        <f>SUM(D38:R38)</f>
        <v>0</v>
      </c>
      <c r="T38" s="339"/>
      <c r="U38" s="339"/>
      <c r="V38" s="339"/>
      <c r="W38" s="339"/>
    </row>
    <row r="39" spans="1:23" ht="13.5" thickBot="1">
      <c r="A39" s="5292"/>
      <c r="B39" s="5280" t="s">
        <v>849</v>
      </c>
      <c r="C39" s="1232"/>
      <c r="D39" s="5281">
        <f>SUM(D34:D38)</f>
        <v>0</v>
      </c>
      <c r="E39" s="5281">
        <f t="shared" ref="E39:S39" si="1">SUM(E34:E38)</f>
        <v>0</v>
      </c>
      <c r="F39" s="5281">
        <f t="shared" si="1"/>
        <v>0</v>
      </c>
      <c r="G39" s="5281">
        <f t="shared" si="1"/>
        <v>0</v>
      </c>
      <c r="H39" s="5281">
        <f t="shared" si="1"/>
        <v>0</v>
      </c>
      <c r="I39" s="5281">
        <f t="shared" si="1"/>
        <v>0</v>
      </c>
      <c r="J39" s="5281">
        <f t="shared" si="1"/>
        <v>0</v>
      </c>
      <c r="K39" s="5281">
        <f t="shared" si="1"/>
        <v>0</v>
      </c>
      <c r="L39" s="5281">
        <f t="shared" si="1"/>
        <v>0</v>
      </c>
      <c r="M39" s="5281">
        <f t="shared" si="1"/>
        <v>0</v>
      </c>
      <c r="N39" s="5281">
        <f t="shared" si="1"/>
        <v>0</v>
      </c>
      <c r="O39" s="5281">
        <f t="shared" si="1"/>
        <v>0</v>
      </c>
      <c r="P39" s="5281">
        <f t="shared" si="1"/>
        <v>0</v>
      </c>
      <c r="Q39" s="5281">
        <f t="shared" si="1"/>
        <v>0</v>
      </c>
      <c r="R39" s="5281">
        <f t="shared" si="1"/>
        <v>0</v>
      </c>
      <c r="S39" s="5282">
        <f t="shared" si="1"/>
        <v>0</v>
      </c>
      <c r="T39" s="339"/>
      <c r="U39" s="339"/>
      <c r="V39" s="339"/>
      <c r="W39" s="339"/>
    </row>
    <row r="40" spans="1:23" ht="13.5" thickTop="1">
      <c r="A40" s="5293"/>
      <c r="B40" s="5294" t="s">
        <v>685</v>
      </c>
      <c r="C40" s="1233"/>
      <c r="D40" s="3488"/>
      <c r="E40" s="3488"/>
      <c r="F40" s="3489"/>
      <c r="G40" s="3489"/>
      <c r="H40" s="3489"/>
      <c r="I40" s="3488"/>
      <c r="J40" s="3489"/>
      <c r="K40" s="3488"/>
      <c r="L40" s="3489"/>
      <c r="M40" s="3489"/>
      <c r="N40" s="3488"/>
      <c r="O40" s="3489"/>
      <c r="P40" s="3488"/>
      <c r="Q40" s="3489"/>
      <c r="R40" s="3488"/>
      <c r="S40" s="5295">
        <f>SUM(D40:R40)</f>
        <v>0</v>
      </c>
      <c r="T40" s="339"/>
      <c r="U40" s="339"/>
      <c r="V40" s="339"/>
      <c r="W40" s="339"/>
    </row>
    <row r="41" spans="1:23">
      <c r="A41" s="5293"/>
      <c r="B41" s="5296" t="s">
        <v>686</v>
      </c>
      <c r="C41" s="1234"/>
      <c r="D41" s="424"/>
      <c r="E41" s="424"/>
      <c r="F41" s="424"/>
      <c r="G41" s="424"/>
      <c r="H41" s="424"/>
      <c r="I41" s="424"/>
      <c r="J41" s="424"/>
      <c r="K41" s="424"/>
      <c r="L41" s="424"/>
      <c r="M41" s="424"/>
      <c r="N41" s="424"/>
      <c r="O41" s="424"/>
      <c r="P41" s="424"/>
      <c r="Q41" s="424"/>
      <c r="R41" s="424"/>
      <c r="S41" s="5274">
        <f>SUM(D41:R41)</f>
        <v>0</v>
      </c>
      <c r="T41" s="339"/>
      <c r="U41" s="339"/>
      <c r="V41" s="339"/>
      <c r="W41" s="339"/>
    </row>
    <row r="42" spans="1:23">
      <c r="A42" s="5293"/>
      <c r="B42" s="5297" t="s">
        <v>1007</v>
      </c>
      <c r="C42" s="1235"/>
      <c r="D42" s="3481"/>
      <c r="E42" s="3481">
        <f t="shared" ref="E42:R42" si="2">E39*0.5</f>
        <v>0</v>
      </c>
      <c r="F42" s="3481">
        <f t="shared" si="2"/>
        <v>0</v>
      </c>
      <c r="G42" s="3481">
        <f t="shared" si="2"/>
        <v>0</v>
      </c>
      <c r="H42" s="3481">
        <f t="shared" si="2"/>
        <v>0</v>
      </c>
      <c r="I42" s="3481">
        <f t="shared" si="2"/>
        <v>0</v>
      </c>
      <c r="J42" s="3481">
        <f t="shared" si="2"/>
        <v>0</v>
      </c>
      <c r="K42" s="3481">
        <f t="shared" si="2"/>
        <v>0</v>
      </c>
      <c r="L42" s="3481">
        <f t="shared" si="2"/>
        <v>0</v>
      </c>
      <c r="M42" s="3481">
        <f t="shared" si="2"/>
        <v>0</v>
      </c>
      <c r="N42" s="3481">
        <f t="shared" si="2"/>
        <v>0</v>
      </c>
      <c r="O42" s="3481">
        <f t="shared" si="2"/>
        <v>0</v>
      </c>
      <c r="P42" s="3481">
        <f t="shared" si="2"/>
        <v>0</v>
      </c>
      <c r="Q42" s="3481">
        <f t="shared" si="2"/>
        <v>0</v>
      </c>
      <c r="R42" s="3481">
        <f t="shared" si="2"/>
        <v>0</v>
      </c>
      <c r="S42" s="5298">
        <f>SUM(D42:R42)</f>
        <v>0</v>
      </c>
      <c r="T42" s="339"/>
      <c r="U42" s="339"/>
      <c r="V42" s="339"/>
      <c r="W42" s="339"/>
    </row>
    <row r="43" spans="1:23" ht="13.5" thickBot="1">
      <c r="A43" s="5299"/>
      <c r="B43" s="5300" t="s">
        <v>687</v>
      </c>
      <c r="C43" s="1236"/>
      <c r="D43" s="5301">
        <f>SUM(D40:D42)</f>
        <v>0</v>
      </c>
      <c r="E43" s="5301">
        <f t="shared" ref="E43:S43" si="3">SUM(E40:E42)</f>
        <v>0</v>
      </c>
      <c r="F43" s="5301">
        <f t="shared" si="3"/>
        <v>0</v>
      </c>
      <c r="G43" s="5301">
        <f t="shared" si="3"/>
        <v>0</v>
      </c>
      <c r="H43" s="5301">
        <f t="shared" si="3"/>
        <v>0</v>
      </c>
      <c r="I43" s="5301">
        <f t="shared" si="3"/>
        <v>0</v>
      </c>
      <c r="J43" s="5301">
        <f t="shared" si="3"/>
        <v>0</v>
      </c>
      <c r="K43" s="5301">
        <f t="shared" si="3"/>
        <v>0</v>
      </c>
      <c r="L43" s="5301">
        <f t="shared" si="3"/>
        <v>0</v>
      </c>
      <c r="M43" s="5301">
        <f t="shared" si="3"/>
        <v>0</v>
      </c>
      <c r="N43" s="5301">
        <f t="shared" si="3"/>
        <v>0</v>
      </c>
      <c r="O43" s="5301">
        <f t="shared" si="3"/>
        <v>0</v>
      </c>
      <c r="P43" s="5301">
        <f t="shared" si="3"/>
        <v>0</v>
      </c>
      <c r="Q43" s="5301">
        <f t="shared" si="3"/>
        <v>0</v>
      </c>
      <c r="R43" s="5301">
        <f t="shared" si="3"/>
        <v>0</v>
      </c>
      <c r="S43" s="5302">
        <f t="shared" si="3"/>
        <v>0</v>
      </c>
      <c r="T43" s="339"/>
      <c r="U43" s="339"/>
      <c r="V43" s="339"/>
      <c r="W43" s="339"/>
    </row>
    <row r="44" spans="1:23" ht="15.75" thickTop="1">
      <c r="A44" s="5248" t="s">
        <v>506</v>
      </c>
      <c r="B44" s="5248"/>
      <c r="C44" s="5233"/>
      <c r="D44" s="5233"/>
      <c r="E44" s="5233"/>
      <c r="F44" s="5233"/>
      <c r="G44" s="5233"/>
      <c r="H44" s="5233"/>
      <c r="I44" s="5233"/>
      <c r="J44" s="5233"/>
      <c r="K44" s="1496"/>
      <c r="L44" s="1496"/>
      <c r="M44" s="1496"/>
      <c r="N44" s="1496"/>
      <c r="O44" s="1496"/>
      <c r="P44" s="1496"/>
      <c r="Q44" s="1496"/>
      <c r="R44" s="1496"/>
      <c r="S44" s="5303"/>
      <c r="T44" s="339"/>
      <c r="U44" s="339"/>
      <c r="V44" s="339"/>
      <c r="W44" s="339"/>
    </row>
    <row r="45" spans="1:23">
      <c r="A45" s="5304" t="s">
        <v>1731</v>
      </c>
      <c r="B45" s="2290"/>
      <c r="C45" s="1496"/>
      <c r="D45" s="1496"/>
      <c r="E45" s="1496"/>
      <c r="F45" s="1496"/>
      <c r="G45" s="1496"/>
      <c r="H45" s="1496"/>
      <c r="I45" s="1496"/>
      <c r="J45" s="1496"/>
      <c r="K45" s="1496"/>
      <c r="L45" s="1496"/>
      <c r="M45" s="1496"/>
      <c r="N45" s="1496"/>
      <c r="O45" s="1496"/>
      <c r="P45" s="1496"/>
      <c r="Q45" s="1496"/>
      <c r="R45" s="1496"/>
      <c r="S45" s="5318"/>
      <c r="T45" s="339"/>
      <c r="U45" s="339"/>
      <c r="V45" s="339"/>
      <c r="W45" s="339"/>
    </row>
    <row r="46" spans="1:23">
      <c r="A46" s="5304" t="s">
        <v>994</v>
      </c>
      <c r="B46" s="2290"/>
      <c r="C46" s="1496"/>
      <c r="D46" s="1496"/>
      <c r="E46" s="1496"/>
      <c r="F46" s="1496"/>
      <c r="G46" s="1496"/>
      <c r="H46" s="1496"/>
      <c r="I46" s="1496"/>
      <c r="J46" s="1496"/>
      <c r="K46" s="1496"/>
      <c r="L46" s="1496"/>
      <c r="M46" s="1496"/>
      <c r="N46" s="1496"/>
      <c r="O46" s="1496"/>
      <c r="P46" s="1496"/>
      <c r="Q46" s="1496"/>
      <c r="R46" s="1496"/>
      <c r="S46" s="5318"/>
      <c r="T46" s="339"/>
      <c r="U46" s="339"/>
      <c r="V46" s="339"/>
      <c r="W46" s="339"/>
    </row>
    <row r="47" spans="1:23" s="5318" customFormat="1" ht="35.1" customHeight="1"/>
    <row r="48" spans="1:23" s="5318" customFormat="1" ht="35.1" customHeight="1" thickBot="1">
      <c r="A48" s="5341"/>
      <c r="B48" s="5342"/>
      <c r="C48" s="5342"/>
      <c r="D48" s="5342"/>
      <c r="E48" s="5342"/>
      <c r="F48" s="5342"/>
      <c r="G48" s="5342"/>
      <c r="H48" s="5342"/>
      <c r="I48" s="5342"/>
      <c r="J48" s="5342"/>
      <c r="K48" s="5328"/>
    </row>
    <row r="49" spans="1:19" ht="36.6" customHeight="1" thickTop="1">
      <c r="A49" s="5318"/>
      <c r="B49" s="5319" t="s">
        <v>2657</v>
      </c>
      <c r="C49" s="5320"/>
      <c r="D49" s="5321" t="s">
        <v>2642</v>
      </c>
      <c r="E49" s="5321" t="s">
        <v>2643</v>
      </c>
      <c r="F49" s="5321" t="s">
        <v>2644</v>
      </c>
      <c r="G49" s="5321" t="s">
        <v>2645</v>
      </c>
      <c r="H49" s="5321" t="s">
        <v>2646</v>
      </c>
      <c r="I49" s="5311">
        <f>YEAR($S$8)</f>
        <v>1900</v>
      </c>
      <c r="J49" s="5322"/>
      <c r="K49" s="5343"/>
      <c r="L49" s="5318"/>
      <c r="M49" s="5344"/>
      <c r="N49" s="5318"/>
      <c r="O49" s="5318"/>
      <c r="P49" s="5344"/>
      <c r="Q49" s="5318"/>
      <c r="R49" s="5318"/>
      <c r="S49" s="5318"/>
    </row>
    <row r="50" spans="1:19" ht="17.100000000000001" customHeight="1">
      <c r="A50" s="5318"/>
      <c r="B50" s="5319"/>
      <c r="C50" s="5320"/>
      <c r="D50" s="5323" t="s">
        <v>319</v>
      </c>
      <c r="E50" s="5323" t="s">
        <v>319</v>
      </c>
      <c r="F50" s="5323" t="s">
        <v>319</v>
      </c>
      <c r="G50" s="5323" t="s">
        <v>319</v>
      </c>
      <c r="H50" s="5323" t="s">
        <v>319</v>
      </c>
      <c r="I50" s="5323" t="s">
        <v>319</v>
      </c>
      <c r="J50" s="5324"/>
      <c r="K50" s="5343"/>
      <c r="L50" s="5318"/>
      <c r="M50" s="5344"/>
      <c r="N50" s="5318"/>
      <c r="O50" s="5318"/>
      <c r="P50" s="5344"/>
      <c r="Q50" s="5318"/>
      <c r="R50" s="5318"/>
      <c r="S50" s="5318"/>
    </row>
    <row r="51" spans="1:19" ht="17.100000000000001" customHeight="1">
      <c r="A51" s="5318"/>
      <c r="B51" s="5319"/>
      <c r="C51" s="5320"/>
      <c r="D51" s="5323"/>
      <c r="E51" s="5323"/>
      <c r="F51" s="5323"/>
      <c r="G51" s="5323"/>
      <c r="H51" s="5323"/>
      <c r="I51" s="5323"/>
      <c r="J51" s="5324"/>
      <c r="K51" s="5343"/>
      <c r="L51" s="5318"/>
      <c r="M51" s="5344"/>
      <c r="N51" s="5318"/>
      <c r="O51" s="5318"/>
      <c r="P51" s="5344"/>
      <c r="Q51" s="5318"/>
      <c r="R51" s="5318"/>
      <c r="S51" s="5318"/>
    </row>
    <row r="52" spans="1:19" ht="17.100000000000001" customHeight="1">
      <c r="A52" s="5318"/>
      <c r="B52" s="5325" t="s">
        <v>2648</v>
      </c>
      <c r="C52" s="5310"/>
      <c r="D52" s="5312"/>
      <c r="E52" s="5312"/>
      <c r="F52" s="5312"/>
      <c r="G52" s="5312"/>
      <c r="H52" s="5312"/>
      <c r="I52" s="5316">
        <f>SUM(D52:H52)</f>
        <v>0</v>
      </c>
      <c r="J52" s="5313"/>
      <c r="K52" s="5345"/>
      <c r="L52" s="5318"/>
      <c r="M52" s="5346"/>
      <c r="N52" s="5318"/>
      <c r="O52" s="5318"/>
      <c r="P52" s="5346"/>
      <c r="Q52" s="5318"/>
      <c r="R52" s="5318"/>
      <c r="S52" s="5318"/>
    </row>
    <row r="53" spans="1:19" ht="17.100000000000001" customHeight="1">
      <c r="A53" s="5318"/>
      <c r="B53" s="5325" t="s">
        <v>2649</v>
      </c>
      <c r="C53" s="5310"/>
      <c r="D53" s="5312"/>
      <c r="E53" s="5312"/>
      <c r="F53" s="5312"/>
      <c r="G53" s="5312"/>
      <c r="H53" s="5312"/>
      <c r="I53" s="5316">
        <f t="shared" ref="I53:I67" si="4">SUM(D53:H53)</f>
        <v>0</v>
      </c>
      <c r="J53" s="5313"/>
      <c r="K53" s="5345"/>
      <c r="L53" s="5318"/>
      <c r="M53" s="5346"/>
      <c r="N53" s="5318"/>
      <c r="O53" s="5318"/>
      <c r="P53" s="5346"/>
      <c r="Q53" s="5318"/>
      <c r="R53" s="5318"/>
      <c r="S53" s="5318"/>
    </row>
    <row r="54" spans="1:19" ht="17.100000000000001" customHeight="1">
      <c r="A54" s="5318"/>
      <c r="B54" s="5325"/>
      <c r="C54" s="5331"/>
      <c r="D54" s="5329"/>
      <c r="E54" s="5329"/>
      <c r="F54" s="5329"/>
      <c r="G54" s="5329"/>
      <c r="H54" s="5329"/>
      <c r="I54" s="5330"/>
      <c r="J54" s="5330"/>
      <c r="K54" s="5345"/>
      <c r="L54" s="5318"/>
      <c r="M54" s="5346"/>
      <c r="N54" s="5318"/>
      <c r="O54" s="5318"/>
      <c r="P54" s="5346"/>
      <c r="Q54" s="5318"/>
      <c r="R54" s="5318"/>
      <c r="S54" s="5318"/>
    </row>
    <row r="55" spans="1:19" ht="17.100000000000001" customHeight="1">
      <c r="A55" s="5318"/>
      <c r="B55" s="5325" t="s">
        <v>2650</v>
      </c>
      <c r="C55" s="5332"/>
      <c r="D55" s="5314">
        <f>SUM(D56:D58)</f>
        <v>0</v>
      </c>
      <c r="E55" s="5314">
        <f t="shared" ref="E55:J55" si="5">SUM(E56:E58)</f>
        <v>0</v>
      </c>
      <c r="F55" s="5314">
        <f t="shared" si="5"/>
        <v>0</v>
      </c>
      <c r="G55" s="5314">
        <f t="shared" si="5"/>
        <v>0</v>
      </c>
      <c r="H55" s="5314">
        <f t="shared" si="5"/>
        <v>0</v>
      </c>
      <c r="I55" s="5314">
        <f t="shared" si="5"/>
        <v>0</v>
      </c>
      <c r="J55" s="5314">
        <f t="shared" si="5"/>
        <v>0</v>
      </c>
      <c r="K55" s="5345"/>
      <c r="L55" s="5318"/>
      <c r="M55" s="5346"/>
      <c r="N55" s="5318"/>
      <c r="O55" s="5318"/>
      <c r="P55" s="5346"/>
      <c r="Q55" s="5318"/>
      <c r="R55" s="5318"/>
      <c r="S55" s="5318"/>
    </row>
    <row r="56" spans="1:19" ht="17.100000000000001" customHeight="1">
      <c r="A56" s="5318"/>
      <c r="B56" s="5325" t="s">
        <v>2651</v>
      </c>
      <c r="C56" s="5310"/>
      <c r="D56" s="5312"/>
      <c r="E56" s="5312"/>
      <c r="F56" s="5312"/>
      <c r="G56" s="5312"/>
      <c r="H56" s="5312"/>
      <c r="I56" s="5316">
        <f t="shared" si="4"/>
        <v>0</v>
      </c>
      <c r="J56" s="5313"/>
      <c r="K56" s="5345"/>
      <c r="L56" s="5318"/>
      <c r="M56" s="5346"/>
      <c r="N56" s="5318"/>
      <c r="O56" s="5318"/>
      <c r="P56" s="5346"/>
      <c r="Q56" s="5318"/>
      <c r="R56" s="5318"/>
      <c r="S56" s="5318"/>
    </row>
    <row r="57" spans="1:19" ht="17.100000000000001" customHeight="1">
      <c r="A57" s="5318"/>
      <c r="B57" s="5325" t="s">
        <v>2652</v>
      </c>
      <c r="C57" s="5310"/>
      <c r="D57" s="5312"/>
      <c r="E57" s="5312"/>
      <c r="F57" s="5312"/>
      <c r="G57" s="5312"/>
      <c r="H57" s="5312"/>
      <c r="I57" s="5316">
        <f t="shared" si="4"/>
        <v>0</v>
      </c>
      <c r="J57" s="5313"/>
      <c r="K57" s="5345"/>
      <c r="L57" s="5318"/>
      <c r="M57" s="5346"/>
      <c r="N57" s="5318"/>
      <c r="O57" s="5318"/>
      <c r="P57" s="5346"/>
      <c r="Q57" s="5318"/>
      <c r="R57" s="5318"/>
      <c r="S57" s="5318"/>
    </row>
    <row r="58" spans="1:19" ht="17.100000000000001" customHeight="1">
      <c r="A58" s="5318"/>
      <c r="B58" s="5325" t="s">
        <v>2653</v>
      </c>
      <c r="C58" s="5310"/>
      <c r="D58" s="5312"/>
      <c r="E58" s="5312"/>
      <c r="F58" s="5312"/>
      <c r="G58" s="5312"/>
      <c r="H58" s="5312"/>
      <c r="I58" s="5316">
        <f t="shared" si="4"/>
        <v>0</v>
      </c>
      <c r="J58" s="5313"/>
      <c r="K58" s="5345"/>
      <c r="L58" s="5318"/>
      <c r="M58" s="5346"/>
      <c r="N58" s="5318"/>
      <c r="O58" s="5318"/>
      <c r="P58" s="5346"/>
      <c r="Q58" s="5318"/>
      <c r="R58" s="5318"/>
      <c r="S58" s="5318"/>
    </row>
    <row r="59" spans="1:19" ht="17.100000000000001" customHeight="1">
      <c r="A59" s="5318"/>
      <c r="B59" s="5325"/>
      <c r="C59" s="5331"/>
      <c r="D59" s="5329"/>
      <c r="E59" s="5329"/>
      <c r="F59" s="5329"/>
      <c r="G59" s="5329"/>
      <c r="H59" s="5329"/>
      <c r="I59" s="5330"/>
      <c r="J59" s="5330"/>
      <c r="K59" s="5345"/>
      <c r="L59" s="5318"/>
      <c r="M59" s="5346"/>
      <c r="N59" s="5318"/>
      <c r="O59" s="5318"/>
      <c r="P59" s="5346"/>
      <c r="Q59" s="5318"/>
      <c r="R59" s="5318"/>
      <c r="S59" s="5318"/>
    </row>
    <row r="60" spans="1:19" ht="17.100000000000001" customHeight="1">
      <c r="A60" s="5318"/>
      <c r="B60" s="5325" t="s">
        <v>2655</v>
      </c>
      <c r="C60" s="5310"/>
      <c r="D60" s="5314">
        <f>SUM(D61:D62)</f>
        <v>0</v>
      </c>
      <c r="E60" s="5314">
        <f t="shared" ref="E60:I60" si="6">SUM(E61:E62)</f>
        <v>0</v>
      </c>
      <c r="F60" s="5314">
        <f t="shared" si="6"/>
        <v>0</v>
      </c>
      <c r="G60" s="5314">
        <f t="shared" si="6"/>
        <v>0</v>
      </c>
      <c r="H60" s="5314">
        <f t="shared" si="6"/>
        <v>0</v>
      </c>
      <c r="I60" s="5314">
        <f t="shared" si="6"/>
        <v>0</v>
      </c>
      <c r="J60" s="5314">
        <f>SUM(J61:J62)</f>
        <v>0</v>
      </c>
      <c r="K60" s="5345"/>
      <c r="L60" s="5318"/>
      <c r="M60" s="5346"/>
      <c r="N60" s="5318"/>
      <c r="O60" s="5318"/>
      <c r="P60" s="5346"/>
      <c r="Q60" s="5318"/>
      <c r="R60" s="5318"/>
      <c r="S60" s="5318"/>
    </row>
    <row r="61" spans="1:19" ht="17.100000000000001" customHeight="1">
      <c r="A61" s="5318"/>
      <c r="B61" s="5325" t="s">
        <v>2652</v>
      </c>
      <c r="C61" s="5310"/>
      <c r="D61" s="5312"/>
      <c r="E61" s="5312"/>
      <c r="F61" s="5312"/>
      <c r="G61" s="5312"/>
      <c r="H61" s="5312"/>
      <c r="I61" s="5316">
        <f t="shared" si="4"/>
        <v>0</v>
      </c>
      <c r="J61" s="5313"/>
      <c r="K61" s="5345"/>
      <c r="L61" s="5318"/>
      <c r="M61" s="5346"/>
      <c r="N61" s="5318"/>
      <c r="O61" s="5318"/>
      <c r="P61" s="5346"/>
      <c r="Q61" s="5318"/>
      <c r="R61" s="5318"/>
      <c r="S61" s="5318"/>
    </row>
    <row r="62" spans="1:19" ht="17.100000000000001" customHeight="1">
      <c r="A62" s="5318"/>
      <c r="B62" s="5325" t="s">
        <v>2656</v>
      </c>
      <c r="C62" s="5310"/>
      <c r="D62" s="5312"/>
      <c r="E62" s="5312"/>
      <c r="F62" s="5312"/>
      <c r="G62" s="5312"/>
      <c r="H62" s="5312"/>
      <c r="I62" s="5316">
        <f t="shared" si="4"/>
        <v>0</v>
      </c>
      <c r="J62" s="5313"/>
      <c r="K62" s="5345"/>
      <c r="L62" s="5318"/>
      <c r="M62" s="5346"/>
      <c r="N62" s="5318"/>
      <c r="O62" s="5318"/>
      <c r="P62" s="5346"/>
      <c r="Q62" s="5318"/>
      <c r="R62" s="5318"/>
      <c r="S62" s="5318"/>
    </row>
    <row r="63" spans="1:19" ht="17.100000000000001" customHeight="1">
      <c r="A63" s="5318"/>
      <c r="B63" s="5325"/>
      <c r="C63" s="5331"/>
      <c r="D63" s="5329"/>
      <c r="E63" s="5329"/>
      <c r="F63" s="5329"/>
      <c r="G63" s="5329"/>
      <c r="H63" s="5329"/>
      <c r="I63" s="5330"/>
      <c r="J63" s="5330"/>
      <c r="K63" s="5345"/>
      <c r="L63" s="5318"/>
      <c r="M63" s="5346"/>
      <c r="N63" s="5318"/>
      <c r="O63" s="5318"/>
      <c r="P63" s="5346"/>
      <c r="Q63" s="5318"/>
      <c r="R63" s="5318"/>
      <c r="S63" s="5318"/>
    </row>
    <row r="64" spans="1:19" ht="17.100000000000001" customHeight="1">
      <c r="A64" s="5318"/>
      <c r="B64" s="5325" t="s">
        <v>2673</v>
      </c>
      <c r="C64" s="5310"/>
      <c r="D64" s="5314">
        <f>SUM(D65:D67)</f>
        <v>0</v>
      </c>
      <c r="E64" s="5314">
        <f t="shared" ref="E64:J64" si="7">SUM(E65:E67)</f>
        <v>0</v>
      </c>
      <c r="F64" s="5314">
        <f t="shared" si="7"/>
        <v>0</v>
      </c>
      <c r="G64" s="5314">
        <f t="shared" si="7"/>
        <v>0</v>
      </c>
      <c r="H64" s="5314">
        <f t="shared" si="7"/>
        <v>0</v>
      </c>
      <c r="I64" s="5314">
        <f t="shared" si="7"/>
        <v>0</v>
      </c>
      <c r="J64" s="5314">
        <f t="shared" si="7"/>
        <v>0</v>
      </c>
      <c r="K64" s="5345"/>
      <c r="L64" s="5318"/>
      <c r="M64" s="5346"/>
      <c r="N64" s="5318"/>
      <c r="O64" s="5318"/>
      <c r="P64" s="5346"/>
      <c r="Q64" s="5318"/>
      <c r="R64" s="5318"/>
      <c r="S64" s="5318"/>
    </row>
    <row r="65" spans="1:19" ht="17.100000000000001" customHeight="1">
      <c r="A65" s="5318"/>
      <c r="B65" s="5325" t="s">
        <v>2674</v>
      </c>
      <c r="C65" s="5310"/>
      <c r="D65" s="5312"/>
      <c r="E65" s="5312"/>
      <c r="F65" s="5312"/>
      <c r="G65" s="5312"/>
      <c r="H65" s="5312"/>
      <c r="I65" s="5316">
        <f t="shared" si="4"/>
        <v>0</v>
      </c>
      <c r="J65" s="5313"/>
      <c r="K65" s="5345"/>
      <c r="L65" s="5318"/>
      <c r="M65" s="5346"/>
      <c r="N65" s="5318"/>
      <c r="O65" s="5318"/>
      <c r="P65" s="5346"/>
      <c r="Q65" s="5318"/>
      <c r="R65" s="5318"/>
      <c r="S65" s="5318"/>
    </row>
    <row r="66" spans="1:19" ht="17.100000000000001" customHeight="1">
      <c r="A66" s="5318"/>
      <c r="B66" s="5325" t="s">
        <v>2675</v>
      </c>
      <c r="C66" s="5310"/>
      <c r="D66" s="5312"/>
      <c r="E66" s="5312"/>
      <c r="F66" s="5312"/>
      <c r="G66" s="5312"/>
      <c r="H66" s="5312"/>
      <c r="I66" s="5316">
        <f t="shared" si="4"/>
        <v>0</v>
      </c>
      <c r="J66" s="5313"/>
      <c r="K66" s="5345"/>
      <c r="L66" s="5318"/>
      <c r="M66" s="5346"/>
      <c r="N66" s="5318"/>
      <c r="O66" s="5318"/>
      <c r="P66" s="5346"/>
      <c r="Q66" s="5318"/>
      <c r="R66" s="5318"/>
      <c r="S66" s="5318"/>
    </row>
    <row r="67" spans="1:19" ht="17.100000000000001" customHeight="1">
      <c r="A67" s="5318"/>
      <c r="B67" s="5325" t="s">
        <v>2676</v>
      </c>
      <c r="C67" s="5310"/>
      <c r="D67" s="5312"/>
      <c r="E67" s="5312"/>
      <c r="F67" s="5312"/>
      <c r="G67" s="5312"/>
      <c r="H67" s="5312"/>
      <c r="I67" s="5316">
        <f t="shared" si="4"/>
        <v>0</v>
      </c>
      <c r="J67" s="5313"/>
      <c r="K67" s="5345"/>
      <c r="L67" s="5318"/>
      <c r="M67" s="5346"/>
      <c r="N67" s="5318"/>
      <c r="O67" s="5318"/>
      <c r="P67" s="5346"/>
      <c r="Q67" s="5318"/>
      <c r="R67" s="5318"/>
      <c r="S67" s="5318"/>
    </row>
    <row r="68" spans="1:19" ht="17.100000000000001" customHeight="1">
      <c r="A68" s="5318"/>
      <c r="B68" s="5326" t="s">
        <v>2647</v>
      </c>
      <c r="C68" s="5310"/>
      <c r="D68" s="5315">
        <f>SUM(D52:D53,D55,D60,D64)</f>
        <v>0</v>
      </c>
      <c r="E68" s="5315">
        <f t="shared" ref="E68:J68" si="8">SUM(E52:E53,E55,E60,E64)</f>
        <v>0</v>
      </c>
      <c r="F68" s="5315">
        <f t="shared" si="8"/>
        <v>0</v>
      </c>
      <c r="G68" s="5315">
        <f t="shared" si="8"/>
        <v>0</v>
      </c>
      <c r="H68" s="5315">
        <f t="shared" si="8"/>
        <v>0</v>
      </c>
      <c r="I68" s="5315">
        <f t="shared" si="8"/>
        <v>0</v>
      </c>
      <c r="J68" s="5315">
        <f t="shared" si="8"/>
        <v>0</v>
      </c>
      <c r="K68" s="5345"/>
      <c r="L68" s="5318"/>
      <c r="M68" s="5346"/>
      <c r="N68" s="5318"/>
      <c r="O68" s="5318"/>
      <c r="P68" s="5346"/>
      <c r="Q68" s="5318"/>
      <c r="R68" s="5318"/>
      <c r="S68" s="5318"/>
    </row>
    <row r="69" spans="1:19" ht="17.100000000000001" customHeight="1">
      <c r="A69" s="5318"/>
      <c r="B69" s="5326"/>
      <c r="C69" s="5310"/>
      <c r="D69" s="5329"/>
      <c r="E69" s="5329"/>
      <c r="F69" s="5329"/>
      <c r="G69" s="5329"/>
      <c r="H69" s="5329"/>
      <c r="I69" s="5330"/>
      <c r="J69" s="5330"/>
      <c r="K69" s="5345"/>
      <c r="L69" s="5318"/>
      <c r="M69" s="5346"/>
      <c r="N69" s="5318"/>
      <c r="O69" s="5318"/>
      <c r="P69" s="5346"/>
      <c r="Q69" s="5318"/>
      <c r="R69" s="5318"/>
      <c r="S69" s="5318"/>
    </row>
    <row r="70" spans="1:19" ht="17.100000000000001" customHeight="1">
      <c r="A70" s="5318"/>
      <c r="B70" s="5325" t="s">
        <v>2677</v>
      </c>
      <c r="C70" s="5310"/>
      <c r="D70" s="5314">
        <f>SUM(D71:D73)</f>
        <v>0</v>
      </c>
      <c r="E70" s="5314">
        <f t="shared" ref="E70:J70" si="9">SUM(E71:E73)</f>
        <v>0</v>
      </c>
      <c r="F70" s="5314">
        <f t="shared" si="9"/>
        <v>0</v>
      </c>
      <c r="G70" s="5314">
        <f t="shared" si="9"/>
        <v>0</v>
      </c>
      <c r="H70" s="5314">
        <f t="shared" si="9"/>
        <v>0</v>
      </c>
      <c r="I70" s="5314">
        <f t="shared" si="9"/>
        <v>0</v>
      </c>
      <c r="J70" s="5314">
        <f t="shared" si="9"/>
        <v>0</v>
      </c>
      <c r="K70" s="5345"/>
      <c r="L70" s="5318"/>
      <c r="M70" s="5346"/>
      <c r="N70" s="5318"/>
      <c r="O70" s="5318"/>
      <c r="P70" s="5346"/>
      <c r="Q70" s="5318"/>
      <c r="R70" s="5318"/>
      <c r="S70" s="5318"/>
    </row>
    <row r="71" spans="1:19" ht="17.100000000000001" customHeight="1">
      <c r="A71" s="5318"/>
      <c r="B71" s="5325" t="s">
        <v>2678</v>
      </c>
      <c r="C71" s="5310"/>
      <c r="D71" s="5312"/>
      <c r="E71" s="5312"/>
      <c r="F71" s="5312"/>
      <c r="G71" s="5312"/>
      <c r="H71" s="5312"/>
      <c r="I71" s="5316">
        <f>SUM(D71:H71)</f>
        <v>0</v>
      </c>
      <c r="J71" s="5313"/>
      <c r="K71" s="5345"/>
      <c r="L71" s="5318"/>
      <c r="M71" s="5346"/>
      <c r="N71" s="5318"/>
      <c r="O71" s="5318"/>
      <c r="P71" s="5346"/>
      <c r="Q71" s="5318"/>
      <c r="R71" s="5318"/>
      <c r="S71" s="5318"/>
    </row>
    <row r="72" spans="1:19" ht="17.100000000000001" customHeight="1">
      <c r="A72" s="5318"/>
      <c r="B72" s="5325" t="s">
        <v>2679</v>
      </c>
      <c r="C72" s="5310"/>
      <c r="D72" s="5312"/>
      <c r="E72" s="5312"/>
      <c r="F72" s="5312"/>
      <c r="G72" s="5312"/>
      <c r="H72" s="5312"/>
      <c r="I72" s="5316">
        <f>SUM(D72:H72)</f>
        <v>0</v>
      </c>
      <c r="J72" s="5313"/>
      <c r="K72" s="5345"/>
      <c r="L72" s="5318"/>
      <c r="M72" s="5346"/>
      <c r="N72" s="5318"/>
      <c r="O72" s="5318"/>
      <c r="P72" s="5346"/>
      <c r="Q72" s="5318"/>
      <c r="R72" s="5318"/>
      <c r="S72" s="5318"/>
    </row>
    <row r="73" spans="1:19" ht="17.100000000000001" customHeight="1">
      <c r="A73" s="5318"/>
      <c r="B73" s="5325" t="s">
        <v>2680</v>
      </c>
      <c r="C73" s="5310"/>
      <c r="D73" s="5312"/>
      <c r="E73" s="5312"/>
      <c r="F73" s="5312"/>
      <c r="G73" s="5312"/>
      <c r="H73" s="5312"/>
      <c r="I73" s="5316">
        <f>SUM(D73:H73)</f>
        <v>0</v>
      </c>
      <c r="J73" s="5313"/>
      <c r="K73" s="5345"/>
      <c r="L73" s="5318"/>
      <c r="M73" s="5346"/>
      <c r="N73" s="5318"/>
      <c r="O73" s="5318"/>
      <c r="P73" s="5346"/>
      <c r="Q73" s="5318"/>
      <c r="R73" s="5318"/>
      <c r="S73" s="5318"/>
    </row>
    <row r="74" spans="1:19" ht="17.100000000000001" customHeight="1">
      <c r="A74" s="5318"/>
      <c r="B74" s="5347" t="s">
        <v>2654</v>
      </c>
      <c r="C74" s="5348"/>
      <c r="D74" s="5349">
        <f>SUM(D68,D70)</f>
        <v>0</v>
      </c>
      <c r="E74" s="5349">
        <f t="shared" ref="E74:J74" si="10">SUM(E68,E70)</f>
        <v>0</v>
      </c>
      <c r="F74" s="5349">
        <f t="shared" si="10"/>
        <v>0</v>
      </c>
      <c r="G74" s="5349">
        <f t="shared" si="10"/>
        <v>0</v>
      </c>
      <c r="H74" s="5349">
        <f t="shared" si="10"/>
        <v>0</v>
      </c>
      <c r="I74" s="5349">
        <f t="shared" si="10"/>
        <v>0</v>
      </c>
      <c r="J74" s="5349">
        <f t="shared" si="10"/>
        <v>0</v>
      </c>
      <c r="K74" s="5328"/>
      <c r="L74" s="5318"/>
      <c r="M74" s="5318"/>
      <c r="N74" s="5318"/>
      <c r="O74" s="5318"/>
      <c r="P74" s="5318"/>
      <c r="Q74" s="5318"/>
      <c r="R74" s="5318"/>
      <c r="S74" s="5318"/>
    </row>
    <row r="75" spans="1:19" ht="17.100000000000001" customHeight="1">
      <c r="A75" s="5318"/>
      <c r="B75" s="5327"/>
      <c r="C75" s="5333"/>
      <c r="D75" s="5329"/>
      <c r="E75" s="5329"/>
      <c r="F75" s="5329"/>
      <c r="G75" s="5329"/>
      <c r="H75" s="5329"/>
      <c r="I75" s="5330"/>
      <c r="J75" s="5330"/>
      <c r="K75" s="5328"/>
      <c r="L75" s="5318"/>
      <c r="M75" s="5318"/>
      <c r="N75" s="5318"/>
      <c r="O75" s="5318"/>
      <c r="P75" s="5318"/>
      <c r="Q75" s="5318"/>
      <c r="R75" s="5318"/>
      <c r="S75" s="5318"/>
    </row>
    <row r="76" spans="1:19" ht="17.100000000000001" customHeight="1">
      <c r="A76" s="5318"/>
      <c r="B76" s="5328"/>
      <c r="C76" s="5328"/>
      <c r="D76" s="5334"/>
      <c r="E76" s="5334"/>
      <c r="F76" s="5334"/>
      <c r="G76" s="5334"/>
      <c r="H76" s="5334"/>
      <c r="I76" s="5335"/>
      <c r="J76" s="5335"/>
      <c r="K76" s="5328"/>
      <c r="L76" s="5318"/>
      <c r="M76" s="5318"/>
      <c r="N76" s="5318"/>
      <c r="O76" s="5318"/>
      <c r="P76" s="5318"/>
      <c r="Q76" s="5318"/>
      <c r="R76" s="5318"/>
      <c r="S76" s="5318"/>
    </row>
    <row r="77" spans="1:19" ht="14.25">
      <c r="A77" s="5318"/>
      <c r="B77" s="5328"/>
      <c r="C77" s="5328"/>
      <c r="D77" s="5334"/>
      <c r="E77" s="5334"/>
      <c r="F77" s="5334"/>
      <c r="G77" s="5334"/>
      <c r="H77" s="5334"/>
      <c r="I77" s="5335"/>
      <c r="J77" s="5335"/>
      <c r="K77" s="5328"/>
      <c r="L77" s="5318"/>
      <c r="M77" s="5318"/>
      <c r="N77" s="5318"/>
      <c r="O77" s="5318"/>
      <c r="P77" s="5318"/>
      <c r="Q77" s="5318"/>
      <c r="R77" s="5318"/>
      <c r="S77" s="5305" t="str">
        <f>+ToC!E117</f>
        <v xml:space="preserve">GENERAL Annual Return </v>
      </c>
    </row>
    <row r="78" spans="1:19" s="5318" customFormat="1" ht="14.25">
      <c r="B78" s="5328"/>
      <c r="C78" s="5328"/>
      <c r="D78" s="5334"/>
      <c r="E78" s="5334"/>
      <c r="F78" s="5334"/>
      <c r="G78" s="5334"/>
      <c r="H78" s="5334"/>
      <c r="I78" s="5335"/>
      <c r="J78" s="5335"/>
      <c r="K78" s="5328"/>
      <c r="S78" s="5306" t="s">
        <v>2681</v>
      </c>
    </row>
    <row r="79" spans="1:19" s="5318" customFormat="1">
      <c r="B79" s="5328"/>
      <c r="C79" s="5328"/>
      <c r="D79" s="5334"/>
      <c r="E79" s="5334"/>
      <c r="F79" s="5334"/>
      <c r="G79" s="5334"/>
      <c r="H79" s="5334"/>
      <c r="I79" s="5335"/>
      <c r="J79" s="5335"/>
      <c r="K79" s="5328"/>
    </row>
    <row r="80" spans="1:19">
      <c r="B80" s="5308"/>
      <c r="C80" s="5308"/>
      <c r="D80" s="5309"/>
      <c r="E80" s="5309"/>
      <c r="F80" s="5309"/>
      <c r="G80" s="5309"/>
      <c r="H80" s="5309"/>
      <c r="I80" s="5308"/>
      <c r="J80" s="5317"/>
      <c r="K80" s="5308"/>
    </row>
    <row r="81" spans="2:11">
      <c r="B81" s="5308"/>
      <c r="C81" s="5308"/>
      <c r="D81" s="5309"/>
      <c r="E81" s="5309"/>
      <c r="F81" s="5309"/>
      <c r="G81" s="5309"/>
      <c r="H81" s="5309"/>
      <c r="I81" s="5308"/>
      <c r="J81" s="5308"/>
      <c r="K81" s="5308"/>
    </row>
    <row r="82" spans="2:11">
      <c r="B82" s="5308"/>
      <c r="C82" s="5308"/>
      <c r="D82" s="5309"/>
      <c r="E82" s="5309"/>
      <c r="F82" s="5309"/>
      <c r="G82" s="5309"/>
      <c r="H82" s="5309"/>
      <c r="I82" s="5308"/>
      <c r="J82" s="5308"/>
      <c r="K82" s="5308"/>
    </row>
    <row r="83" spans="2:11">
      <c r="B83" s="5308"/>
      <c r="C83" s="5308"/>
      <c r="D83" s="5309"/>
      <c r="E83" s="5309"/>
      <c r="F83" s="5309"/>
      <c r="G83" s="5309"/>
      <c r="H83" s="5309"/>
      <c r="I83" s="5308"/>
      <c r="J83" s="5308"/>
      <c r="K83" s="5308"/>
    </row>
    <row r="84" spans="2:11">
      <c r="D84" s="5307"/>
      <c r="E84" s="5307"/>
      <c r="F84" s="5307"/>
      <c r="G84" s="5307"/>
      <c r="H84" s="5307"/>
    </row>
    <row r="85" spans="2:11">
      <c r="D85" s="5307"/>
      <c r="E85" s="5307"/>
      <c r="F85" s="5307"/>
      <c r="G85" s="5307"/>
      <c r="H85" s="5307"/>
    </row>
    <row r="86" spans="2:11">
      <c r="D86" s="5307"/>
      <c r="E86" s="5307"/>
      <c r="F86" s="5307"/>
      <c r="G86" s="5307"/>
      <c r="H86" s="5307"/>
    </row>
    <row r="87" spans="2:11">
      <c r="D87" s="5307"/>
      <c r="E87" s="5307"/>
      <c r="F87" s="5307"/>
      <c r="G87" s="5307"/>
      <c r="H87" s="5307"/>
    </row>
    <row r="88" spans="2:11">
      <c r="D88" s="5307"/>
      <c r="E88" s="5307"/>
      <c r="F88" s="5307"/>
      <c r="G88" s="5307"/>
      <c r="H88" s="5307"/>
    </row>
    <row r="89" spans="2:11">
      <c r="D89" s="5307"/>
      <c r="E89" s="5307"/>
      <c r="F89" s="5307"/>
      <c r="G89" s="5307"/>
      <c r="H89" s="5307"/>
    </row>
    <row r="90" spans="2:11">
      <c r="D90" s="5307"/>
      <c r="E90" s="5307"/>
      <c r="F90" s="5307"/>
      <c r="G90" s="5307"/>
      <c r="H90" s="5307"/>
    </row>
    <row r="91" spans="2:11">
      <c r="D91" s="5307"/>
      <c r="E91" s="5307"/>
      <c r="F91" s="5307"/>
      <c r="G91" s="5307"/>
      <c r="H91" s="5307"/>
    </row>
    <row r="92" spans="2:11">
      <c r="D92" s="5307"/>
      <c r="E92" s="5307"/>
      <c r="F92" s="5307"/>
      <c r="G92" s="5307"/>
      <c r="H92" s="5307"/>
    </row>
    <row r="93" spans="2:11">
      <c r="D93" s="5307"/>
      <c r="E93" s="5307"/>
      <c r="F93" s="5307"/>
      <c r="G93" s="5307"/>
      <c r="H93" s="5307"/>
    </row>
    <row r="94" spans="2:11">
      <c r="D94" s="5307"/>
      <c r="E94" s="5307"/>
      <c r="F94" s="5307"/>
      <c r="G94" s="5307"/>
      <c r="H94" s="5307"/>
    </row>
    <row r="95" spans="2:11">
      <c r="D95" s="5307"/>
      <c r="E95" s="5307"/>
      <c r="F95" s="5307"/>
      <c r="G95" s="5307"/>
      <c r="H95" s="5307"/>
    </row>
    <row r="96" spans="2:11">
      <c r="D96" s="5307"/>
      <c r="E96" s="5307"/>
      <c r="F96" s="5307"/>
      <c r="G96" s="5307"/>
      <c r="H96" s="5307"/>
    </row>
    <row r="97" spans="4:8">
      <c r="D97" s="5307"/>
      <c r="E97" s="5307"/>
      <c r="F97" s="5307"/>
      <c r="G97" s="5307"/>
      <c r="H97" s="5307"/>
    </row>
    <row r="98" spans="4:8">
      <c r="D98" s="5307"/>
      <c r="E98" s="5307"/>
      <c r="F98" s="5307"/>
      <c r="G98" s="5307"/>
      <c r="H98" s="5307"/>
    </row>
    <row r="99" spans="4:8">
      <c r="D99" s="5307"/>
      <c r="E99" s="5307"/>
      <c r="F99" s="5307"/>
      <c r="G99" s="5307"/>
      <c r="H99" s="5307"/>
    </row>
    <row r="100" spans="4:8">
      <c r="D100" s="5307"/>
      <c r="E100" s="5307"/>
      <c r="F100" s="5307"/>
      <c r="G100" s="5307"/>
      <c r="H100" s="5307"/>
    </row>
    <row r="101" spans="4:8">
      <c r="D101" s="5307"/>
      <c r="E101" s="5307"/>
      <c r="F101" s="5307"/>
      <c r="G101" s="5307"/>
      <c r="H101" s="5307"/>
    </row>
    <row r="102" spans="4:8">
      <c r="D102" s="5307"/>
      <c r="E102" s="5307"/>
      <c r="F102" s="5307"/>
      <c r="G102" s="5307"/>
      <c r="H102" s="5307"/>
    </row>
  </sheetData>
  <sheetProtection algorithmName="SHA-512" hashValue="sluXrtDYCpWHYpPSm4QStlF79jw6BavA95g1091+KoPJgicI1jB6gPYQ09WpJTKh4Rbffqy7JCLg5RbLIBPufw==" saltValue="St1KbqsaRKEmBJ/P1NqDXg==" spinCount="100000" sheet="1" objects="1" scenarios="1"/>
  <customSheetViews>
    <customSheetView guid="{54084986-DBD9-467D-BB87-84DFF604BE53}" showPageBreaks="1" printArea="1" topLeftCell="A7">
      <selection activeCell="V30" sqref="V30"/>
      <pageMargins left="0.5" right="0" top="0.75" bottom="0.75" header="0.3" footer="0.3"/>
      <pageSetup paperSize="5" scale="65" orientation="landscape" r:id="rId1"/>
    </customSheetView>
  </customSheetViews>
  <mergeCells count="4">
    <mergeCell ref="A1:S1"/>
    <mergeCell ref="A4:C4"/>
    <mergeCell ref="A9:S9"/>
    <mergeCell ref="A11:S11"/>
  </mergeCells>
  <conditionalFormatting sqref="D49:H49 D50:I51 B49:B73 K49:K73 M49:M73 P49:P73 D52:H54 D56:H59 D61:H63 D60:J60 D55:J55 D65:H67 D64:J64 D69:H69 D68:J68 D75:H102 D74:J74 D71:H73 D70:J70">
    <cfRule type="expression" dxfId="0" priority="1" stopIfTrue="1">
      <formula>CELL("protect",B49)=0</formula>
    </cfRule>
  </conditionalFormatting>
  <dataValidations count="1">
    <dataValidation type="list" allowBlank="1" showInputMessage="1" showErrorMessage="1" sqref="E13:R13">
      <formula1>$W$14:$W$35</formula1>
    </dataValidation>
  </dataValidations>
  <hyperlinks>
    <hyperlink ref="A1:S1" location="ToC!A1" display="50.15"/>
  </hyperlinks>
  <pageMargins left="0.70866141732283472" right="0.70866141732283472" top="0.74803149606299213" bottom="0.74803149606299213" header="0.31496062992125984" footer="0.31496062992125984"/>
  <pageSetup scale="27" orientation="portrait" r:id="rId2"/>
  <headerFooter>
    <oddHeader>&amp;L&amp;A&amp;C&amp;"Times New Roman,Bold" DRAFT 
INTERNAL USE ONLY&amp;RPage &amp;P</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CCFFCC"/>
    <pageSetUpPr fitToPage="1"/>
  </sheetPr>
  <dimension ref="A1:Q50"/>
  <sheetViews>
    <sheetView topLeftCell="E1" zoomScale="70" zoomScaleNormal="70" workbookViewId="0">
      <selection activeCell="Q3" sqref="Q3"/>
    </sheetView>
  </sheetViews>
  <sheetFormatPr defaultColWidth="0" defaultRowHeight="12.75" zeroHeight="1"/>
  <cols>
    <col min="1" max="2" width="5.33203125" style="4752" customWidth="1"/>
    <col min="3" max="3" width="6.33203125" style="4752" customWidth="1"/>
    <col min="4" max="4" width="84.6640625" style="4752" customWidth="1"/>
    <col min="5" max="5" width="5.83203125" style="4822" customWidth="1"/>
    <col min="6" max="7" width="16.33203125" style="4752" customWidth="1"/>
    <col min="8" max="8" width="14.33203125" style="4752" customWidth="1"/>
    <col min="9" max="9" width="14.83203125" style="4752" customWidth="1"/>
    <col min="10" max="10" width="14.1640625" style="4752" customWidth="1"/>
    <col min="11" max="11" width="12.83203125" style="4752" customWidth="1"/>
    <col min="12" max="17" width="15.33203125" style="4752" customWidth="1"/>
    <col min="18" max="16384" width="11.33203125" style="4752" hidden="1"/>
  </cols>
  <sheetData>
    <row r="1" spans="1:17">
      <c r="A1" s="6782">
        <v>50.16</v>
      </c>
      <c r="B1" s="6782"/>
      <c r="C1" s="6782"/>
      <c r="D1" s="6782"/>
      <c r="E1" s="6782"/>
      <c r="F1" s="6782"/>
      <c r="G1" s="6782"/>
      <c r="H1" s="6782"/>
      <c r="I1" s="6782"/>
      <c r="J1" s="6782"/>
      <c r="K1" s="6782"/>
      <c r="L1" s="6782"/>
      <c r="M1" s="6782"/>
      <c r="N1" s="6782"/>
      <c r="O1" s="6782"/>
      <c r="P1" s="6782"/>
      <c r="Q1" s="6782"/>
    </row>
    <row r="2" spans="1:17">
      <c r="A2" s="4753"/>
      <c r="B2" s="4753"/>
      <c r="C2" s="4753"/>
      <c r="D2" s="4754"/>
      <c r="E2" s="4755"/>
      <c r="F2" s="4756"/>
      <c r="G2" s="4756"/>
      <c r="H2" s="4756"/>
      <c r="I2" s="4756"/>
      <c r="J2" s="4756"/>
      <c r="K2" s="4757"/>
      <c r="L2" s="4756"/>
      <c r="M2" s="4756"/>
      <c r="N2" s="4756"/>
      <c r="O2" s="4756"/>
      <c r="P2" s="4756"/>
      <c r="Q2" s="4757"/>
    </row>
    <row r="3" spans="1:17" ht="15.75">
      <c r="A3" s="4758" t="str">
        <f>+Cover!A14</f>
        <v>Select Name of Insurer/ Financial Holding Company</v>
      </c>
      <c r="B3" s="4759"/>
      <c r="C3" s="4760"/>
      <c r="D3" s="4760"/>
      <c r="E3" s="4761"/>
      <c r="F3" s="4761"/>
      <c r="G3" s="4756"/>
      <c r="H3" s="4756"/>
      <c r="I3" s="4756"/>
      <c r="J3" s="4756"/>
      <c r="K3" s="4762"/>
      <c r="L3" s="4762"/>
      <c r="M3" s="4756"/>
      <c r="N3" s="4756"/>
      <c r="O3" s="4756"/>
      <c r="P3" s="4756"/>
      <c r="Q3" s="5727" t="s">
        <v>1909</v>
      </c>
    </row>
    <row r="4" spans="1:17">
      <c r="A4" s="4763" t="str">
        <f>+ToC!A3</f>
        <v>Insurer/Financial Holding Company</v>
      </c>
      <c r="B4" s="4759"/>
      <c r="C4" s="4760"/>
      <c r="D4" s="4760"/>
      <c r="E4" s="4761"/>
      <c r="F4" s="4761"/>
      <c r="G4" s="4756"/>
      <c r="H4" s="4756"/>
      <c r="I4" s="4756"/>
      <c r="J4" s="4756"/>
      <c r="K4" s="4762"/>
      <c r="L4" s="4762"/>
      <c r="M4" s="4756"/>
      <c r="N4" s="4756"/>
      <c r="O4" s="4756"/>
      <c r="P4" s="4756"/>
      <c r="Q4" s="4762"/>
    </row>
    <row r="5" spans="1:17">
      <c r="A5" s="4145"/>
      <c r="B5" s="4759"/>
      <c r="C5" s="4760"/>
      <c r="D5" s="4760"/>
      <c r="E5" s="4761"/>
      <c r="F5" s="4761"/>
      <c r="G5" s="4756"/>
      <c r="H5" s="4756"/>
      <c r="I5" s="4756"/>
      <c r="J5" s="4756"/>
      <c r="K5" s="4762"/>
      <c r="L5" s="4762"/>
      <c r="M5" s="4756"/>
      <c r="N5" s="4756"/>
      <c r="O5" s="4756"/>
      <c r="P5" s="4756"/>
      <c r="Q5" s="4762"/>
    </row>
    <row r="6" spans="1:17">
      <c r="A6" s="343" t="str">
        <f>+ToC!A5</f>
        <v>General Insurers Annual Return</v>
      </c>
      <c r="B6" s="4759"/>
      <c r="C6" s="4760"/>
      <c r="D6" s="4760"/>
      <c r="E6" s="4761"/>
      <c r="F6" s="4761"/>
      <c r="G6" s="4756"/>
      <c r="H6" s="4756"/>
      <c r="I6" s="4756"/>
      <c r="J6" s="4756"/>
      <c r="K6" s="4762"/>
      <c r="L6" s="4762"/>
      <c r="M6" s="4756"/>
      <c r="N6" s="4756"/>
      <c r="O6" s="4756"/>
      <c r="P6" s="4756"/>
      <c r="Q6" s="4762"/>
    </row>
    <row r="7" spans="1:17">
      <c r="A7" s="343" t="str">
        <f>+ToC!A6</f>
        <v>For Year Ended:</v>
      </c>
      <c r="B7" s="4759"/>
      <c r="C7" s="4760"/>
      <c r="D7" s="4760"/>
      <c r="E7" s="4761"/>
      <c r="F7" s="4761"/>
      <c r="G7" s="4756"/>
      <c r="H7" s="4756"/>
      <c r="I7" s="4756"/>
      <c r="J7" s="4756"/>
      <c r="K7" s="4762"/>
      <c r="L7" s="4762"/>
      <c r="M7" s="4756"/>
      <c r="N7" s="4756"/>
      <c r="O7" s="4756"/>
      <c r="P7" s="4756"/>
      <c r="Q7" s="434">
        <f>Cover!A22</f>
        <v>0</v>
      </c>
    </row>
    <row r="8" spans="1:17">
      <c r="A8" s="4759"/>
      <c r="B8" s="4759"/>
      <c r="C8" s="4760"/>
      <c r="D8" s="4760"/>
      <c r="E8" s="4761"/>
      <c r="F8" s="4761"/>
      <c r="G8" s="4756"/>
      <c r="H8" s="4756"/>
      <c r="I8" s="4756"/>
      <c r="J8" s="4756"/>
      <c r="K8" s="4762"/>
      <c r="L8" s="4762"/>
      <c r="M8" s="4756"/>
      <c r="N8" s="4756"/>
      <c r="O8" s="4756"/>
      <c r="P8" s="4756"/>
      <c r="Q8" s="4762"/>
    </row>
    <row r="9" spans="1:17" ht="27" customHeight="1">
      <c r="A9" s="6783" t="s">
        <v>2385</v>
      </c>
      <c r="B9" s="6783"/>
      <c r="C9" s="6783"/>
      <c r="D9" s="6783"/>
      <c r="E9" s="6783"/>
      <c r="F9" s="6783"/>
      <c r="G9" s="6783"/>
      <c r="H9" s="6783"/>
      <c r="I9" s="6783"/>
      <c r="J9" s="6783"/>
      <c r="K9" s="6783"/>
      <c r="L9" s="6783"/>
      <c r="M9" s="6783"/>
      <c r="N9" s="6783"/>
      <c r="O9" s="6783"/>
      <c r="P9" s="6783"/>
      <c r="Q9" s="6783"/>
    </row>
    <row r="10" spans="1:17" ht="24" customHeight="1">
      <c r="A10" s="6783" t="s">
        <v>2386</v>
      </c>
      <c r="B10" s="6783"/>
      <c r="C10" s="6783"/>
      <c r="D10" s="6783"/>
      <c r="E10" s="6783"/>
      <c r="F10" s="6783"/>
      <c r="G10" s="6783"/>
      <c r="H10" s="6783"/>
      <c r="I10" s="6783"/>
      <c r="J10" s="6783"/>
      <c r="K10" s="6783"/>
      <c r="L10" s="6783"/>
      <c r="M10" s="6783"/>
      <c r="N10" s="6783"/>
      <c r="O10" s="6783"/>
      <c r="P10" s="6783"/>
      <c r="Q10" s="6783"/>
    </row>
    <row r="11" spans="1:17" ht="17.100000000000001" customHeight="1">
      <c r="A11" s="6784"/>
      <c r="B11" s="6784"/>
      <c r="C11" s="6784"/>
      <c r="D11" s="6784"/>
      <c r="E11" s="6784"/>
      <c r="F11" s="6784"/>
      <c r="G11" s="6784"/>
      <c r="H11" s="6784"/>
      <c r="I11" s="6784"/>
      <c r="J11" s="6784"/>
      <c r="K11" s="6784"/>
      <c r="L11" s="6784"/>
      <c r="M11" s="6784"/>
      <c r="N11" s="6784"/>
      <c r="O11" s="6784"/>
      <c r="P11" s="6784"/>
      <c r="Q11" s="6784"/>
    </row>
    <row r="12" spans="1:17">
      <c r="A12" s="4756"/>
      <c r="B12" s="4756"/>
      <c r="C12" s="4756"/>
      <c r="D12" s="4756"/>
      <c r="E12" s="4753"/>
      <c r="F12" s="6785">
        <f>YEAR(Q7)</f>
        <v>1900</v>
      </c>
      <c r="G12" s="6786"/>
      <c r="H12" s="6786"/>
      <c r="I12" s="6786"/>
      <c r="J12" s="6786"/>
      <c r="K12" s="6787"/>
      <c r="L12" s="6785">
        <f>F12-1</f>
        <v>1899</v>
      </c>
      <c r="M12" s="6786"/>
      <c r="N12" s="6786"/>
      <c r="O12" s="6786"/>
      <c r="P12" s="6786"/>
      <c r="Q12" s="6787"/>
    </row>
    <row r="13" spans="1:17" ht="18.600000000000001" customHeight="1">
      <c r="A13" s="4764"/>
      <c r="B13" s="4765"/>
      <c r="C13" s="4765"/>
      <c r="D13" s="4765"/>
      <c r="E13" s="4766"/>
      <c r="F13" s="6794" t="s">
        <v>2387</v>
      </c>
      <c r="G13" s="6794" t="s">
        <v>2388</v>
      </c>
      <c r="H13" s="6788" t="s">
        <v>2389</v>
      </c>
      <c r="I13" s="6789"/>
      <c r="J13" s="6790"/>
      <c r="K13" s="6791" t="s">
        <v>182</v>
      </c>
      <c r="L13" s="6794" t="s">
        <v>2387</v>
      </c>
      <c r="M13" s="6794" t="s">
        <v>2388</v>
      </c>
      <c r="N13" s="6788" t="s">
        <v>2389</v>
      </c>
      <c r="O13" s="6789"/>
      <c r="P13" s="6790"/>
      <c r="Q13" s="6791" t="s">
        <v>182</v>
      </c>
    </row>
    <row r="14" spans="1:17" ht="45" customHeight="1">
      <c r="A14" s="4767"/>
      <c r="B14" s="4768"/>
      <c r="C14" s="4768"/>
      <c r="D14" s="4768"/>
      <c r="E14" s="4769"/>
      <c r="F14" s="6794"/>
      <c r="G14" s="6794"/>
      <c r="H14" s="5228" t="s">
        <v>2390</v>
      </c>
      <c r="I14" s="5228" t="s">
        <v>2391</v>
      </c>
      <c r="J14" s="4771" t="s">
        <v>224</v>
      </c>
      <c r="K14" s="6791"/>
      <c r="L14" s="6794"/>
      <c r="M14" s="6794"/>
      <c r="N14" s="5228" t="s">
        <v>2390</v>
      </c>
      <c r="O14" s="5228" t="s">
        <v>2391</v>
      </c>
      <c r="P14" s="4771" t="s">
        <v>224</v>
      </c>
      <c r="Q14" s="6791"/>
    </row>
    <row r="15" spans="1:17">
      <c r="A15" s="4767"/>
      <c r="B15" s="4768"/>
      <c r="C15" s="4768"/>
      <c r="D15" s="4768"/>
      <c r="E15" s="4769"/>
      <c r="F15" s="4772" t="s">
        <v>881</v>
      </c>
      <c r="G15" s="4772" t="s">
        <v>881</v>
      </c>
      <c r="H15" s="4772" t="s">
        <v>881</v>
      </c>
      <c r="I15" s="4772" t="s">
        <v>881</v>
      </c>
      <c r="J15" s="4772" t="s">
        <v>881</v>
      </c>
      <c r="K15" s="4772" t="s">
        <v>881</v>
      </c>
      <c r="L15" s="4772" t="s">
        <v>881</v>
      </c>
      <c r="M15" s="4772" t="s">
        <v>881</v>
      </c>
      <c r="N15" s="4772" t="s">
        <v>881</v>
      </c>
      <c r="O15" s="4772" t="s">
        <v>881</v>
      </c>
      <c r="P15" s="4772" t="s">
        <v>881</v>
      </c>
      <c r="Q15" s="4772" t="s">
        <v>881</v>
      </c>
    </row>
    <row r="16" spans="1:17">
      <c r="A16" s="4773" t="s">
        <v>2392</v>
      </c>
      <c r="B16" s="5226"/>
      <c r="C16" s="4774"/>
      <c r="D16" s="4774"/>
      <c r="E16" s="4775"/>
      <c r="F16" s="4776"/>
      <c r="G16" s="4776"/>
      <c r="H16" s="4776"/>
      <c r="I16" s="4776"/>
      <c r="J16" s="4776"/>
      <c r="K16" s="4777"/>
      <c r="L16" s="4776"/>
      <c r="M16" s="4776"/>
      <c r="N16" s="4776"/>
      <c r="O16" s="4776"/>
      <c r="P16" s="4776"/>
      <c r="Q16" s="4777"/>
    </row>
    <row r="17" spans="1:17" ht="18" customHeight="1">
      <c r="A17" s="4778" t="s">
        <v>2393</v>
      </c>
      <c r="B17" s="4779"/>
      <c r="C17" s="4779"/>
      <c r="D17" s="4779"/>
      <c r="E17" s="4780"/>
      <c r="F17" s="5207" t="s">
        <v>109</v>
      </c>
      <c r="G17" s="5207" t="s">
        <v>109</v>
      </c>
      <c r="H17" s="5207" t="s">
        <v>109</v>
      </c>
      <c r="I17" s="5207"/>
      <c r="J17" s="5207"/>
      <c r="K17" s="4781">
        <f>SUM(F17:J17)</f>
        <v>0</v>
      </c>
      <c r="L17" s="5207" t="s">
        <v>109</v>
      </c>
      <c r="M17" s="5207" t="s">
        <v>109</v>
      </c>
      <c r="N17" s="5207" t="s">
        <v>109</v>
      </c>
      <c r="O17" s="5207"/>
      <c r="P17" s="5207"/>
      <c r="Q17" s="4781">
        <f>SUM(L17:P17)</f>
        <v>0</v>
      </c>
    </row>
    <row r="18" spans="1:17" ht="18" customHeight="1">
      <c r="A18" s="4782" t="s">
        <v>2394</v>
      </c>
      <c r="B18" s="4783"/>
      <c r="C18" s="4783"/>
      <c r="D18" s="4783"/>
      <c r="E18" s="4784"/>
      <c r="F18" s="5207"/>
      <c r="G18" s="5207"/>
      <c r="H18" s="5207"/>
      <c r="I18" s="5207"/>
      <c r="J18" s="5207"/>
      <c r="K18" s="4781">
        <f>SUM(F18:J18)</f>
        <v>0</v>
      </c>
      <c r="L18" s="5207"/>
      <c r="M18" s="5207"/>
      <c r="N18" s="5207"/>
      <c r="O18" s="5207"/>
      <c r="P18" s="5207"/>
      <c r="Q18" s="4781">
        <f>SUM(L18:P18)</f>
        <v>0</v>
      </c>
    </row>
    <row r="19" spans="1:17" ht="18" customHeight="1">
      <c r="A19" s="4785" t="s">
        <v>2395</v>
      </c>
      <c r="B19" s="4786"/>
      <c r="C19" s="4783"/>
      <c r="D19" s="4783"/>
      <c r="E19" s="4784"/>
      <c r="F19" s="4787">
        <f>SUM(F17:F18)</f>
        <v>0</v>
      </c>
      <c r="G19" s="4787">
        <f t="shared" ref="G19:P19" si="0">SUM(G17:G18)</f>
        <v>0</v>
      </c>
      <c r="H19" s="4787">
        <f t="shared" si="0"/>
        <v>0</v>
      </c>
      <c r="I19" s="4787">
        <f t="shared" si="0"/>
        <v>0</v>
      </c>
      <c r="J19" s="4787">
        <f t="shared" si="0"/>
        <v>0</v>
      </c>
      <c r="K19" s="4787">
        <f t="shared" si="0"/>
        <v>0</v>
      </c>
      <c r="L19" s="4787">
        <f t="shared" si="0"/>
        <v>0</v>
      </c>
      <c r="M19" s="4787">
        <f t="shared" si="0"/>
        <v>0</v>
      </c>
      <c r="N19" s="4787">
        <f t="shared" si="0"/>
        <v>0</v>
      </c>
      <c r="O19" s="4787">
        <f t="shared" si="0"/>
        <v>0</v>
      </c>
      <c r="P19" s="4787">
        <f t="shared" si="0"/>
        <v>0</v>
      </c>
      <c r="Q19" s="4787">
        <f>SUM(Q17:Q18)</f>
        <v>0</v>
      </c>
    </row>
    <row r="20" spans="1:17" ht="18" customHeight="1">
      <c r="A20" s="4788" t="s">
        <v>2396</v>
      </c>
      <c r="B20" s="4789"/>
      <c r="C20" s="4790"/>
      <c r="D20" s="4790"/>
      <c r="E20" s="4791"/>
      <c r="F20" s="5117"/>
      <c r="G20" s="5117"/>
      <c r="H20" s="5117"/>
      <c r="I20" s="5117"/>
      <c r="J20" s="5117"/>
      <c r="K20" s="5117"/>
      <c r="L20" s="5117"/>
      <c r="M20" s="5117"/>
      <c r="N20" s="5117"/>
      <c r="O20" s="5117"/>
      <c r="P20" s="5117"/>
      <c r="Q20" s="5117"/>
    </row>
    <row r="21" spans="1:17" ht="18" customHeight="1">
      <c r="A21" s="4793"/>
      <c r="B21" s="4779"/>
      <c r="C21" s="4779"/>
      <c r="D21" s="4794" t="s">
        <v>2397</v>
      </c>
      <c r="E21" s="4780"/>
      <c r="F21" s="5208"/>
      <c r="G21" s="5208"/>
      <c r="H21" s="5207"/>
      <c r="I21" s="5207"/>
      <c r="J21" s="5207"/>
      <c r="K21" s="4781">
        <f>SUM(F21:J21)</f>
        <v>0</v>
      </c>
      <c r="L21" s="5208"/>
      <c r="M21" s="5208"/>
      <c r="N21" s="5207"/>
      <c r="O21" s="5207"/>
      <c r="P21" s="5207"/>
      <c r="Q21" s="4781">
        <f>SUM(L21:P21)</f>
        <v>0</v>
      </c>
    </row>
    <row r="22" spans="1:17" ht="18" customHeight="1">
      <c r="A22" s="4795"/>
      <c r="B22" s="4783"/>
      <c r="C22" s="4783"/>
      <c r="D22" s="4783" t="s">
        <v>2398</v>
      </c>
      <c r="E22" s="4784"/>
      <c r="F22" s="5208"/>
      <c r="G22" s="5208"/>
      <c r="H22" s="5209"/>
      <c r="I22" s="5209"/>
      <c r="J22" s="5209"/>
      <c r="K22" s="4781">
        <f>SUM(F22:J22)</f>
        <v>0</v>
      </c>
      <c r="L22" s="5208"/>
      <c r="M22" s="5208"/>
      <c r="N22" s="5209"/>
      <c r="O22" s="5209"/>
      <c r="P22" s="5209"/>
      <c r="Q22" s="4781">
        <f>SUM(L22:P22)</f>
        <v>0</v>
      </c>
    </row>
    <row r="23" spans="1:17" ht="18" customHeight="1">
      <c r="A23" s="4795"/>
      <c r="B23" s="4783"/>
      <c r="C23" s="4783"/>
      <c r="D23" s="4783" t="s">
        <v>2399</v>
      </c>
      <c r="E23" s="4784"/>
      <c r="F23" s="5210"/>
      <c r="G23" s="5211"/>
      <c r="H23" s="5210"/>
      <c r="I23" s="5210"/>
      <c r="J23" s="5210"/>
      <c r="K23" s="4781">
        <f>SUM(F23:J23)</f>
        <v>0</v>
      </c>
      <c r="L23" s="5210"/>
      <c r="M23" s="5211"/>
      <c r="N23" s="5210"/>
      <c r="O23" s="5210"/>
      <c r="P23" s="5210"/>
      <c r="Q23" s="4781">
        <f>SUM(L23:P23)</f>
        <v>0</v>
      </c>
    </row>
    <row r="24" spans="1:17" s="4399" customFormat="1" ht="18" customHeight="1">
      <c r="A24" s="4793"/>
      <c r="B24" s="4779"/>
      <c r="C24" s="4779"/>
      <c r="D24" s="4779" t="s">
        <v>2400</v>
      </c>
      <c r="E24" s="4780"/>
      <c r="F24" s="5209"/>
      <c r="G24" s="5208"/>
      <c r="H24" s="5208"/>
      <c r="I24" s="5208"/>
      <c r="J24" s="5208"/>
      <c r="K24" s="4781">
        <f>SUM(F24:J24)</f>
        <v>0</v>
      </c>
      <c r="L24" s="5209"/>
      <c r="M24" s="5208"/>
      <c r="N24" s="5208"/>
      <c r="O24" s="5208"/>
      <c r="P24" s="5208"/>
      <c r="Q24" s="4781">
        <f>SUM(L24:P24)</f>
        <v>0</v>
      </c>
    </row>
    <row r="25" spans="1:17" ht="18" customHeight="1">
      <c r="A25" s="4793"/>
      <c r="B25" s="4779"/>
      <c r="C25" s="4799" t="s">
        <v>2401</v>
      </c>
      <c r="D25" s="4779"/>
      <c r="E25" s="4780"/>
      <c r="F25" s="4781">
        <f t="shared" ref="F25:K25" si="1">SUM(F21:F24)</f>
        <v>0</v>
      </c>
      <c r="G25" s="4781">
        <f t="shared" si="1"/>
        <v>0</v>
      </c>
      <c r="H25" s="4781">
        <f t="shared" si="1"/>
        <v>0</v>
      </c>
      <c r="I25" s="4781">
        <f t="shared" si="1"/>
        <v>0</v>
      </c>
      <c r="J25" s="4781">
        <f t="shared" si="1"/>
        <v>0</v>
      </c>
      <c r="K25" s="4781">
        <f t="shared" si="1"/>
        <v>0</v>
      </c>
      <c r="L25" s="4781">
        <f t="shared" ref="L25:Q25" si="2">SUM(L21:L24)</f>
        <v>0</v>
      </c>
      <c r="M25" s="4781">
        <f t="shared" si="2"/>
        <v>0</v>
      </c>
      <c r="N25" s="4781">
        <f t="shared" si="2"/>
        <v>0</v>
      </c>
      <c r="O25" s="4781">
        <f t="shared" si="2"/>
        <v>0</v>
      </c>
      <c r="P25" s="4781">
        <f t="shared" si="2"/>
        <v>0</v>
      </c>
      <c r="Q25" s="4781">
        <f t="shared" si="2"/>
        <v>0</v>
      </c>
    </row>
    <row r="26" spans="1:17" ht="18" customHeight="1">
      <c r="A26" s="4793"/>
      <c r="B26" s="4779"/>
      <c r="C26" s="4799"/>
      <c r="D26" s="4801" t="s">
        <v>2402</v>
      </c>
      <c r="E26" s="4780"/>
      <c r="F26" s="5212"/>
      <c r="G26" s="5212"/>
      <c r="H26" s="5212"/>
      <c r="I26" s="5212"/>
      <c r="J26" s="5212"/>
      <c r="K26" s="4787">
        <f>SUM(F26:J26)</f>
        <v>0</v>
      </c>
      <c r="L26" s="5212"/>
      <c r="M26" s="5212"/>
      <c r="N26" s="5212"/>
      <c r="O26" s="5212"/>
      <c r="P26" s="5212"/>
      <c r="Q26" s="4787">
        <f>SUM(L26:P26)</f>
        <v>0</v>
      </c>
    </row>
    <row r="27" spans="1:17" ht="18" customHeight="1">
      <c r="A27" s="4795"/>
      <c r="B27" s="4783"/>
      <c r="C27" s="4783"/>
      <c r="D27" s="4802" t="s">
        <v>2403</v>
      </c>
      <c r="E27" s="4784"/>
      <c r="F27" s="5209"/>
      <c r="G27" s="5209"/>
      <c r="H27" s="5209"/>
      <c r="I27" s="5209"/>
      <c r="J27" s="5209"/>
      <c r="K27" s="4787">
        <f>SUM(F27:J27)</f>
        <v>0</v>
      </c>
      <c r="L27" s="5209"/>
      <c r="M27" s="5209"/>
      <c r="N27" s="5209"/>
      <c r="O27" s="5209"/>
      <c r="P27" s="5209"/>
      <c r="Q27" s="4787">
        <f>SUM(L27:P27)</f>
        <v>0</v>
      </c>
    </row>
    <row r="28" spans="1:17" ht="18.600000000000001" customHeight="1">
      <c r="A28" s="4795"/>
      <c r="B28" s="4783"/>
      <c r="C28" s="4783"/>
      <c r="D28" s="4802" t="s">
        <v>2404</v>
      </c>
      <c r="E28" s="4784"/>
      <c r="F28" s="5211"/>
      <c r="G28" s="5211"/>
      <c r="H28" s="5211"/>
      <c r="I28" s="5211"/>
      <c r="J28" s="5211"/>
      <c r="K28" s="4787">
        <f>SUM(F28:J28)</f>
        <v>0</v>
      </c>
      <c r="L28" s="5211"/>
      <c r="M28" s="5211"/>
      <c r="N28" s="5211"/>
      <c r="O28" s="5211"/>
      <c r="P28" s="5211"/>
      <c r="Q28" s="4787">
        <f>SUM(L28:P28)</f>
        <v>0</v>
      </c>
    </row>
    <row r="29" spans="1:17" ht="18" customHeight="1">
      <c r="A29" s="4795"/>
      <c r="B29" s="4783"/>
      <c r="C29" s="4803" t="s">
        <v>2405</v>
      </c>
      <c r="D29" s="4783"/>
      <c r="E29" s="4784"/>
      <c r="F29" s="4787">
        <f t="shared" ref="F29:K29" si="3">SUM(F26:F28)</f>
        <v>0</v>
      </c>
      <c r="G29" s="4787">
        <f t="shared" si="3"/>
        <v>0</v>
      </c>
      <c r="H29" s="4787">
        <f t="shared" si="3"/>
        <v>0</v>
      </c>
      <c r="I29" s="4787">
        <f t="shared" si="3"/>
        <v>0</v>
      </c>
      <c r="J29" s="4787">
        <f t="shared" si="3"/>
        <v>0</v>
      </c>
      <c r="K29" s="4787">
        <f t="shared" si="3"/>
        <v>0</v>
      </c>
      <c r="L29" s="4787">
        <f t="shared" ref="L29:Q29" si="4">SUM(L26:L28)</f>
        <v>0</v>
      </c>
      <c r="M29" s="4787">
        <f t="shared" si="4"/>
        <v>0</v>
      </c>
      <c r="N29" s="4787">
        <f t="shared" si="4"/>
        <v>0</v>
      </c>
      <c r="O29" s="4787">
        <f t="shared" si="4"/>
        <v>0</v>
      </c>
      <c r="P29" s="4787">
        <f t="shared" si="4"/>
        <v>0</v>
      </c>
      <c r="Q29" s="4787">
        <f t="shared" si="4"/>
        <v>0</v>
      </c>
    </row>
    <row r="30" spans="1:17" ht="18" customHeight="1">
      <c r="A30" s="4793"/>
      <c r="B30" s="4779"/>
      <c r="C30" s="4779"/>
      <c r="D30" s="4779" t="s">
        <v>2406</v>
      </c>
      <c r="E30" s="4780"/>
      <c r="F30" s="5212"/>
      <c r="G30" s="5212"/>
      <c r="H30" s="5210"/>
      <c r="I30" s="5210"/>
      <c r="J30" s="5210"/>
      <c r="K30" s="4787">
        <f>SUM(F30:J30)</f>
        <v>0</v>
      </c>
      <c r="L30" s="5212"/>
      <c r="M30" s="5212"/>
      <c r="N30" s="5210"/>
      <c r="O30" s="5210"/>
      <c r="P30" s="4797"/>
      <c r="Q30" s="4787">
        <f>SUM(L30:P30)</f>
        <v>0</v>
      </c>
    </row>
    <row r="31" spans="1:17" ht="18" customHeight="1">
      <c r="A31" s="4795"/>
      <c r="B31" s="4783"/>
      <c r="C31" s="4803"/>
      <c r="D31" s="4783" t="s">
        <v>2407</v>
      </c>
      <c r="E31" s="4784"/>
      <c r="F31" s="5209"/>
      <c r="G31" s="5209"/>
      <c r="H31" s="5208"/>
      <c r="I31" s="5208"/>
      <c r="J31" s="5208"/>
      <c r="K31" s="4787">
        <f>SUM(F31:J31)</f>
        <v>0</v>
      </c>
      <c r="L31" s="5209"/>
      <c r="M31" s="5209"/>
      <c r="N31" s="5208"/>
      <c r="O31" s="5208"/>
      <c r="P31" s="5208"/>
      <c r="Q31" s="4787">
        <f>SUM(L31:P31)</f>
        <v>0</v>
      </c>
    </row>
    <row r="32" spans="1:17" ht="18" customHeight="1">
      <c r="A32" s="4795"/>
      <c r="B32" s="4783"/>
      <c r="C32" s="4803" t="s">
        <v>2408</v>
      </c>
      <c r="D32" s="4783"/>
      <c r="E32" s="4784"/>
      <c r="F32" s="4787">
        <f t="shared" ref="F32:K32" si="5">SUM(F30:F31)</f>
        <v>0</v>
      </c>
      <c r="G32" s="4787">
        <f t="shared" si="5"/>
        <v>0</v>
      </c>
      <c r="H32" s="4787">
        <f t="shared" si="5"/>
        <v>0</v>
      </c>
      <c r="I32" s="4787">
        <f t="shared" si="5"/>
        <v>0</v>
      </c>
      <c r="J32" s="4787">
        <f t="shared" si="5"/>
        <v>0</v>
      </c>
      <c r="K32" s="4787">
        <f t="shared" si="5"/>
        <v>0</v>
      </c>
      <c r="L32" s="4787">
        <f t="shared" ref="L32:Q32" si="6">SUM(L30:L31)</f>
        <v>0</v>
      </c>
      <c r="M32" s="4787">
        <f t="shared" si="6"/>
        <v>0</v>
      </c>
      <c r="N32" s="4787">
        <f t="shared" si="6"/>
        <v>0</v>
      </c>
      <c r="O32" s="4787">
        <f t="shared" si="6"/>
        <v>0</v>
      </c>
      <c r="P32" s="4787">
        <f t="shared" si="6"/>
        <v>0</v>
      </c>
      <c r="Q32" s="4787">
        <f t="shared" si="6"/>
        <v>0</v>
      </c>
    </row>
    <row r="33" spans="1:17" ht="18" customHeight="1">
      <c r="A33" s="4795"/>
      <c r="B33" s="4803" t="s">
        <v>2409</v>
      </c>
      <c r="C33" s="4803"/>
      <c r="D33" s="4783"/>
      <c r="E33" s="4784"/>
      <c r="F33" s="4787">
        <f t="shared" ref="F33:L33" si="7">SUM(F25,F29)-F32</f>
        <v>0</v>
      </c>
      <c r="G33" s="4787">
        <f t="shared" si="7"/>
        <v>0</v>
      </c>
      <c r="H33" s="4787">
        <f t="shared" si="7"/>
        <v>0</v>
      </c>
      <c r="I33" s="4787">
        <f t="shared" si="7"/>
        <v>0</v>
      </c>
      <c r="J33" s="4787">
        <f t="shared" si="7"/>
        <v>0</v>
      </c>
      <c r="K33" s="4787">
        <f t="shared" si="7"/>
        <v>0</v>
      </c>
      <c r="L33" s="4787">
        <f t="shared" si="7"/>
        <v>0</v>
      </c>
      <c r="M33" s="4787">
        <f t="shared" ref="M33:Q33" si="8">SUM(M25,M29)-M32</f>
        <v>0</v>
      </c>
      <c r="N33" s="4787">
        <f t="shared" si="8"/>
        <v>0</v>
      </c>
      <c r="O33" s="4787">
        <f t="shared" si="8"/>
        <v>0</v>
      </c>
      <c r="P33" s="4787">
        <f t="shared" si="8"/>
        <v>0</v>
      </c>
      <c r="Q33" s="4787">
        <f t="shared" si="8"/>
        <v>0</v>
      </c>
    </row>
    <row r="34" spans="1:17" ht="18" customHeight="1">
      <c r="A34" s="4793"/>
      <c r="B34" s="4804" t="s">
        <v>2410</v>
      </c>
      <c r="C34" s="4786"/>
      <c r="D34" s="4804"/>
      <c r="E34" s="4780"/>
      <c r="F34" s="5207"/>
      <c r="G34" s="5208"/>
      <c r="H34" s="5207"/>
      <c r="I34" s="5207"/>
      <c r="J34" s="5207"/>
      <c r="K34" s="4781">
        <f>SUM(F34:J34)</f>
        <v>0</v>
      </c>
      <c r="L34" s="5207"/>
      <c r="M34" s="5208"/>
      <c r="N34" s="5207"/>
      <c r="O34" s="5207"/>
      <c r="P34" s="5207"/>
      <c r="Q34" s="4781">
        <f>SUM(L34:P34)</f>
        <v>0</v>
      </c>
    </row>
    <row r="35" spans="1:17" ht="18" customHeight="1">
      <c r="A35" s="4795"/>
      <c r="B35" s="4805" t="s">
        <v>2411</v>
      </c>
      <c r="C35" s="4806"/>
      <c r="D35" s="4805"/>
      <c r="E35" s="4807"/>
      <c r="F35" s="5212"/>
      <c r="G35" s="5212"/>
      <c r="H35" s="5212"/>
      <c r="I35" s="5212"/>
      <c r="J35" s="5212"/>
      <c r="K35" s="4781">
        <f>SUM(F35:J35)</f>
        <v>0</v>
      </c>
      <c r="L35" s="5212"/>
      <c r="M35" s="5212"/>
      <c r="N35" s="5212"/>
      <c r="O35" s="5212"/>
      <c r="P35" s="5212"/>
      <c r="Q35" s="4781">
        <f>SUM(L35:P35)</f>
        <v>0</v>
      </c>
    </row>
    <row r="36" spans="1:17" ht="18" customHeight="1">
      <c r="A36" s="6792" t="s">
        <v>2412</v>
      </c>
      <c r="B36" s="6793"/>
      <c r="C36" s="6793"/>
      <c r="D36" s="6793"/>
      <c r="E36" s="4784"/>
      <c r="F36" s="4787">
        <f t="shared" ref="F36:K36" si="9">SUM(F33:F35)</f>
        <v>0</v>
      </c>
      <c r="G36" s="4787">
        <f t="shared" si="9"/>
        <v>0</v>
      </c>
      <c r="H36" s="4787">
        <f t="shared" si="9"/>
        <v>0</v>
      </c>
      <c r="I36" s="4787">
        <f t="shared" si="9"/>
        <v>0</v>
      </c>
      <c r="J36" s="4787">
        <f t="shared" si="9"/>
        <v>0</v>
      </c>
      <c r="K36" s="4787">
        <f t="shared" si="9"/>
        <v>0</v>
      </c>
      <c r="L36" s="4787">
        <f t="shared" ref="L36:Q36" si="10">SUM(L33:L35)</f>
        <v>0</v>
      </c>
      <c r="M36" s="4787">
        <f t="shared" si="10"/>
        <v>0</v>
      </c>
      <c r="N36" s="4787">
        <f t="shared" si="10"/>
        <v>0</v>
      </c>
      <c r="O36" s="4787">
        <f t="shared" si="10"/>
        <v>0</v>
      </c>
      <c r="P36" s="4787">
        <f t="shared" si="10"/>
        <v>0</v>
      </c>
      <c r="Q36" s="4787">
        <f t="shared" si="10"/>
        <v>0</v>
      </c>
    </row>
    <row r="37" spans="1:17" ht="18" customHeight="1">
      <c r="A37" s="4808" t="s">
        <v>2413</v>
      </c>
      <c r="B37" s="4809"/>
      <c r="C37" s="4810"/>
      <c r="D37" s="4810"/>
      <c r="E37" s="4791"/>
      <c r="F37" s="5117"/>
      <c r="G37" s="5117"/>
      <c r="H37" s="5117"/>
      <c r="I37" s="5117"/>
      <c r="J37" s="5117"/>
      <c r="K37" s="5117"/>
      <c r="L37" s="5117"/>
      <c r="M37" s="5117"/>
      <c r="N37" s="5117"/>
      <c r="O37" s="5117"/>
      <c r="P37" s="5117"/>
      <c r="Q37" s="5117"/>
    </row>
    <row r="38" spans="1:17" ht="18" customHeight="1">
      <c r="A38" s="4793"/>
      <c r="B38" s="4812" t="s">
        <v>2414</v>
      </c>
      <c r="C38" s="4812"/>
      <c r="D38" s="4812"/>
      <c r="E38" s="4780"/>
      <c r="F38" s="5209"/>
      <c r="G38" s="5208"/>
      <c r="H38" s="5208"/>
      <c r="I38" s="5208"/>
      <c r="J38" s="5208"/>
      <c r="K38" s="4796">
        <f>SUM(F38:J38)</f>
        <v>0</v>
      </c>
      <c r="L38" s="5209"/>
      <c r="M38" s="5208"/>
      <c r="N38" s="5208"/>
      <c r="O38" s="5208"/>
      <c r="P38" s="5208"/>
      <c r="Q38" s="4796">
        <f>SUM(L38:P38)</f>
        <v>0</v>
      </c>
    </row>
    <row r="39" spans="1:17" ht="18" customHeight="1">
      <c r="A39" s="4795"/>
      <c r="B39" s="4804" t="s">
        <v>2415</v>
      </c>
      <c r="C39" s="4804"/>
      <c r="D39" s="4804"/>
      <c r="E39" s="4784"/>
      <c r="F39" s="5211"/>
      <c r="G39" s="5210"/>
      <c r="H39" s="5210"/>
      <c r="I39" s="5210"/>
      <c r="J39" s="5210"/>
      <c r="K39" s="4796">
        <f>SUM(F39:J39)</f>
        <v>0</v>
      </c>
      <c r="L39" s="5211"/>
      <c r="M39" s="5210"/>
      <c r="N39" s="5210"/>
      <c r="O39" s="5210"/>
      <c r="P39" s="5210"/>
      <c r="Q39" s="4796">
        <f>SUM(L39:P39)</f>
        <v>0</v>
      </c>
    </row>
    <row r="40" spans="1:17" ht="18" customHeight="1">
      <c r="A40" s="4795"/>
      <c r="B40" s="4783" t="s">
        <v>2416</v>
      </c>
      <c r="C40" s="4783"/>
      <c r="D40" s="4783"/>
      <c r="E40" s="4784"/>
      <c r="F40" s="5211"/>
      <c r="G40" s="5210"/>
      <c r="H40" s="5210"/>
      <c r="I40" s="5210"/>
      <c r="J40" s="5210"/>
      <c r="K40" s="4796">
        <f>SUM(F40:J40)</f>
        <v>0</v>
      </c>
      <c r="L40" s="5211"/>
      <c r="M40" s="5210"/>
      <c r="N40" s="5210"/>
      <c r="O40" s="5210"/>
      <c r="P40" s="5210"/>
      <c r="Q40" s="4796">
        <f>SUM(L40:P40)</f>
        <v>0</v>
      </c>
    </row>
    <row r="41" spans="1:17" ht="18" customHeight="1">
      <c r="A41" s="4813" t="s">
        <v>2417</v>
      </c>
      <c r="B41" s="4803"/>
      <c r="C41" s="4803"/>
      <c r="D41" s="4783"/>
      <c r="E41" s="4784"/>
      <c r="F41" s="4787">
        <f t="shared" ref="F41:Q41" si="11">SUM(F38:F40)</f>
        <v>0</v>
      </c>
      <c r="G41" s="4787">
        <f t="shared" si="11"/>
        <v>0</v>
      </c>
      <c r="H41" s="4787">
        <f t="shared" si="11"/>
        <v>0</v>
      </c>
      <c r="I41" s="4787">
        <f t="shared" si="11"/>
        <v>0</v>
      </c>
      <c r="J41" s="4787">
        <f t="shared" si="11"/>
        <v>0</v>
      </c>
      <c r="K41" s="4787">
        <f t="shared" si="11"/>
        <v>0</v>
      </c>
      <c r="L41" s="4787">
        <f t="shared" si="11"/>
        <v>0</v>
      </c>
      <c r="M41" s="4787">
        <f t="shared" si="11"/>
        <v>0</v>
      </c>
      <c r="N41" s="4787">
        <f t="shared" si="11"/>
        <v>0</v>
      </c>
      <c r="O41" s="4787">
        <f t="shared" si="11"/>
        <v>0</v>
      </c>
      <c r="P41" s="4787">
        <f t="shared" si="11"/>
        <v>0</v>
      </c>
      <c r="Q41" s="4787">
        <f t="shared" si="11"/>
        <v>0</v>
      </c>
    </row>
    <row r="42" spans="1:17" ht="18" customHeight="1">
      <c r="A42" s="4782" t="s">
        <v>2418</v>
      </c>
      <c r="B42" s="4786"/>
      <c r="C42" s="4786"/>
      <c r="D42" s="4786"/>
      <c r="E42" s="4807"/>
      <c r="F42" s="5212"/>
      <c r="G42" s="5212"/>
      <c r="H42" s="5212"/>
      <c r="I42" s="5212"/>
      <c r="J42" s="5212"/>
      <c r="K42" s="4787">
        <f>SUM(F42:J42)</f>
        <v>0</v>
      </c>
      <c r="L42" s="5212"/>
      <c r="M42" s="5212"/>
      <c r="N42" s="5212"/>
      <c r="O42" s="5212"/>
      <c r="P42" s="5212"/>
      <c r="Q42" s="4787">
        <f>SUM(L42:P42)</f>
        <v>0</v>
      </c>
    </row>
    <row r="43" spans="1:17" ht="18" customHeight="1">
      <c r="A43" s="4813" t="s">
        <v>2419</v>
      </c>
      <c r="B43" s="4803"/>
      <c r="C43" s="4783"/>
      <c r="D43" s="4783"/>
      <c r="E43" s="4784"/>
      <c r="F43" s="4787">
        <f t="shared" ref="F43:K43" si="12">SUM(F19,F41:F42)-F36</f>
        <v>0</v>
      </c>
      <c r="G43" s="4787">
        <f t="shared" si="12"/>
        <v>0</v>
      </c>
      <c r="H43" s="4787">
        <f t="shared" si="12"/>
        <v>0</v>
      </c>
      <c r="I43" s="4787">
        <f t="shared" si="12"/>
        <v>0</v>
      </c>
      <c r="J43" s="4787">
        <f t="shared" si="12"/>
        <v>0</v>
      </c>
      <c r="K43" s="4787">
        <f t="shared" si="12"/>
        <v>0</v>
      </c>
      <c r="L43" s="4787">
        <f t="shared" ref="L43:P43" si="13">SUM(L19,L41:L42)-L36</f>
        <v>0</v>
      </c>
      <c r="M43" s="4787">
        <f t="shared" si="13"/>
        <v>0</v>
      </c>
      <c r="N43" s="4787">
        <f t="shared" si="13"/>
        <v>0</v>
      </c>
      <c r="O43" s="4787">
        <f t="shared" si="13"/>
        <v>0</v>
      </c>
      <c r="P43" s="4787">
        <f t="shared" si="13"/>
        <v>0</v>
      </c>
      <c r="Q43" s="4787">
        <f>SUM(Q19,Q41:Q42)-Q36</f>
        <v>0</v>
      </c>
    </row>
    <row r="44" spans="1:17" ht="18" customHeight="1">
      <c r="A44" s="4815" t="s">
        <v>2420</v>
      </c>
      <c r="B44" s="4149"/>
      <c r="C44" s="4149"/>
      <c r="D44" s="58"/>
      <c r="E44" s="4816"/>
      <c r="F44" s="5117"/>
      <c r="G44" s="5117"/>
      <c r="H44" s="5117"/>
      <c r="I44" s="5117"/>
      <c r="J44" s="5117"/>
      <c r="K44" s="5117"/>
      <c r="L44" s="5117"/>
      <c r="M44" s="5117"/>
      <c r="N44" s="5117"/>
      <c r="O44" s="5117"/>
      <c r="P44" s="5117"/>
      <c r="Q44" s="5117"/>
    </row>
    <row r="45" spans="1:17" ht="18" customHeight="1">
      <c r="A45" s="4778" t="s">
        <v>2421</v>
      </c>
      <c r="B45" s="4779"/>
      <c r="C45" s="4799"/>
      <c r="D45" s="4779"/>
      <c r="E45" s="4780"/>
      <c r="F45" s="5207"/>
      <c r="G45" s="5208"/>
      <c r="H45" s="5208"/>
      <c r="I45" s="5208"/>
      <c r="J45" s="5208"/>
      <c r="K45" s="4781">
        <f>SUM(F45:J45)</f>
        <v>0</v>
      </c>
      <c r="L45" s="5207"/>
      <c r="M45" s="5208"/>
      <c r="N45" s="5208"/>
      <c r="O45" s="5208"/>
      <c r="P45" s="5208"/>
      <c r="Q45" s="4781">
        <f>SUM(L45:P45)</f>
        <v>0</v>
      </c>
    </row>
    <row r="46" spans="1:17" ht="18" customHeight="1">
      <c r="A46" s="4782" t="s">
        <v>2422</v>
      </c>
      <c r="B46" s="4783"/>
      <c r="C46" s="4803"/>
      <c r="D46" s="4783"/>
      <c r="E46" s="4784"/>
      <c r="F46" s="5207"/>
      <c r="G46" s="5208"/>
      <c r="H46" s="5208"/>
      <c r="I46" s="5208"/>
      <c r="J46" s="5208"/>
      <c r="K46" s="4781">
        <f>SUM(F46:J46)</f>
        <v>0</v>
      </c>
      <c r="L46" s="5207"/>
      <c r="M46" s="5208"/>
      <c r="N46" s="5208"/>
      <c r="O46" s="5208"/>
      <c r="P46" s="5208"/>
      <c r="Q46" s="4781">
        <f>SUM(L46:P46)</f>
        <v>0</v>
      </c>
    </row>
    <row r="47" spans="1:17" ht="18" customHeight="1">
      <c r="A47" s="4818" t="s">
        <v>2419</v>
      </c>
      <c r="B47" s="4819"/>
      <c r="C47" s="4150"/>
      <c r="D47" s="4150"/>
      <c r="E47" s="4820"/>
      <c r="F47" s="4787">
        <f t="shared" ref="F47:Q47" si="14">SUM(F45:F46)</f>
        <v>0</v>
      </c>
      <c r="G47" s="4787">
        <f t="shared" si="14"/>
        <v>0</v>
      </c>
      <c r="H47" s="4787">
        <f t="shared" si="14"/>
        <v>0</v>
      </c>
      <c r="I47" s="4787">
        <f t="shared" si="14"/>
        <v>0</v>
      </c>
      <c r="J47" s="4787">
        <f t="shared" si="14"/>
        <v>0</v>
      </c>
      <c r="K47" s="4787">
        <f t="shared" si="14"/>
        <v>0</v>
      </c>
      <c r="L47" s="4787">
        <f t="shared" si="14"/>
        <v>0</v>
      </c>
      <c r="M47" s="4787">
        <f t="shared" si="14"/>
        <v>0</v>
      </c>
      <c r="N47" s="4787">
        <f t="shared" si="14"/>
        <v>0</v>
      </c>
      <c r="O47" s="4787">
        <f t="shared" si="14"/>
        <v>0</v>
      </c>
      <c r="P47" s="4787">
        <f t="shared" si="14"/>
        <v>0</v>
      </c>
      <c r="Q47" s="4787">
        <f t="shared" si="14"/>
        <v>0</v>
      </c>
    </row>
    <row r="48" spans="1:17">
      <c r="A48" s="4756"/>
      <c r="B48" s="4756"/>
      <c r="C48" s="4756"/>
      <c r="D48" s="4756"/>
      <c r="E48" s="4753"/>
      <c r="F48" s="4756"/>
      <c r="G48" s="4756"/>
      <c r="H48" s="4756"/>
      <c r="I48" s="4756"/>
      <c r="J48" s="4756"/>
      <c r="K48" s="4756"/>
      <c r="L48" s="4756"/>
      <c r="M48" s="4756"/>
      <c r="N48" s="4756"/>
      <c r="O48" s="4756"/>
      <c r="P48" s="4756"/>
      <c r="Q48" s="4756"/>
    </row>
    <row r="49" spans="1:17">
      <c r="A49" s="4756"/>
      <c r="B49" s="4756"/>
      <c r="C49" s="4756"/>
      <c r="D49" s="4756"/>
      <c r="E49" s="4753"/>
      <c r="F49" s="4756"/>
      <c r="G49" s="4756"/>
      <c r="H49" s="4756"/>
      <c r="I49" s="4756"/>
      <c r="J49" s="4756"/>
      <c r="K49" s="4756"/>
      <c r="L49" s="4756"/>
      <c r="M49" s="4756"/>
      <c r="N49" s="4756"/>
      <c r="O49" s="4756"/>
      <c r="P49" s="4756"/>
      <c r="Q49" s="4821" t="str">
        <f>+ToC!E117</f>
        <v xml:space="preserve">GENERAL Annual Return </v>
      </c>
    </row>
    <row r="50" spans="1:17">
      <c r="A50" s="4756"/>
      <c r="B50" s="4756"/>
      <c r="C50" s="4756"/>
      <c r="D50" s="4756"/>
      <c r="E50" s="4753"/>
      <c r="F50" s="4756"/>
      <c r="G50" s="4756"/>
      <c r="H50" s="4756"/>
      <c r="I50" s="4756"/>
      <c r="J50" s="4756"/>
      <c r="K50" s="4756"/>
      <c r="L50" s="4756"/>
      <c r="M50" s="4756"/>
      <c r="N50" s="4756"/>
      <c r="O50" s="4756"/>
      <c r="P50" s="4756"/>
      <c r="Q50" s="65" t="s">
        <v>2682</v>
      </c>
    </row>
  </sheetData>
  <sheetProtection algorithmName="SHA-512" hashValue="n+f6FgXd5ToDk42RENYgsYAZpTlAp/tLHxkVJylh2kd5sHB01fLN4xwtLvZfsOd+L0fMqp7xx0ZDP0zDQTP6jg==" saltValue="Rn84GahwBYlyCAQuVIWHLA==" spinCount="100000" sheet="1" objects="1" scenarios="1"/>
  <mergeCells count="15">
    <mergeCell ref="N13:P13"/>
    <mergeCell ref="Q13:Q14"/>
    <mergeCell ref="A36:D36"/>
    <mergeCell ref="F13:F14"/>
    <mergeCell ref="G13:G14"/>
    <mergeCell ref="H13:J13"/>
    <mergeCell ref="K13:K14"/>
    <mergeCell ref="L13:L14"/>
    <mergeCell ref="M13:M14"/>
    <mergeCell ref="A1:Q1"/>
    <mergeCell ref="A9:Q9"/>
    <mergeCell ref="A10:Q10"/>
    <mergeCell ref="A11:Q11"/>
    <mergeCell ref="F12:K12"/>
    <mergeCell ref="L12:Q12"/>
  </mergeCells>
  <hyperlinks>
    <hyperlink ref="A1:Q1" location="ToC!A1" display="ToC!A1"/>
  </hyperlinks>
  <pageMargins left="0.70866141732283472" right="0.70866141732283472" top="0.74803149606299213" bottom="0.74803149606299213" header="0.31496062992125984" footer="0.31496062992125984"/>
  <pageSetup scale="35" orientation="portrait" r:id="rId1"/>
  <headerFooter>
    <oddHeader>&amp;L&amp;A&amp;C&amp;"Times New Roman,Bold" DRAFT 
INTERNAL USE ONLY&amp;RPage &amp;P</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CCFFCC"/>
    <pageSetUpPr fitToPage="1"/>
  </sheetPr>
  <dimension ref="A1:Q86"/>
  <sheetViews>
    <sheetView topLeftCell="A58" zoomScale="60" zoomScaleNormal="60" workbookViewId="0">
      <selection activeCell="Q3" sqref="Q3"/>
    </sheetView>
  </sheetViews>
  <sheetFormatPr defaultColWidth="0" defaultRowHeight="12.75"/>
  <cols>
    <col min="1" max="3" width="5.33203125" style="4752" customWidth="1"/>
    <col min="4" max="4" width="75.33203125" style="4752" customWidth="1"/>
    <col min="5" max="5" width="5.83203125" style="4752" customWidth="1"/>
    <col min="6" max="8" width="16.33203125" style="4752" customWidth="1"/>
    <col min="9" max="9" width="18.1640625" style="4752" customWidth="1"/>
    <col min="10" max="10" width="16.33203125" style="4752" customWidth="1"/>
    <col min="11" max="11" width="13.1640625" style="4752" customWidth="1"/>
    <col min="12" max="14" width="15.33203125" style="4752" customWidth="1"/>
    <col min="15" max="15" width="18.1640625" style="4752" customWidth="1"/>
    <col min="16" max="17" width="15.33203125" style="4752" customWidth="1"/>
    <col min="18" max="16384" width="11.33203125" style="4752" hidden="1"/>
  </cols>
  <sheetData>
    <row r="1" spans="1:17">
      <c r="A1" s="6782">
        <v>50.17</v>
      </c>
      <c r="B1" s="6782"/>
      <c r="C1" s="6782"/>
      <c r="D1" s="6782"/>
      <c r="E1" s="6782"/>
      <c r="F1" s="6782"/>
      <c r="G1" s="6782"/>
      <c r="H1" s="6782"/>
      <c r="I1" s="6782"/>
      <c r="J1" s="6782"/>
      <c r="K1" s="6782"/>
      <c r="L1" s="6782"/>
      <c r="M1" s="6782"/>
      <c r="N1" s="6782"/>
      <c r="O1" s="6782"/>
      <c r="P1" s="6782"/>
      <c r="Q1" s="6782"/>
    </row>
    <row r="2" spans="1:17" ht="15.6" customHeight="1">
      <c r="A2" s="4823"/>
      <c r="B2" s="4823"/>
      <c r="C2" s="4823"/>
      <c r="D2" s="4824"/>
      <c r="E2" s="4761"/>
      <c r="F2" s="4756"/>
      <c r="G2" s="4756"/>
      <c r="H2" s="4756"/>
      <c r="I2" s="4756"/>
      <c r="J2" s="4756"/>
      <c r="K2" s="4757"/>
      <c r="L2" s="4756"/>
      <c r="M2" s="4756"/>
      <c r="N2" s="4756"/>
      <c r="O2" s="4756"/>
      <c r="P2" s="4756"/>
      <c r="Q2" s="5241"/>
    </row>
    <row r="3" spans="1:17" ht="15.75">
      <c r="A3" s="4758" t="str">
        <f>+Cover!A14</f>
        <v>Select Name of Insurer/ Financial Holding Company</v>
      </c>
      <c r="B3" s="4759"/>
      <c r="C3" s="4760"/>
      <c r="D3" s="4760"/>
      <c r="E3" s="4761"/>
      <c r="F3" s="4761"/>
      <c r="G3" s="4756"/>
      <c r="H3" s="4756"/>
      <c r="I3" s="4756"/>
      <c r="J3" s="4756"/>
      <c r="K3" s="4762"/>
      <c r="L3" s="4762"/>
      <c r="M3" s="4756"/>
      <c r="N3" s="4756"/>
      <c r="O3" s="4756"/>
      <c r="P3" s="4756"/>
      <c r="Q3" s="5727" t="s">
        <v>1909</v>
      </c>
    </row>
    <row r="4" spans="1:17">
      <c r="A4" s="4763" t="str">
        <f>+ToC!A3</f>
        <v>Insurer/Financial Holding Company</v>
      </c>
      <c r="B4" s="4759"/>
      <c r="C4" s="4760"/>
      <c r="D4" s="4760"/>
      <c r="E4" s="4761"/>
      <c r="F4" s="4761"/>
      <c r="G4" s="4756"/>
      <c r="H4" s="4756"/>
      <c r="I4" s="4756"/>
      <c r="J4" s="4756"/>
      <c r="K4" s="4762"/>
      <c r="L4" s="4762"/>
      <c r="M4" s="4756"/>
      <c r="N4" s="4756"/>
      <c r="O4" s="4756"/>
      <c r="P4" s="4756"/>
      <c r="Q4" s="4762"/>
    </row>
    <row r="5" spans="1:17">
      <c r="A5" s="4145"/>
      <c r="B5" s="4759"/>
      <c r="C5" s="4760"/>
      <c r="D5" s="4760"/>
      <c r="E5" s="4761"/>
      <c r="F5" s="4761"/>
      <c r="G5" s="4756"/>
      <c r="H5" s="4756"/>
      <c r="I5" s="4756"/>
      <c r="J5" s="4756"/>
      <c r="K5" s="4762"/>
      <c r="L5" s="4762"/>
      <c r="M5" s="4756"/>
      <c r="N5" s="4756"/>
      <c r="O5" s="4756"/>
      <c r="P5" s="4756"/>
      <c r="Q5" s="4762"/>
    </row>
    <row r="6" spans="1:17">
      <c r="A6" s="343" t="str">
        <f>+ToC!A5</f>
        <v>General Insurers Annual Return</v>
      </c>
      <c r="B6" s="4759"/>
      <c r="C6" s="4760"/>
      <c r="D6" s="4760"/>
      <c r="E6" s="4761"/>
      <c r="F6" s="4761"/>
      <c r="G6" s="4756"/>
      <c r="H6" s="4756"/>
      <c r="I6" s="4756"/>
      <c r="J6" s="4756"/>
      <c r="K6" s="4762"/>
      <c r="L6" s="4762"/>
      <c r="M6" s="4756"/>
      <c r="N6" s="4756"/>
      <c r="O6" s="4756"/>
      <c r="P6" s="4756"/>
      <c r="Q6" s="4762"/>
    </row>
    <row r="7" spans="1:17">
      <c r="A7" s="343" t="str">
        <f>+ToC!A6</f>
        <v>For Year Ended:</v>
      </c>
      <c r="B7" s="4759"/>
      <c r="C7" s="4760"/>
      <c r="D7" s="4760"/>
      <c r="E7" s="4761"/>
      <c r="F7" s="4761"/>
      <c r="G7" s="4756"/>
      <c r="H7" s="4756"/>
      <c r="I7" s="4756"/>
      <c r="J7" s="4756"/>
      <c r="K7" s="4762"/>
      <c r="L7" s="4762"/>
      <c r="M7" s="4756"/>
      <c r="N7" s="4756"/>
      <c r="O7" s="4756"/>
      <c r="P7" s="4756"/>
      <c r="Q7" s="434">
        <f>Cover!A22</f>
        <v>0</v>
      </c>
    </row>
    <row r="8" spans="1:17">
      <c r="A8" s="4759"/>
      <c r="B8" s="4759"/>
      <c r="C8" s="4760"/>
      <c r="D8" s="4760"/>
      <c r="E8" s="4761"/>
      <c r="F8" s="4761"/>
      <c r="G8" s="4756"/>
      <c r="H8" s="4756"/>
      <c r="I8" s="4756"/>
      <c r="J8" s="4756"/>
      <c r="K8" s="4762"/>
      <c r="L8" s="4762"/>
      <c r="M8" s="4756"/>
      <c r="N8" s="4756"/>
      <c r="O8" s="4756"/>
      <c r="P8" s="4756"/>
      <c r="Q8" s="4762"/>
    </row>
    <row r="9" spans="1:17" ht="27" customHeight="1">
      <c r="A9" s="6783" t="s">
        <v>2385</v>
      </c>
      <c r="B9" s="6783"/>
      <c r="C9" s="6783"/>
      <c r="D9" s="6783"/>
      <c r="E9" s="6783"/>
      <c r="F9" s="6783"/>
      <c r="G9" s="6783"/>
      <c r="H9" s="6783"/>
      <c r="I9" s="6783"/>
      <c r="J9" s="6783"/>
      <c r="K9" s="6783"/>
      <c r="L9" s="6783"/>
      <c r="M9" s="6783"/>
      <c r="N9" s="6783"/>
      <c r="O9" s="6783"/>
      <c r="P9" s="6783"/>
      <c r="Q9" s="6783"/>
    </row>
    <row r="10" spans="1:17" ht="24" customHeight="1">
      <c r="A10" s="6783" t="s">
        <v>2662</v>
      </c>
      <c r="B10" s="6783"/>
      <c r="C10" s="6783"/>
      <c r="D10" s="6783"/>
      <c r="E10" s="6783"/>
      <c r="F10" s="6783"/>
      <c r="G10" s="6783"/>
      <c r="H10" s="6783"/>
      <c r="I10" s="6783"/>
      <c r="J10" s="6783"/>
      <c r="K10" s="6783"/>
      <c r="L10" s="6783"/>
      <c r="M10" s="6783"/>
      <c r="N10" s="6783"/>
      <c r="O10" s="6783"/>
      <c r="P10" s="6783"/>
      <c r="Q10" s="6783"/>
    </row>
    <row r="11" spans="1:17" ht="18" customHeight="1">
      <c r="A11" s="6784"/>
      <c r="B11" s="6784"/>
      <c r="C11" s="6784"/>
      <c r="D11" s="6784"/>
      <c r="E11" s="6784"/>
      <c r="F11" s="6784"/>
      <c r="G11" s="6784"/>
      <c r="H11" s="6784"/>
      <c r="I11" s="6784"/>
      <c r="J11" s="6784"/>
      <c r="K11" s="6784"/>
      <c r="L11" s="6784"/>
      <c r="M11" s="6784"/>
      <c r="N11" s="6784"/>
      <c r="O11" s="6784"/>
      <c r="P11" s="6784"/>
      <c r="Q11" s="6784"/>
    </row>
    <row r="12" spans="1:17">
      <c r="A12" s="4756"/>
      <c r="B12" s="4756"/>
      <c r="C12" s="4756"/>
      <c r="D12" s="4756"/>
      <c r="E12" s="4756"/>
      <c r="F12" s="6785">
        <f>YEAR(Q7)</f>
        <v>1900</v>
      </c>
      <c r="G12" s="6786"/>
      <c r="H12" s="6786"/>
      <c r="I12" s="6786"/>
      <c r="J12" s="6786"/>
      <c r="K12" s="6787"/>
      <c r="L12" s="6785">
        <f>F12-1</f>
        <v>1899</v>
      </c>
      <c r="M12" s="6786"/>
      <c r="N12" s="6786"/>
      <c r="O12" s="6786"/>
      <c r="P12" s="6786"/>
      <c r="Q12" s="6787"/>
    </row>
    <row r="13" spans="1:17" ht="44.25" customHeight="1">
      <c r="A13" s="4764"/>
      <c r="B13" s="4765"/>
      <c r="C13" s="4765"/>
      <c r="D13" s="4765"/>
      <c r="E13" s="4825"/>
      <c r="F13" s="6798" t="s">
        <v>2423</v>
      </c>
      <c r="G13" s="6798"/>
      <c r="H13" s="6795" t="s">
        <v>2424</v>
      </c>
      <c r="I13" s="6796" t="s">
        <v>2425</v>
      </c>
      <c r="J13" s="6797"/>
      <c r="K13" s="6798" t="s">
        <v>182</v>
      </c>
      <c r="L13" s="6798" t="s">
        <v>2423</v>
      </c>
      <c r="M13" s="6798"/>
      <c r="N13" s="6795" t="s">
        <v>2424</v>
      </c>
      <c r="O13" s="6796" t="s">
        <v>2425</v>
      </c>
      <c r="P13" s="6797"/>
      <c r="Q13" s="6798" t="s">
        <v>182</v>
      </c>
    </row>
    <row r="14" spans="1:17" ht="67.349999999999994" customHeight="1">
      <c r="A14" s="4767"/>
      <c r="B14" s="4768"/>
      <c r="C14" s="4768"/>
      <c r="D14" s="4768"/>
      <c r="E14" s="4826"/>
      <c r="F14" s="5230" t="s">
        <v>2426</v>
      </c>
      <c r="G14" s="5230" t="s">
        <v>2427</v>
      </c>
      <c r="H14" s="6791"/>
      <c r="I14" s="5229" t="s">
        <v>2428</v>
      </c>
      <c r="J14" s="5229" t="s">
        <v>2429</v>
      </c>
      <c r="K14" s="6795"/>
      <c r="L14" s="5230" t="s">
        <v>2426</v>
      </c>
      <c r="M14" s="5230" t="s">
        <v>2427</v>
      </c>
      <c r="N14" s="6791"/>
      <c r="O14" s="5229" t="s">
        <v>2428</v>
      </c>
      <c r="P14" s="5229" t="s">
        <v>2429</v>
      </c>
      <c r="Q14" s="6795"/>
    </row>
    <row r="15" spans="1:17">
      <c r="A15" s="4767"/>
      <c r="B15" s="4768"/>
      <c r="C15" s="4768"/>
      <c r="D15" s="4768"/>
      <c r="E15" s="4826"/>
      <c r="F15" s="4827" t="s">
        <v>881</v>
      </c>
      <c r="G15" s="4827" t="s">
        <v>881</v>
      </c>
      <c r="H15" s="4827" t="s">
        <v>881</v>
      </c>
      <c r="I15" s="4827" t="s">
        <v>881</v>
      </c>
      <c r="J15" s="4827" t="s">
        <v>881</v>
      </c>
      <c r="K15" s="4827" t="s">
        <v>881</v>
      </c>
      <c r="L15" s="4827" t="s">
        <v>881</v>
      </c>
      <c r="M15" s="4827" t="s">
        <v>881</v>
      </c>
      <c r="N15" s="4827" t="s">
        <v>881</v>
      </c>
      <c r="O15" s="4827" t="s">
        <v>881</v>
      </c>
      <c r="P15" s="4827" t="s">
        <v>881</v>
      </c>
      <c r="Q15" s="4827" t="s">
        <v>881</v>
      </c>
    </row>
    <row r="16" spans="1:17" s="4830" customFormat="1">
      <c r="A16" s="4773" t="s">
        <v>2392</v>
      </c>
      <c r="B16" s="5226"/>
      <c r="C16" s="4774"/>
      <c r="D16" s="4774"/>
      <c r="E16" s="4828"/>
      <c r="F16" s="4829"/>
      <c r="G16" s="4829"/>
      <c r="H16" s="4829"/>
      <c r="I16" s="4829"/>
      <c r="J16" s="4829"/>
      <c r="K16" s="4829"/>
      <c r="L16" s="4829"/>
      <c r="M16" s="4829"/>
      <c r="N16" s="4829"/>
      <c r="O16" s="4829"/>
      <c r="P16" s="4829"/>
      <c r="Q16" s="4829"/>
    </row>
    <row r="17" spans="1:17" ht="18" customHeight="1">
      <c r="A17" s="4778" t="s">
        <v>2393</v>
      </c>
      <c r="B17" s="4779"/>
      <c r="C17" s="4779"/>
      <c r="D17" s="4779"/>
      <c r="E17" s="4780"/>
      <c r="F17" s="5213"/>
      <c r="G17" s="5213"/>
      <c r="H17" s="5213"/>
      <c r="I17" s="5213"/>
      <c r="J17" s="5213"/>
      <c r="K17" s="4831">
        <f>SUM(F17:J17)</f>
        <v>0</v>
      </c>
      <c r="L17" s="5213"/>
      <c r="M17" s="5213"/>
      <c r="N17" s="5213"/>
      <c r="O17" s="5213"/>
      <c r="P17" s="5213"/>
      <c r="Q17" s="4831">
        <f>SUM(L17:P17)</f>
        <v>0</v>
      </c>
    </row>
    <row r="18" spans="1:17" ht="18" customHeight="1">
      <c r="A18" s="4782" t="s">
        <v>2394</v>
      </c>
      <c r="B18" s="4783"/>
      <c r="C18" s="4783"/>
      <c r="D18" s="4783"/>
      <c r="E18" s="4784"/>
      <c r="F18" s="5213"/>
      <c r="G18" s="5213"/>
      <c r="H18" s="5213"/>
      <c r="I18" s="5213"/>
      <c r="J18" s="5213"/>
      <c r="K18" s="4831">
        <f>SUM(F18:J18)</f>
        <v>0</v>
      </c>
      <c r="L18" s="5213"/>
      <c r="M18" s="5213"/>
      <c r="N18" s="5213"/>
      <c r="O18" s="5213"/>
      <c r="P18" s="5213"/>
      <c r="Q18" s="4831">
        <f>SUM(L18:P18)</f>
        <v>0</v>
      </c>
    </row>
    <row r="19" spans="1:17" ht="18" customHeight="1">
      <c r="A19" s="4832" t="s">
        <v>2395</v>
      </c>
      <c r="B19" s="4806"/>
      <c r="C19" s="4806"/>
      <c r="D19" s="4806"/>
      <c r="E19" s="4784"/>
      <c r="F19" s="4833">
        <f t="shared" ref="F19:P19" si="0">SUM(F17:F18)</f>
        <v>0</v>
      </c>
      <c r="G19" s="4833">
        <f t="shared" si="0"/>
        <v>0</v>
      </c>
      <c r="H19" s="4833">
        <f t="shared" si="0"/>
        <v>0</v>
      </c>
      <c r="I19" s="4833">
        <f t="shared" si="0"/>
        <v>0</v>
      </c>
      <c r="J19" s="4833">
        <f t="shared" si="0"/>
        <v>0</v>
      </c>
      <c r="K19" s="4833">
        <f t="shared" si="0"/>
        <v>0</v>
      </c>
      <c r="L19" s="4833">
        <f t="shared" si="0"/>
        <v>0</v>
      </c>
      <c r="M19" s="4833">
        <f t="shared" si="0"/>
        <v>0</v>
      </c>
      <c r="N19" s="4833">
        <f t="shared" si="0"/>
        <v>0</v>
      </c>
      <c r="O19" s="4833">
        <f t="shared" si="0"/>
        <v>0</v>
      </c>
      <c r="P19" s="4833">
        <f t="shared" si="0"/>
        <v>0</v>
      </c>
      <c r="Q19" s="4833">
        <f>SUM(Q17:Q18)</f>
        <v>0</v>
      </c>
    </row>
    <row r="20" spans="1:17" ht="18" customHeight="1">
      <c r="A20" s="4788" t="s">
        <v>2396</v>
      </c>
      <c r="B20" s="4789"/>
      <c r="C20" s="4810"/>
      <c r="D20" s="4810"/>
      <c r="E20" s="4791"/>
      <c r="F20" s="4834"/>
      <c r="G20" s="4834"/>
      <c r="H20" s="4834"/>
      <c r="I20" s="4834"/>
      <c r="J20" s="4834"/>
      <c r="K20" s="4834"/>
      <c r="L20" s="4834"/>
      <c r="M20" s="4834"/>
      <c r="N20" s="4834"/>
      <c r="O20" s="4834"/>
      <c r="P20" s="4834"/>
      <c r="Q20" s="4834"/>
    </row>
    <row r="21" spans="1:17" ht="18" customHeight="1">
      <c r="A21" s="4793"/>
      <c r="B21" s="4779"/>
      <c r="C21" s="4835"/>
      <c r="D21" s="4812" t="s">
        <v>2430</v>
      </c>
      <c r="E21" s="4780"/>
      <c r="F21" s="5213"/>
      <c r="G21" s="5208"/>
      <c r="H21" s="5208"/>
      <c r="I21" s="5208"/>
      <c r="J21" s="5208"/>
      <c r="K21" s="4831">
        <f>SUM(F21:J21)</f>
        <v>0</v>
      </c>
      <c r="L21" s="5213"/>
      <c r="M21" s="5208"/>
      <c r="N21" s="5208"/>
      <c r="O21" s="5208"/>
      <c r="P21" s="5208"/>
      <c r="Q21" s="4831">
        <f>SUM(L21:P21)</f>
        <v>0</v>
      </c>
    </row>
    <row r="22" spans="1:17" ht="18" customHeight="1">
      <c r="A22" s="4793"/>
      <c r="B22" s="4779"/>
      <c r="C22" s="4835"/>
      <c r="D22" s="4812" t="s">
        <v>2431</v>
      </c>
      <c r="E22" s="4780"/>
      <c r="F22" s="5213"/>
      <c r="G22" s="5208"/>
      <c r="H22" s="5208"/>
      <c r="I22" s="5208"/>
      <c r="J22" s="5208"/>
      <c r="K22" s="4831">
        <f>SUM(F22:J22)</f>
        <v>0</v>
      </c>
      <c r="L22" s="5213"/>
      <c r="M22" s="5208"/>
      <c r="N22" s="5208"/>
      <c r="O22" s="5208"/>
      <c r="P22" s="5208"/>
      <c r="Q22" s="4831">
        <f>SUM(L22:P22)</f>
        <v>0</v>
      </c>
    </row>
    <row r="23" spans="1:17" ht="18" customHeight="1">
      <c r="A23" s="4793"/>
      <c r="B23" s="4779"/>
      <c r="C23" s="4835"/>
      <c r="D23" s="4812" t="s">
        <v>224</v>
      </c>
      <c r="E23" s="4780"/>
      <c r="F23" s="5213"/>
      <c r="G23" s="5208"/>
      <c r="H23" s="5208"/>
      <c r="I23" s="5208"/>
      <c r="J23" s="5208"/>
      <c r="K23" s="4831">
        <f>SUM(F23:J23)</f>
        <v>0</v>
      </c>
      <c r="L23" s="5213"/>
      <c r="M23" s="5208"/>
      <c r="N23" s="5208"/>
      <c r="O23" s="5208"/>
      <c r="P23" s="5208"/>
      <c r="Q23" s="4831">
        <f>SUM(L23:P23)</f>
        <v>0</v>
      </c>
    </row>
    <row r="24" spans="1:17" ht="18" customHeight="1">
      <c r="A24" s="4793"/>
      <c r="B24" s="4779"/>
      <c r="C24" s="4836" t="s">
        <v>2432</v>
      </c>
      <c r="D24" s="4836"/>
      <c r="E24" s="4780"/>
      <c r="F24" s="4831">
        <f t="shared" ref="F24:K24" si="1">SUM(F21:F22)</f>
        <v>0</v>
      </c>
      <c r="G24" s="4831">
        <f t="shared" si="1"/>
        <v>0</v>
      </c>
      <c r="H24" s="4831">
        <f t="shared" si="1"/>
        <v>0</v>
      </c>
      <c r="I24" s="4831">
        <f t="shared" si="1"/>
        <v>0</v>
      </c>
      <c r="J24" s="4831">
        <f t="shared" si="1"/>
        <v>0</v>
      </c>
      <c r="K24" s="4831">
        <f t="shared" si="1"/>
        <v>0</v>
      </c>
      <c r="L24" s="4831">
        <f t="shared" ref="L24:Q24" si="2">SUM(L21:L22)</f>
        <v>0</v>
      </c>
      <c r="M24" s="4831">
        <f t="shared" si="2"/>
        <v>0</v>
      </c>
      <c r="N24" s="4831">
        <f t="shared" si="2"/>
        <v>0</v>
      </c>
      <c r="O24" s="4831">
        <f t="shared" si="2"/>
        <v>0</v>
      </c>
      <c r="P24" s="4831">
        <f t="shared" si="2"/>
        <v>0</v>
      </c>
      <c r="Q24" s="4831">
        <f t="shared" si="2"/>
        <v>0</v>
      </c>
    </row>
    <row r="25" spans="1:17" ht="18" customHeight="1">
      <c r="A25" s="4793"/>
      <c r="B25" s="4779"/>
      <c r="C25" s="4837"/>
      <c r="D25" s="4838" t="s">
        <v>2433</v>
      </c>
      <c r="E25" s="4780"/>
      <c r="F25" s="5213"/>
      <c r="G25" s="5208"/>
      <c r="H25" s="5208"/>
      <c r="I25" s="5208"/>
      <c r="J25" s="5208"/>
      <c r="K25" s="4831">
        <f>SUM(F25:J25)</f>
        <v>0</v>
      </c>
      <c r="L25" s="5213"/>
      <c r="M25" s="5208"/>
      <c r="N25" s="5208"/>
      <c r="O25" s="5208"/>
      <c r="P25" s="5208"/>
      <c r="Q25" s="4831">
        <f>SUM(L25:P25)</f>
        <v>0</v>
      </c>
    </row>
    <row r="26" spans="1:17" ht="18" customHeight="1">
      <c r="A26" s="4795"/>
      <c r="B26" s="4783"/>
      <c r="C26" s="4839"/>
      <c r="D26" s="4840" t="s">
        <v>2434</v>
      </c>
      <c r="E26" s="4784"/>
      <c r="F26" s="5214"/>
      <c r="G26" s="5214"/>
      <c r="H26" s="5214"/>
      <c r="I26" s="5214"/>
      <c r="J26" s="5214"/>
      <c r="K26" s="4831">
        <f>SUM(F26:J26)</f>
        <v>0</v>
      </c>
      <c r="L26" s="5214"/>
      <c r="M26" s="5214"/>
      <c r="N26" s="5214"/>
      <c r="O26" s="5214"/>
      <c r="P26" s="5214"/>
      <c r="Q26" s="4831">
        <f>SUM(L26:P26)</f>
        <v>0</v>
      </c>
    </row>
    <row r="27" spans="1:17" ht="18" customHeight="1">
      <c r="A27" s="4795"/>
      <c r="B27" s="4783"/>
      <c r="C27" s="4839"/>
      <c r="D27" s="4840" t="s">
        <v>2435</v>
      </c>
      <c r="E27" s="4784"/>
      <c r="F27" s="5208"/>
      <c r="G27" s="5208"/>
      <c r="H27" s="5208"/>
      <c r="I27" s="5208"/>
      <c r="J27" s="5208"/>
      <c r="K27" s="4831">
        <f>SUM(F27:J27)</f>
        <v>0</v>
      </c>
      <c r="L27" s="5208"/>
      <c r="M27" s="5208"/>
      <c r="N27" s="5208"/>
      <c r="O27" s="5208"/>
      <c r="P27" s="5208"/>
      <c r="Q27" s="4831">
        <f>SUM(L27:P27)</f>
        <v>0</v>
      </c>
    </row>
    <row r="28" spans="1:17" ht="18" customHeight="1">
      <c r="A28" s="4795"/>
      <c r="B28" s="4783"/>
      <c r="C28" s="4839"/>
      <c r="D28" s="4840" t="s">
        <v>2406</v>
      </c>
      <c r="E28" s="4784"/>
      <c r="F28" s="5210"/>
      <c r="G28" s="5210"/>
      <c r="H28" s="5210"/>
      <c r="I28" s="5210"/>
      <c r="J28" s="5210"/>
      <c r="K28" s="4831">
        <f>SUM(F28:J28)</f>
        <v>0</v>
      </c>
      <c r="L28" s="5210"/>
      <c r="M28" s="5210"/>
      <c r="N28" s="5210"/>
      <c r="O28" s="5210"/>
      <c r="P28" s="5210"/>
      <c r="Q28" s="4831">
        <f>SUM(L28:P28)</f>
        <v>0</v>
      </c>
    </row>
    <row r="29" spans="1:17" ht="18" customHeight="1">
      <c r="A29" s="4795"/>
      <c r="B29" s="4783"/>
      <c r="C29" s="4843" t="s">
        <v>2436</v>
      </c>
      <c r="D29" s="4843"/>
      <c r="E29" s="4784"/>
      <c r="F29" s="4814">
        <f t="shared" ref="F29:K29" si="3">SUM(F25:F28)</f>
        <v>0</v>
      </c>
      <c r="G29" s="4814">
        <f t="shared" si="3"/>
        <v>0</v>
      </c>
      <c r="H29" s="4814">
        <f t="shared" si="3"/>
        <v>0</v>
      </c>
      <c r="I29" s="4814">
        <f t="shared" si="3"/>
        <v>0</v>
      </c>
      <c r="J29" s="4814">
        <f t="shared" si="3"/>
        <v>0</v>
      </c>
      <c r="K29" s="4814">
        <f t="shared" si="3"/>
        <v>0</v>
      </c>
      <c r="L29" s="4814">
        <f t="shared" ref="L29:Q29" si="4">SUM(L25:L28)</f>
        <v>0</v>
      </c>
      <c r="M29" s="4814">
        <f t="shared" si="4"/>
        <v>0</v>
      </c>
      <c r="N29" s="4814">
        <f t="shared" si="4"/>
        <v>0</v>
      </c>
      <c r="O29" s="4814">
        <f t="shared" si="4"/>
        <v>0</v>
      </c>
      <c r="P29" s="4814">
        <f t="shared" si="4"/>
        <v>0</v>
      </c>
      <c r="Q29" s="4814">
        <f t="shared" si="4"/>
        <v>0</v>
      </c>
    </row>
    <row r="30" spans="1:17" ht="18" customHeight="1">
      <c r="A30" s="4795"/>
      <c r="B30" s="4783"/>
      <c r="C30" s="4805" t="s">
        <v>2437</v>
      </c>
      <c r="D30" s="4806"/>
      <c r="E30" s="4784"/>
      <c r="F30" s="5210"/>
      <c r="G30" s="5210"/>
      <c r="H30" s="5210"/>
      <c r="I30" s="5210"/>
      <c r="J30" s="5210"/>
      <c r="K30" s="4814">
        <f>SUM(F30:J30)</f>
        <v>0</v>
      </c>
      <c r="L30" s="5210"/>
      <c r="M30" s="5210"/>
      <c r="N30" s="5210"/>
      <c r="O30" s="5210"/>
      <c r="P30" s="5210"/>
      <c r="Q30" s="4814">
        <f>SUM(L30:P30)</f>
        <v>0</v>
      </c>
    </row>
    <row r="31" spans="1:17" ht="18" customHeight="1">
      <c r="A31" s="4795"/>
      <c r="B31" s="4803" t="s">
        <v>2409</v>
      </c>
      <c r="C31" s="4803"/>
      <c r="D31" s="4783"/>
      <c r="E31" s="4784"/>
      <c r="F31" s="4800">
        <f>F24-F29+F30</f>
        <v>0</v>
      </c>
      <c r="G31" s="4800">
        <f t="shared" ref="G31:K31" si="5">G24-G29+G30</f>
        <v>0</v>
      </c>
      <c r="H31" s="4800">
        <f t="shared" si="5"/>
        <v>0</v>
      </c>
      <c r="I31" s="4800">
        <f t="shared" si="5"/>
        <v>0</v>
      </c>
      <c r="J31" s="4800">
        <f t="shared" si="5"/>
        <v>0</v>
      </c>
      <c r="K31" s="4800">
        <f t="shared" si="5"/>
        <v>0</v>
      </c>
      <c r="L31" s="4800">
        <f t="shared" ref="L31:Q31" si="6">(L24-L29)+L30</f>
        <v>0</v>
      </c>
      <c r="M31" s="4800">
        <f t="shared" si="6"/>
        <v>0</v>
      </c>
      <c r="N31" s="4800">
        <f t="shared" si="6"/>
        <v>0</v>
      </c>
      <c r="O31" s="4800">
        <f t="shared" si="6"/>
        <v>0</v>
      </c>
      <c r="P31" s="4800">
        <f t="shared" si="6"/>
        <v>0</v>
      </c>
      <c r="Q31" s="4800">
        <f t="shared" si="6"/>
        <v>0</v>
      </c>
    </row>
    <row r="32" spans="1:17" ht="18" customHeight="1">
      <c r="A32" s="4813"/>
      <c r="B32" s="4805" t="s">
        <v>2410</v>
      </c>
      <c r="C32" s="4805"/>
      <c r="D32" s="4805"/>
      <c r="E32" s="4784"/>
      <c r="F32" s="5214"/>
      <c r="G32" s="5214"/>
      <c r="H32" s="5214"/>
      <c r="I32" s="5214"/>
      <c r="J32" s="5214"/>
      <c r="K32" s="4833">
        <f>SUM(F32:J32)</f>
        <v>0</v>
      </c>
      <c r="L32" s="5214"/>
      <c r="M32" s="5214"/>
      <c r="N32" s="5214"/>
      <c r="O32" s="5214"/>
      <c r="P32" s="5214"/>
      <c r="Q32" s="4833">
        <f>SUM(L32:P32)</f>
        <v>0</v>
      </c>
    </row>
    <row r="33" spans="1:17" ht="18" customHeight="1">
      <c r="A33" s="4813"/>
      <c r="B33" s="4804" t="s">
        <v>2411</v>
      </c>
      <c r="C33" s="4804"/>
      <c r="D33" s="4804"/>
      <c r="E33" s="4784"/>
      <c r="F33" s="5214"/>
      <c r="G33" s="5214"/>
      <c r="H33" s="5214"/>
      <c r="I33" s="5214"/>
      <c r="J33" s="5214"/>
      <c r="K33" s="4833">
        <f>SUM(F33:J33)</f>
        <v>0</v>
      </c>
      <c r="L33" s="5214"/>
      <c r="M33" s="5214"/>
      <c r="N33" s="5214"/>
      <c r="O33" s="5214"/>
      <c r="P33" s="5214"/>
      <c r="Q33" s="4833">
        <f>SUM(L33:P33)</f>
        <v>0</v>
      </c>
    </row>
    <row r="34" spans="1:17" ht="18" customHeight="1">
      <c r="A34" s="4832" t="s">
        <v>2412</v>
      </c>
      <c r="B34" s="4844"/>
      <c r="C34" s="61"/>
      <c r="D34" s="4806"/>
      <c r="E34" s="4784"/>
      <c r="F34" s="4833">
        <f t="shared" ref="F34:K34" si="7">SUM(F31:F33)</f>
        <v>0</v>
      </c>
      <c r="G34" s="4833">
        <f t="shared" si="7"/>
        <v>0</v>
      </c>
      <c r="H34" s="4833">
        <f t="shared" si="7"/>
        <v>0</v>
      </c>
      <c r="I34" s="4833">
        <f t="shared" si="7"/>
        <v>0</v>
      </c>
      <c r="J34" s="4833">
        <f t="shared" si="7"/>
        <v>0</v>
      </c>
      <c r="K34" s="4833">
        <f t="shared" si="7"/>
        <v>0</v>
      </c>
      <c r="L34" s="4833">
        <f t="shared" ref="L34:Q34" si="8">SUM(L31:L33)</f>
        <v>0</v>
      </c>
      <c r="M34" s="4833">
        <f t="shared" si="8"/>
        <v>0</v>
      </c>
      <c r="N34" s="4833">
        <f t="shared" si="8"/>
        <v>0</v>
      </c>
      <c r="O34" s="4833">
        <f t="shared" si="8"/>
        <v>0</v>
      </c>
      <c r="P34" s="4833">
        <f t="shared" si="8"/>
        <v>0</v>
      </c>
      <c r="Q34" s="4833">
        <f t="shared" si="8"/>
        <v>0</v>
      </c>
    </row>
    <row r="35" spans="1:17" ht="18" customHeight="1">
      <c r="A35" s="4808" t="s">
        <v>2413</v>
      </c>
      <c r="B35" s="4809"/>
      <c r="C35" s="4810"/>
      <c r="D35" s="4810"/>
      <c r="E35" s="4791"/>
      <c r="F35" s="4834"/>
      <c r="G35" s="4834"/>
      <c r="H35" s="4834"/>
      <c r="I35" s="4834"/>
      <c r="J35" s="4834"/>
      <c r="K35" s="4834"/>
      <c r="L35" s="4834"/>
      <c r="M35" s="4834"/>
      <c r="N35" s="4834"/>
      <c r="O35" s="4834"/>
      <c r="P35" s="4834"/>
      <c r="Q35" s="4834"/>
    </row>
    <row r="36" spans="1:17" ht="18" customHeight="1">
      <c r="A36" s="4793"/>
      <c r="B36" s="4812" t="s">
        <v>2414</v>
      </c>
      <c r="C36" s="4812"/>
      <c r="D36" s="4812"/>
      <c r="E36" s="4780"/>
      <c r="F36" s="5213"/>
      <c r="G36" s="5213"/>
      <c r="H36" s="5213"/>
      <c r="I36" s="5213"/>
      <c r="J36" s="5213"/>
      <c r="K36" s="4831">
        <f>SUM(F36:J36)</f>
        <v>0</v>
      </c>
      <c r="L36" s="5213"/>
      <c r="M36" s="5213"/>
      <c r="N36" s="5213"/>
      <c r="O36" s="5213"/>
      <c r="P36" s="5213"/>
      <c r="Q36" s="4831">
        <f>SUM(L36:P36)</f>
        <v>0</v>
      </c>
    </row>
    <row r="37" spans="1:17" ht="18" customHeight="1">
      <c r="A37" s="4795"/>
      <c r="B37" s="4804" t="s">
        <v>2415</v>
      </c>
      <c r="C37" s="4804"/>
      <c r="D37" s="4804"/>
      <c r="E37" s="4784"/>
      <c r="F37" s="5210"/>
      <c r="G37" s="5214"/>
      <c r="H37" s="5214"/>
      <c r="I37" s="5214"/>
      <c r="J37" s="5214"/>
      <c r="K37" s="4831">
        <f>SUM(F37:J37)</f>
        <v>0</v>
      </c>
      <c r="L37" s="5210"/>
      <c r="M37" s="5214"/>
      <c r="N37" s="5214"/>
      <c r="O37" s="5214"/>
      <c r="P37" s="5214"/>
      <c r="Q37" s="4831">
        <f>SUM(L37:P37)</f>
        <v>0</v>
      </c>
    </row>
    <row r="38" spans="1:17" ht="18" customHeight="1">
      <c r="A38" s="4795"/>
      <c r="B38" s="4783" t="s">
        <v>2416</v>
      </c>
      <c r="C38" s="4783"/>
      <c r="D38" s="4783"/>
      <c r="E38" s="4784"/>
      <c r="F38" s="5208"/>
      <c r="G38" s="5208"/>
      <c r="H38" s="5208"/>
      <c r="I38" s="5208"/>
      <c r="J38" s="5208"/>
      <c r="K38" s="4831">
        <f>SUM(F38:J38)</f>
        <v>0</v>
      </c>
      <c r="L38" s="5208"/>
      <c r="M38" s="5208"/>
      <c r="N38" s="5208"/>
      <c r="O38" s="5208"/>
      <c r="P38" s="5208"/>
      <c r="Q38" s="4831">
        <f>SUM(L38:P38)</f>
        <v>0</v>
      </c>
    </row>
    <row r="39" spans="1:17" ht="18" customHeight="1">
      <c r="A39" s="4813" t="s">
        <v>2417</v>
      </c>
      <c r="B39" s="4803"/>
      <c r="C39" s="4803"/>
      <c r="D39" s="4783"/>
      <c r="E39" s="4784"/>
      <c r="F39" s="4814">
        <f t="shared" ref="F39:K39" si="9">SUM(F36:F38)</f>
        <v>0</v>
      </c>
      <c r="G39" s="4814">
        <f t="shared" si="9"/>
        <v>0</v>
      </c>
      <c r="H39" s="4814">
        <f t="shared" si="9"/>
        <v>0</v>
      </c>
      <c r="I39" s="4814">
        <f t="shared" si="9"/>
        <v>0</v>
      </c>
      <c r="J39" s="4814">
        <f t="shared" si="9"/>
        <v>0</v>
      </c>
      <c r="K39" s="4814">
        <f t="shared" si="9"/>
        <v>0</v>
      </c>
      <c r="L39" s="4814">
        <f t="shared" ref="L39:Q39" si="10">SUM(L36:L38)</f>
        <v>0</v>
      </c>
      <c r="M39" s="4814">
        <f t="shared" si="10"/>
        <v>0</v>
      </c>
      <c r="N39" s="4814">
        <f t="shared" si="10"/>
        <v>0</v>
      </c>
      <c r="O39" s="4814">
        <f t="shared" si="10"/>
        <v>0</v>
      </c>
      <c r="P39" s="4814">
        <f t="shared" si="10"/>
        <v>0</v>
      </c>
      <c r="Q39" s="4814">
        <f t="shared" si="10"/>
        <v>0</v>
      </c>
    </row>
    <row r="40" spans="1:17" ht="18" customHeight="1">
      <c r="A40" s="4782" t="s">
        <v>2438</v>
      </c>
      <c r="B40" s="4786"/>
      <c r="C40" s="4786"/>
      <c r="D40" s="4786"/>
      <c r="E40" s="4784"/>
      <c r="F40" s="5214"/>
      <c r="G40" s="5214"/>
      <c r="H40" s="5214"/>
      <c r="I40" s="5214"/>
      <c r="J40" s="5210"/>
      <c r="K40" s="4833">
        <f>SUM(F40:J40)</f>
        <v>0</v>
      </c>
      <c r="L40" s="5214"/>
      <c r="M40" s="5214"/>
      <c r="N40" s="5214"/>
      <c r="O40" s="5214"/>
      <c r="P40" s="5210"/>
      <c r="Q40" s="4833">
        <f>SUM(L40:P40)</f>
        <v>0</v>
      </c>
    </row>
    <row r="41" spans="1:17" ht="18" customHeight="1">
      <c r="A41" s="4813" t="s">
        <v>2419</v>
      </c>
      <c r="B41" s="4803"/>
      <c r="C41" s="4783"/>
      <c r="D41" s="4783"/>
      <c r="E41" s="4784"/>
      <c r="F41" s="4831">
        <f t="shared" ref="F41:K41" si="11">SUM(F19,F39:F40)-F34</f>
        <v>0</v>
      </c>
      <c r="G41" s="4831">
        <f t="shared" si="11"/>
        <v>0</v>
      </c>
      <c r="H41" s="4831">
        <f t="shared" si="11"/>
        <v>0</v>
      </c>
      <c r="I41" s="4831">
        <f t="shared" si="11"/>
        <v>0</v>
      </c>
      <c r="J41" s="4831">
        <f t="shared" si="11"/>
        <v>0</v>
      </c>
      <c r="K41" s="4831">
        <f t="shared" si="11"/>
        <v>0</v>
      </c>
      <c r="L41" s="4831">
        <f t="shared" ref="L41:Q41" si="12">SUM(L19,L39:L40)-L34</f>
        <v>0</v>
      </c>
      <c r="M41" s="4831">
        <f t="shared" si="12"/>
        <v>0</v>
      </c>
      <c r="N41" s="4831">
        <f t="shared" si="12"/>
        <v>0</v>
      </c>
      <c r="O41" s="4831">
        <f t="shared" si="12"/>
        <v>0</v>
      </c>
      <c r="P41" s="4831">
        <f t="shared" si="12"/>
        <v>0</v>
      </c>
      <c r="Q41" s="4831">
        <f t="shared" si="12"/>
        <v>0</v>
      </c>
    </row>
    <row r="42" spans="1:17" ht="18" customHeight="1">
      <c r="A42" s="4815" t="s">
        <v>2420</v>
      </c>
      <c r="B42" s="4149"/>
      <c r="C42" s="4149"/>
      <c r="D42" s="58"/>
      <c r="E42" s="4816"/>
      <c r="F42" s="4817"/>
      <c r="G42" s="4817"/>
      <c r="H42" s="4817"/>
      <c r="I42" s="4817"/>
      <c r="J42" s="4817"/>
      <c r="K42" s="4817"/>
      <c r="L42" s="4817"/>
      <c r="M42" s="4817"/>
      <c r="N42" s="4817"/>
      <c r="O42" s="4817"/>
      <c r="P42" s="4817"/>
      <c r="Q42" s="4817"/>
    </row>
    <row r="43" spans="1:17" ht="18" customHeight="1">
      <c r="A43" s="4845" t="s">
        <v>2439</v>
      </c>
      <c r="B43" s="58"/>
      <c r="C43" s="4149"/>
      <c r="D43" s="58"/>
      <c r="E43" s="4816"/>
      <c r="F43" s="5213"/>
      <c r="G43" s="5213"/>
      <c r="H43" s="5213"/>
      <c r="I43" s="5213"/>
      <c r="J43" s="5208"/>
      <c r="K43" s="4831">
        <f>SUM(F43:J43)</f>
        <v>0</v>
      </c>
      <c r="L43" s="5213"/>
      <c r="M43" s="5213"/>
      <c r="N43" s="5213"/>
      <c r="O43" s="5213"/>
      <c r="P43" s="5208"/>
      <c r="Q43" s="4831">
        <f>SUM(L43:P43)</f>
        <v>0</v>
      </c>
    </row>
    <row r="44" spans="1:17" ht="18" customHeight="1">
      <c r="A44" s="4846" t="s">
        <v>2440</v>
      </c>
      <c r="B44" s="4790"/>
      <c r="C44" s="4847"/>
      <c r="D44" s="4790"/>
      <c r="E44" s="4791"/>
      <c r="F44" s="5213"/>
      <c r="G44" s="5213"/>
      <c r="H44" s="5213"/>
      <c r="I44" s="5213"/>
      <c r="J44" s="5208"/>
      <c r="K44" s="4831">
        <f>SUM(F44:J44)</f>
        <v>0</v>
      </c>
      <c r="L44" s="5213"/>
      <c r="M44" s="5213"/>
      <c r="N44" s="5213"/>
      <c r="O44" s="5213"/>
      <c r="P44" s="5208"/>
      <c r="Q44" s="4831">
        <f>SUM(L44:P44)</f>
        <v>0</v>
      </c>
    </row>
    <row r="45" spans="1:17" ht="18" customHeight="1">
      <c r="A45" s="4848" t="s">
        <v>2419</v>
      </c>
      <c r="B45" s="4849"/>
      <c r="C45" s="4850"/>
      <c r="D45" s="4850"/>
      <c r="E45" s="4851"/>
      <c r="F45" s="4831">
        <f t="shared" ref="F45:K45" si="13">SUM(F43:F44)</f>
        <v>0</v>
      </c>
      <c r="G45" s="4831">
        <f t="shared" si="13"/>
        <v>0</v>
      </c>
      <c r="H45" s="4831">
        <f t="shared" si="13"/>
        <v>0</v>
      </c>
      <c r="I45" s="4831">
        <f t="shared" si="13"/>
        <v>0</v>
      </c>
      <c r="J45" s="4831">
        <f t="shared" si="13"/>
        <v>0</v>
      </c>
      <c r="K45" s="4831">
        <f t="shared" si="13"/>
        <v>0</v>
      </c>
      <c r="L45" s="4831">
        <f t="shared" ref="L45:Q45" si="14">SUM(L43:L44)</f>
        <v>0</v>
      </c>
      <c r="M45" s="4831">
        <f t="shared" si="14"/>
        <v>0</v>
      </c>
      <c r="N45" s="4831">
        <f t="shared" si="14"/>
        <v>0</v>
      </c>
      <c r="O45" s="4831">
        <f t="shared" si="14"/>
        <v>0</v>
      </c>
      <c r="P45" s="4831">
        <f t="shared" si="14"/>
        <v>0</v>
      </c>
      <c r="Q45" s="4831">
        <f t="shared" si="14"/>
        <v>0</v>
      </c>
    </row>
    <row r="46" spans="1:17">
      <c r="A46" s="4756"/>
      <c r="B46" s="4756"/>
      <c r="C46" s="4756"/>
      <c r="D46" s="4756"/>
      <c r="E46" s="4756"/>
      <c r="F46" s="4756"/>
      <c r="G46" s="4756"/>
      <c r="H46" s="4756"/>
      <c r="I46" s="4756"/>
      <c r="J46" s="4756"/>
      <c r="K46" s="4756"/>
      <c r="L46" s="4756"/>
      <c r="M46" s="4756"/>
      <c r="N46" s="4756"/>
      <c r="O46" s="4756"/>
      <c r="P46" s="4756"/>
      <c r="Q46" s="4756"/>
    </row>
    <row r="47" spans="1:17" ht="27" customHeight="1">
      <c r="A47" s="6783" t="s">
        <v>2385</v>
      </c>
      <c r="B47" s="6783"/>
      <c r="C47" s="6783"/>
      <c r="D47" s="6783"/>
      <c r="E47" s="6783"/>
      <c r="F47" s="6783"/>
      <c r="G47" s="6783"/>
      <c r="H47" s="6783"/>
      <c r="I47" s="6783"/>
      <c r="J47" s="6783"/>
      <c r="K47" s="6783"/>
      <c r="L47" s="6783"/>
      <c r="M47" s="6783"/>
      <c r="N47" s="6783"/>
      <c r="O47" s="6783"/>
      <c r="P47" s="6783"/>
      <c r="Q47" s="6783"/>
    </row>
    <row r="48" spans="1:17" ht="24" customHeight="1">
      <c r="A48" s="6783" t="s">
        <v>2661</v>
      </c>
      <c r="B48" s="6783"/>
      <c r="C48" s="6783"/>
      <c r="D48" s="6783"/>
      <c r="E48" s="6783"/>
      <c r="F48" s="6783"/>
      <c r="G48" s="6783"/>
      <c r="H48" s="6783"/>
      <c r="I48" s="6783"/>
      <c r="J48" s="6783"/>
      <c r="K48" s="6783"/>
      <c r="L48" s="6783"/>
      <c r="M48" s="6783"/>
      <c r="N48" s="6783"/>
      <c r="O48" s="6783"/>
      <c r="P48" s="6783"/>
      <c r="Q48" s="6783"/>
    </row>
    <row r="49" spans="1:17" ht="18" customHeight="1">
      <c r="A49" s="6784"/>
      <c r="B49" s="6784"/>
      <c r="C49" s="6784"/>
      <c r="D49" s="6784"/>
      <c r="E49" s="6784"/>
      <c r="F49" s="6784"/>
      <c r="G49" s="6784"/>
      <c r="H49" s="6784"/>
      <c r="I49" s="6784"/>
      <c r="J49" s="6784"/>
      <c r="K49" s="6784"/>
      <c r="L49" s="6784"/>
      <c r="M49" s="6784"/>
      <c r="N49" s="6784"/>
      <c r="O49" s="6784"/>
      <c r="P49" s="6784"/>
      <c r="Q49" s="6784"/>
    </row>
    <row r="50" spans="1:17">
      <c r="A50" s="4756"/>
      <c r="B50" s="4756"/>
      <c r="C50" s="4756"/>
      <c r="D50" s="4756"/>
      <c r="E50" s="4756"/>
      <c r="F50" s="6785">
        <f>YEAR(P45)</f>
        <v>1900</v>
      </c>
      <c r="G50" s="6786"/>
      <c r="H50" s="6786"/>
      <c r="I50" s="6786"/>
      <c r="J50" s="6786"/>
      <c r="K50" s="6787"/>
      <c r="L50" s="6785">
        <f>F50-1</f>
        <v>1899</v>
      </c>
      <c r="M50" s="6786"/>
      <c r="N50" s="6786"/>
      <c r="O50" s="6786"/>
      <c r="P50" s="6786"/>
      <c r="Q50" s="6787"/>
    </row>
    <row r="51" spans="1:17" ht="44.25" customHeight="1">
      <c r="A51" s="4764"/>
      <c r="B51" s="4765"/>
      <c r="C51" s="4765"/>
      <c r="D51" s="4765"/>
      <c r="E51" s="4825"/>
      <c r="F51" s="6798" t="s">
        <v>2423</v>
      </c>
      <c r="G51" s="6798"/>
      <c r="H51" s="6795" t="s">
        <v>2424</v>
      </c>
      <c r="I51" s="6796" t="s">
        <v>2425</v>
      </c>
      <c r="J51" s="6797"/>
      <c r="K51" s="6798" t="s">
        <v>182</v>
      </c>
      <c r="L51" s="6798" t="s">
        <v>2423</v>
      </c>
      <c r="M51" s="6798"/>
      <c r="N51" s="6795" t="s">
        <v>2424</v>
      </c>
      <c r="O51" s="6796" t="s">
        <v>2425</v>
      </c>
      <c r="P51" s="6797"/>
      <c r="Q51" s="6798" t="s">
        <v>182</v>
      </c>
    </row>
    <row r="52" spans="1:17" ht="67.349999999999994" customHeight="1">
      <c r="A52" s="4767"/>
      <c r="B52" s="4768"/>
      <c r="C52" s="4768"/>
      <c r="D52" s="4768"/>
      <c r="E52" s="4826"/>
      <c r="F52" s="5230" t="s">
        <v>2426</v>
      </c>
      <c r="G52" s="5230" t="s">
        <v>2427</v>
      </c>
      <c r="H52" s="6791"/>
      <c r="I52" s="5229" t="s">
        <v>2428</v>
      </c>
      <c r="J52" s="5229" t="s">
        <v>2429</v>
      </c>
      <c r="K52" s="6795"/>
      <c r="L52" s="5230" t="s">
        <v>2426</v>
      </c>
      <c r="M52" s="5230" t="s">
        <v>2427</v>
      </c>
      <c r="N52" s="6791"/>
      <c r="O52" s="5229" t="s">
        <v>2428</v>
      </c>
      <c r="P52" s="5229" t="s">
        <v>2429</v>
      </c>
      <c r="Q52" s="6795"/>
    </row>
    <row r="53" spans="1:17">
      <c r="A53" s="4767"/>
      <c r="B53" s="4768"/>
      <c r="C53" s="4768"/>
      <c r="D53" s="4768"/>
      <c r="E53" s="4826"/>
      <c r="F53" s="4827" t="s">
        <v>881</v>
      </c>
      <c r="G53" s="4827" t="s">
        <v>881</v>
      </c>
      <c r="H53" s="4827" t="s">
        <v>881</v>
      </c>
      <c r="I53" s="4827" t="s">
        <v>881</v>
      </c>
      <c r="J53" s="4827" t="s">
        <v>881</v>
      </c>
      <c r="K53" s="4827" t="s">
        <v>881</v>
      </c>
      <c r="L53" s="4827" t="s">
        <v>881</v>
      </c>
      <c r="M53" s="4827" t="s">
        <v>881</v>
      </c>
      <c r="N53" s="4827" t="s">
        <v>881</v>
      </c>
      <c r="O53" s="4827" t="s">
        <v>881</v>
      </c>
      <c r="P53" s="4827" t="s">
        <v>881</v>
      </c>
      <c r="Q53" s="4827" t="s">
        <v>881</v>
      </c>
    </row>
    <row r="54" spans="1:17" s="4830" customFormat="1">
      <c r="A54" s="4773" t="s">
        <v>2392</v>
      </c>
      <c r="B54" s="5226"/>
      <c r="C54" s="4774"/>
      <c r="D54" s="4774"/>
      <c r="E54" s="4828"/>
      <c r="F54" s="4829"/>
      <c r="G54" s="4829"/>
      <c r="H54" s="4829"/>
      <c r="I54" s="4829"/>
      <c r="J54" s="4829"/>
      <c r="K54" s="4829"/>
      <c r="L54" s="4829"/>
      <c r="M54" s="4829"/>
      <c r="N54" s="4829"/>
      <c r="O54" s="4829"/>
      <c r="P54" s="4829"/>
      <c r="Q54" s="4829"/>
    </row>
    <row r="55" spans="1:17" ht="18" customHeight="1">
      <c r="A55" s="4778" t="s">
        <v>2393</v>
      </c>
      <c r="B55" s="4779"/>
      <c r="C55" s="4779"/>
      <c r="D55" s="4779"/>
      <c r="E55" s="4780"/>
      <c r="F55" s="5213"/>
      <c r="G55" s="5213"/>
      <c r="H55" s="5213"/>
      <c r="I55" s="5213"/>
      <c r="J55" s="5213"/>
      <c r="K55" s="4831">
        <f>SUM(F55:J55)</f>
        <v>0</v>
      </c>
      <c r="L55" s="5213"/>
      <c r="M55" s="5213"/>
      <c r="N55" s="5213"/>
      <c r="O55" s="5213"/>
      <c r="P55" s="5213"/>
      <c r="Q55" s="4831">
        <f>SUM(L55:P55)</f>
        <v>0</v>
      </c>
    </row>
    <row r="56" spans="1:17" ht="18" customHeight="1">
      <c r="A56" s="4782" t="s">
        <v>2394</v>
      </c>
      <c r="B56" s="4783"/>
      <c r="C56" s="4783"/>
      <c r="D56" s="4783"/>
      <c r="E56" s="4784"/>
      <c r="F56" s="5213"/>
      <c r="G56" s="5213"/>
      <c r="H56" s="5213"/>
      <c r="I56" s="5213"/>
      <c r="J56" s="5213"/>
      <c r="K56" s="4831">
        <f>SUM(F56:J56)</f>
        <v>0</v>
      </c>
      <c r="L56" s="5213"/>
      <c r="M56" s="5213"/>
      <c r="N56" s="5213"/>
      <c r="O56" s="5213"/>
      <c r="P56" s="5213"/>
      <c r="Q56" s="4831">
        <f>SUM(L56:P56)</f>
        <v>0</v>
      </c>
    </row>
    <row r="57" spans="1:17" ht="18" customHeight="1">
      <c r="A57" s="4832" t="s">
        <v>2395</v>
      </c>
      <c r="B57" s="4806"/>
      <c r="C57" s="4806"/>
      <c r="D57" s="4806"/>
      <c r="E57" s="4784"/>
      <c r="F57" s="4833">
        <f t="shared" ref="F57:P57" si="15">SUM(F55:F56)</f>
        <v>0</v>
      </c>
      <c r="G57" s="4833">
        <f t="shared" si="15"/>
        <v>0</v>
      </c>
      <c r="H57" s="4833">
        <f t="shared" si="15"/>
        <v>0</v>
      </c>
      <c r="I57" s="4833">
        <f t="shared" si="15"/>
        <v>0</v>
      </c>
      <c r="J57" s="4833">
        <f t="shared" si="15"/>
        <v>0</v>
      </c>
      <c r="K57" s="4833">
        <f t="shared" si="15"/>
        <v>0</v>
      </c>
      <c r="L57" s="4833">
        <f t="shared" si="15"/>
        <v>0</v>
      </c>
      <c r="M57" s="4833">
        <f t="shared" si="15"/>
        <v>0</v>
      </c>
      <c r="N57" s="4833">
        <f t="shared" si="15"/>
        <v>0</v>
      </c>
      <c r="O57" s="4833">
        <f t="shared" si="15"/>
        <v>0</v>
      </c>
      <c r="P57" s="4833">
        <f t="shared" si="15"/>
        <v>0</v>
      </c>
      <c r="Q57" s="4833">
        <f>SUM(Q55:Q56)</f>
        <v>0</v>
      </c>
    </row>
    <row r="58" spans="1:17" ht="18" customHeight="1">
      <c r="A58" s="4788" t="s">
        <v>2396</v>
      </c>
      <c r="B58" s="4789"/>
      <c r="C58" s="4810"/>
      <c r="D58" s="4810"/>
      <c r="E58" s="4791"/>
      <c r="F58" s="4834"/>
      <c r="G58" s="4834"/>
      <c r="H58" s="4834"/>
      <c r="I58" s="4834"/>
      <c r="J58" s="4834"/>
      <c r="K58" s="4834"/>
      <c r="L58" s="4834"/>
      <c r="M58" s="4834"/>
      <c r="N58" s="4834"/>
      <c r="O58" s="4834"/>
      <c r="P58" s="4834"/>
      <c r="Q58" s="4834"/>
    </row>
    <row r="59" spans="1:17" ht="18" customHeight="1">
      <c r="A59" s="4793"/>
      <c r="B59" s="4779"/>
      <c r="C59" s="4835"/>
      <c r="D59" s="4812" t="s">
        <v>2430</v>
      </c>
      <c r="E59" s="4780"/>
      <c r="F59" s="5213"/>
      <c r="G59" s="5208"/>
      <c r="H59" s="5208"/>
      <c r="I59" s="5208"/>
      <c r="J59" s="5208"/>
      <c r="K59" s="4831">
        <f>SUM(F59:J59)</f>
        <v>0</v>
      </c>
      <c r="L59" s="5213"/>
      <c r="M59" s="5208"/>
      <c r="N59" s="5208"/>
      <c r="O59" s="5208"/>
      <c r="P59" s="5208"/>
      <c r="Q59" s="4831">
        <f>SUM(L59:P59)</f>
        <v>0</v>
      </c>
    </row>
    <row r="60" spans="1:17" ht="18" customHeight="1">
      <c r="A60" s="4793"/>
      <c r="B60" s="4779"/>
      <c r="C60" s="4835"/>
      <c r="D60" s="4812" t="s">
        <v>2431</v>
      </c>
      <c r="E60" s="4780"/>
      <c r="F60" s="5213"/>
      <c r="G60" s="5208"/>
      <c r="H60" s="5208"/>
      <c r="I60" s="5208"/>
      <c r="J60" s="5208"/>
      <c r="K60" s="4831">
        <f>SUM(F60:J60)</f>
        <v>0</v>
      </c>
      <c r="L60" s="5213"/>
      <c r="M60" s="5208"/>
      <c r="N60" s="5208"/>
      <c r="O60" s="5208"/>
      <c r="P60" s="5208"/>
      <c r="Q60" s="4831">
        <f>SUM(L60:P60)</f>
        <v>0</v>
      </c>
    </row>
    <row r="61" spans="1:17" ht="18" customHeight="1">
      <c r="A61" s="4793"/>
      <c r="B61" s="4779"/>
      <c r="C61" s="4835"/>
      <c r="D61" s="4812" t="s">
        <v>224</v>
      </c>
      <c r="E61" s="4780"/>
      <c r="F61" s="5213"/>
      <c r="G61" s="5208"/>
      <c r="H61" s="5208"/>
      <c r="I61" s="5208"/>
      <c r="J61" s="5208"/>
      <c r="K61" s="4831">
        <f>SUM(F61:J61)</f>
        <v>0</v>
      </c>
      <c r="L61" s="5213"/>
      <c r="M61" s="5208"/>
      <c r="N61" s="5208"/>
      <c r="O61" s="5208"/>
      <c r="P61" s="5208"/>
      <c r="Q61" s="4831">
        <f>SUM(L61:P61)</f>
        <v>0</v>
      </c>
    </row>
    <row r="62" spans="1:17" ht="18" customHeight="1">
      <c r="A62" s="4793"/>
      <c r="B62" s="4779"/>
      <c r="C62" s="4836" t="s">
        <v>2432</v>
      </c>
      <c r="D62" s="4836"/>
      <c r="E62" s="4780"/>
      <c r="F62" s="4831">
        <f t="shared" ref="F62:Q62" si="16">SUM(F59:F60)</f>
        <v>0</v>
      </c>
      <c r="G62" s="4831">
        <f t="shared" si="16"/>
        <v>0</v>
      </c>
      <c r="H62" s="4831">
        <f t="shared" si="16"/>
        <v>0</v>
      </c>
      <c r="I62" s="4831">
        <f t="shared" si="16"/>
        <v>0</v>
      </c>
      <c r="J62" s="4831">
        <f t="shared" si="16"/>
        <v>0</v>
      </c>
      <c r="K62" s="4831">
        <f t="shared" si="16"/>
        <v>0</v>
      </c>
      <c r="L62" s="4831">
        <f t="shared" si="16"/>
        <v>0</v>
      </c>
      <c r="M62" s="4831">
        <f t="shared" si="16"/>
        <v>0</v>
      </c>
      <c r="N62" s="4831">
        <f t="shared" si="16"/>
        <v>0</v>
      </c>
      <c r="O62" s="4831">
        <f t="shared" si="16"/>
        <v>0</v>
      </c>
      <c r="P62" s="4831">
        <f t="shared" si="16"/>
        <v>0</v>
      </c>
      <c r="Q62" s="4831">
        <f t="shared" si="16"/>
        <v>0</v>
      </c>
    </row>
    <row r="63" spans="1:17" ht="18" customHeight="1">
      <c r="A63" s="4793"/>
      <c r="B63" s="4779"/>
      <c r="C63" s="4837"/>
      <c r="D63" s="4838" t="s">
        <v>2433</v>
      </c>
      <c r="E63" s="4780"/>
      <c r="F63" s="5213"/>
      <c r="G63" s="5208"/>
      <c r="H63" s="5208"/>
      <c r="I63" s="5208"/>
      <c r="J63" s="5208"/>
      <c r="K63" s="4831">
        <f>SUM(F63:J63)</f>
        <v>0</v>
      </c>
      <c r="L63" s="5213"/>
      <c r="M63" s="5208"/>
      <c r="N63" s="5208"/>
      <c r="O63" s="5208"/>
      <c r="P63" s="5208"/>
      <c r="Q63" s="4831">
        <f>SUM(L63:P63)</f>
        <v>0</v>
      </c>
    </row>
    <row r="64" spans="1:17" ht="18" customHeight="1">
      <c r="A64" s="4795"/>
      <c r="B64" s="4783"/>
      <c r="C64" s="4839"/>
      <c r="D64" s="4840" t="s">
        <v>2434</v>
      </c>
      <c r="E64" s="4784"/>
      <c r="F64" s="5214"/>
      <c r="G64" s="5214"/>
      <c r="H64" s="5214"/>
      <c r="I64" s="5214"/>
      <c r="J64" s="5214"/>
      <c r="K64" s="4831">
        <f>SUM(F64:J64)</f>
        <v>0</v>
      </c>
      <c r="L64" s="5214"/>
      <c r="M64" s="5214"/>
      <c r="N64" s="5214"/>
      <c r="O64" s="5214"/>
      <c r="P64" s="5214"/>
      <c r="Q64" s="4831">
        <f>SUM(L64:P64)</f>
        <v>0</v>
      </c>
    </row>
    <row r="65" spans="1:17" ht="18" customHeight="1">
      <c r="A65" s="4795"/>
      <c r="B65" s="4783"/>
      <c r="C65" s="4839"/>
      <c r="D65" s="4840" t="s">
        <v>2435</v>
      </c>
      <c r="E65" s="4784"/>
      <c r="F65" s="5208"/>
      <c r="G65" s="5208"/>
      <c r="H65" s="5208"/>
      <c r="I65" s="5208"/>
      <c r="J65" s="5208"/>
      <c r="K65" s="4831">
        <f>SUM(F65:J65)</f>
        <v>0</v>
      </c>
      <c r="L65" s="5208"/>
      <c r="M65" s="5208"/>
      <c r="N65" s="5208"/>
      <c r="O65" s="5208"/>
      <c r="P65" s="5208"/>
      <c r="Q65" s="4831">
        <f>SUM(L65:P65)</f>
        <v>0</v>
      </c>
    </row>
    <row r="66" spans="1:17" ht="18" customHeight="1">
      <c r="A66" s="4795"/>
      <c r="B66" s="4783"/>
      <c r="C66" s="4839"/>
      <c r="D66" s="4840" t="s">
        <v>2406</v>
      </c>
      <c r="E66" s="4784"/>
      <c r="F66" s="5210"/>
      <c r="G66" s="5210"/>
      <c r="H66" s="5210"/>
      <c r="I66" s="5210"/>
      <c r="J66" s="5210"/>
      <c r="K66" s="4831">
        <f>SUM(F66:J66)</f>
        <v>0</v>
      </c>
      <c r="L66" s="5210"/>
      <c r="M66" s="5210"/>
      <c r="N66" s="5210"/>
      <c r="O66" s="5210"/>
      <c r="P66" s="5210"/>
      <c r="Q66" s="4831">
        <f>SUM(L66:P66)</f>
        <v>0</v>
      </c>
    </row>
    <row r="67" spans="1:17" ht="18" customHeight="1">
      <c r="A67" s="4795"/>
      <c r="B67" s="4783"/>
      <c r="C67" s="4843" t="s">
        <v>2436</v>
      </c>
      <c r="D67" s="4843"/>
      <c r="E67" s="4784"/>
      <c r="F67" s="4814">
        <f t="shared" ref="F67:Q67" si="17">SUM(F63:F66)</f>
        <v>0</v>
      </c>
      <c r="G67" s="4814">
        <f t="shared" si="17"/>
        <v>0</v>
      </c>
      <c r="H67" s="4814">
        <f t="shared" si="17"/>
        <v>0</v>
      </c>
      <c r="I67" s="4814">
        <f t="shared" si="17"/>
        <v>0</v>
      </c>
      <c r="J67" s="4814">
        <f t="shared" si="17"/>
        <v>0</v>
      </c>
      <c r="K67" s="4814">
        <f t="shared" si="17"/>
        <v>0</v>
      </c>
      <c r="L67" s="4814">
        <f t="shared" si="17"/>
        <v>0</v>
      </c>
      <c r="M67" s="4814">
        <f t="shared" si="17"/>
        <v>0</v>
      </c>
      <c r="N67" s="4814">
        <f t="shared" si="17"/>
        <v>0</v>
      </c>
      <c r="O67" s="4814">
        <f t="shared" si="17"/>
        <v>0</v>
      </c>
      <c r="P67" s="4814">
        <f t="shared" si="17"/>
        <v>0</v>
      </c>
      <c r="Q67" s="4814">
        <f t="shared" si="17"/>
        <v>0</v>
      </c>
    </row>
    <row r="68" spans="1:17" ht="18" customHeight="1">
      <c r="A68" s="4795"/>
      <c r="B68" s="4783"/>
      <c r="C68" s="4805" t="s">
        <v>2437</v>
      </c>
      <c r="D68" s="4806"/>
      <c r="E68" s="4784"/>
      <c r="F68" s="5210"/>
      <c r="G68" s="5210"/>
      <c r="H68" s="5210"/>
      <c r="I68" s="5210"/>
      <c r="J68" s="5210"/>
      <c r="K68" s="4814">
        <f>SUM(F68:J68)</f>
        <v>0</v>
      </c>
      <c r="L68" s="5210"/>
      <c r="M68" s="5210"/>
      <c r="N68" s="5210"/>
      <c r="O68" s="5210"/>
      <c r="P68" s="5210"/>
      <c r="Q68" s="4814">
        <f>SUM(L68:P68)</f>
        <v>0</v>
      </c>
    </row>
    <row r="69" spans="1:17" ht="18" customHeight="1">
      <c r="A69" s="4795"/>
      <c r="B69" s="4803" t="s">
        <v>2409</v>
      </c>
      <c r="C69" s="4803"/>
      <c r="D69" s="4783"/>
      <c r="E69" s="4784"/>
      <c r="F69" s="4800">
        <f>F62-F67+F68</f>
        <v>0</v>
      </c>
      <c r="G69" s="4800">
        <f t="shared" ref="G69:K69" si="18">G62-G67+G68</f>
        <v>0</v>
      </c>
      <c r="H69" s="4800">
        <f t="shared" si="18"/>
        <v>0</v>
      </c>
      <c r="I69" s="4800">
        <f t="shared" si="18"/>
        <v>0</v>
      </c>
      <c r="J69" s="4800">
        <f t="shared" si="18"/>
        <v>0</v>
      </c>
      <c r="K69" s="4800">
        <f t="shared" si="18"/>
        <v>0</v>
      </c>
      <c r="L69" s="4800">
        <f t="shared" ref="L69:Q69" si="19">(L62-L67)+L68</f>
        <v>0</v>
      </c>
      <c r="M69" s="4800">
        <f t="shared" si="19"/>
        <v>0</v>
      </c>
      <c r="N69" s="4800">
        <f t="shared" si="19"/>
        <v>0</v>
      </c>
      <c r="O69" s="4800">
        <f t="shared" si="19"/>
        <v>0</v>
      </c>
      <c r="P69" s="4800">
        <f t="shared" si="19"/>
        <v>0</v>
      </c>
      <c r="Q69" s="4800">
        <f t="shared" si="19"/>
        <v>0</v>
      </c>
    </row>
    <row r="70" spans="1:17" ht="18" customHeight="1">
      <c r="A70" s="4813"/>
      <c r="B70" s="4805" t="s">
        <v>2410</v>
      </c>
      <c r="C70" s="4805"/>
      <c r="D70" s="4805"/>
      <c r="E70" s="4784"/>
      <c r="F70" s="5214"/>
      <c r="G70" s="5214"/>
      <c r="H70" s="5214"/>
      <c r="I70" s="5214"/>
      <c r="J70" s="5214"/>
      <c r="K70" s="4833">
        <f>SUM(F70:J70)</f>
        <v>0</v>
      </c>
      <c r="L70" s="5214"/>
      <c r="M70" s="5214"/>
      <c r="N70" s="5214"/>
      <c r="O70" s="5214"/>
      <c r="P70" s="5214"/>
      <c r="Q70" s="4833">
        <f>SUM(L70:P70)</f>
        <v>0</v>
      </c>
    </row>
    <row r="71" spans="1:17" ht="18" customHeight="1">
      <c r="A71" s="4813"/>
      <c r="B71" s="4804" t="s">
        <v>2411</v>
      </c>
      <c r="C71" s="4804"/>
      <c r="D71" s="4804"/>
      <c r="E71" s="4784"/>
      <c r="F71" s="5214"/>
      <c r="G71" s="5214"/>
      <c r="H71" s="5214"/>
      <c r="I71" s="5214"/>
      <c r="J71" s="5214"/>
      <c r="K71" s="4833">
        <f>SUM(F71:J71)</f>
        <v>0</v>
      </c>
      <c r="L71" s="5214"/>
      <c r="M71" s="5214"/>
      <c r="N71" s="5214"/>
      <c r="O71" s="5214"/>
      <c r="P71" s="5214"/>
      <c r="Q71" s="4833">
        <f>SUM(L71:P71)</f>
        <v>0</v>
      </c>
    </row>
    <row r="72" spans="1:17" ht="18" customHeight="1">
      <c r="A72" s="4832" t="s">
        <v>2412</v>
      </c>
      <c r="B72" s="4844"/>
      <c r="C72" s="61"/>
      <c r="D72" s="4806"/>
      <c r="E72" s="4784"/>
      <c r="F72" s="4833">
        <f t="shared" ref="F72:Q72" si="20">SUM(F69:F71)</f>
        <v>0</v>
      </c>
      <c r="G72" s="4833">
        <f t="shared" si="20"/>
        <v>0</v>
      </c>
      <c r="H72" s="4833">
        <f t="shared" si="20"/>
        <v>0</v>
      </c>
      <c r="I72" s="4833">
        <f t="shared" si="20"/>
        <v>0</v>
      </c>
      <c r="J72" s="4833">
        <f t="shared" si="20"/>
        <v>0</v>
      </c>
      <c r="K72" s="4833">
        <f t="shared" si="20"/>
        <v>0</v>
      </c>
      <c r="L72" s="4833">
        <f t="shared" si="20"/>
        <v>0</v>
      </c>
      <c r="M72" s="4833">
        <f t="shared" si="20"/>
        <v>0</v>
      </c>
      <c r="N72" s="4833">
        <f t="shared" si="20"/>
        <v>0</v>
      </c>
      <c r="O72" s="4833">
        <f t="shared" si="20"/>
        <v>0</v>
      </c>
      <c r="P72" s="4833">
        <f t="shared" si="20"/>
        <v>0</v>
      </c>
      <c r="Q72" s="4833">
        <f t="shared" si="20"/>
        <v>0</v>
      </c>
    </row>
    <row r="73" spans="1:17" ht="18" customHeight="1">
      <c r="A73" s="4808" t="s">
        <v>2413</v>
      </c>
      <c r="B73" s="4809"/>
      <c r="C73" s="4810"/>
      <c r="D73" s="4810"/>
      <c r="E73" s="4791"/>
      <c r="F73" s="4834"/>
      <c r="G73" s="4834"/>
      <c r="H73" s="4834"/>
      <c r="I73" s="4834"/>
      <c r="J73" s="4834"/>
      <c r="K73" s="4834"/>
      <c r="L73" s="4834"/>
      <c r="M73" s="4834"/>
      <c r="N73" s="4834"/>
      <c r="O73" s="4834"/>
      <c r="P73" s="4834"/>
      <c r="Q73" s="4834"/>
    </row>
    <row r="74" spans="1:17" ht="18" customHeight="1">
      <c r="A74" s="4793"/>
      <c r="B74" s="4812" t="s">
        <v>2414</v>
      </c>
      <c r="C74" s="4812"/>
      <c r="D74" s="4812"/>
      <c r="E74" s="4780"/>
      <c r="F74" s="5213"/>
      <c r="G74" s="5213"/>
      <c r="H74" s="5213"/>
      <c r="I74" s="5213"/>
      <c r="J74" s="5213"/>
      <c r="K74" s="4831">
        <f>SUM(F74:J74)</f>
        <v>0</v>
      </c>
      <c r="L74" s="5213"/>
      <c r="M74" s="5213"/>
      <c r="N74" s="5213"/>
      <c r="O74" s="5213"/>
      <c r="P74" s="5213"/>
      <c r="Q74" s="4831">
        <f>SUM(L74:P74)</f>
        <v>0</v>
      </c>
    </row>
    <row r="75" spans="1:17" ht="18" customHeight="1">
      <c r="A75" s="4795"/>
      <c r="B75" s="4804" t="s">
        <v>2415</v>
      </c>
      <c r="C75" s="4804"/>
      <c r="D75" s="4804"/>
      <c r="E75" s="4784"/>
      <c r="F75" s="5210"/>
      <c r="G75" s="5214"/>
      <c r="H75" s="5214"/>
      <c r="I75" s="5214"/>
      <c r="J75" s="5214"/>
      <c r="K75" s="4831">
        <f>SUM(F75:J75)</f>
        <v>0</v>
      </c>
      <c r="L75" s="5210"/>
      <c r="M75" s="5214"/>
      <c r="N75" s="5214"/>
      <c r="O75" s="5214"/>
      <c r="P75" s="5214"/>
      <c r="Q75" s="4831">
        <f>SUM(L75:P75)</f>
        <v>0</v>
      </c>
    </row>
    <row r="76" spans="1:17" ht="18" customHeight="1">
      <c r="A76" s="4795"/>
      <c r="B76" s="4783" t="s">
        <v>2416</v>
      </c>
      <c r="C76" s="4783"/>
      <c r="D76" s="4783"/>
      <c r="E76" s="4784"/>
      <c r="F76" s="5208"/>
      <c r="G76" s="5208"/>
      <c r="H76" s="5208"/>
      <c r="I76" s="5208"/>
      <c r="J76" s="5208"/>
      <c r="K76" s="4831">
        <f>SUM(F76:J76)</f>
        <v>0</v>
      </c>
      <c r="L76" s="5208"/>
      <c r="M76" s="5208"/>
      <c r="N76" s="5208"/>
      <c r="O76" s="5208"/>
      <c r="P76" s="5208"/>
      <c r="Q76" s="4831">
        <f>SUM(L76:P76)</f>
        <v>0</v>
      </c>
    </row>
    <row r="77" spans="1:17" ht="18" customHeight="1">
      <c r="A77" s="4813" t="s">
        <v>2417</v>
      </c>
      <c r="B77" s="4803"/>
      <c r="C77" s="4803"/>
      <c r="D77" s="4783"/>
      <c r="E77" s="4784"/>
      <c r="F77" s="4814">
        <f t="shared" ref="F77:Q77" si="21">SUM(F74:F76)</f>
        <v>0</v>
      </c>
      <c r="G77" s="4814">
        <f t="shared" si="21"/>
        <v>0</v>
      </c>
      <c r="H77" s="4814">
        <f t="shared" si="21"/>
        <v>0</v>
      </c>
      <c r="I77" s="4814">
        <f t="shared" si="21"/>
        <v>0</v>
      </c>
      <c r="J77" s="4814">
        <f t="shared" si="21"/>
        <v>0</v>
      </c>
      <c r="K77" s="4814">
        <f t="shared" si="21"/>
        <v>0</v>
      </c>
      <c r="L77" s="4814">
        <f t="shared" si="21"/>
        <v>0</v>
      </c>
      <c r="M77" s="4814">
        <f t="shared" si="21"/>
        <v>0</v>
      </c>
      <c r="N77" s="4814">
        <f t="shared" si="21"/>
        <v>0</v>
      </c>
      <c r="O77" s="4814">
        <f t="shared" si="21"/>
        <v>0</v>
      </c>
      <c r="P77" s="4814">
        <f t="shared" si="21"/>
        <v>0</v>
      </c>
      <c r="Q77" s="4814">
        <f t="shared" si="21"/>
        <v>0</v>
      </c>
    </row>
    <row r="78" spans="1:17" ht="18" customHeight="1">
      <c r="A78" s="4782" t="s">
        <v>2438</v>
      </c>
      <c r="B78" s="4786"/>
      <c r="C78" s="4786"/>
      <c r="D78" s="4786"/>
      <c r="E78" s="4784"/>
      <c r="F78" s="5214"/>
      <c r="G78" s="5214"/>
      <c r="H78" s="5214"/>
      <c r="I78" s="5214"/>
      <c r="J78" s="5210"/>
      <c r="K78" s="4833">
        <f>SUM(F78:J78)</f>
        <v>0</v>
      </c>
      <c r="L78" s="5214"/>
      <c r="M78" s="5214"/>
      <c r="N78" s="5214"/>
      <c r="O78" s="5214"/>
      <c r="P78" s="5210"/>
      <c r="Q78" s="4833">
        <f>SUM(L78:P78)</f>
        <v>0</v>
      </c>
    </row>
    <row r="79" spans="1:17" ht="18" customHeight="1">
      <c r="A79" s="4813" t="s">
        <v>2419</v>
      </c>
      <c r="B79" s="4803"/>
      <c r="C79" s="4783"/>
      <c r="D79" s="4783"/>
      <c r="E79" s="4784"/>
      <c r="F79" s="4831">
        <f t="shared" ref="F79:Q79" si="22">SUM(F57,F77:F78)-F72</f>
        <v>0</v>
      </c>
      <c r="G79" s="4831">
        <f t="shared" si="22"/>
        <v>0</v>
      </c>
      <c r="H79" s="4831">
        <f t="shared" si="22"/>
        <v>0</v>
      </c>
      <c r="I79" s="4831">
        <f t="shared" si="22"/>
        <v>0</v>
      </c>
      <c r="J79" s="4831">
        <f t="shared" si="22"/>
        <v>0</v>
      </c>
      <c r="K79" s="4831">
        <f t="shared" si="22"/>
        <v>0</v>
      </c>
      <c r="L79" s="4831">
        <f t="shared" si="22"/>
        <v>0</v>
      </c>
      <c r="M79" s="4831">
        <f t="shared" si="22"/>
        <v>0</v>
      </c>
      <c r="N79" s="4831">
        <f t="shared" si="22"/>
        <v>0</v>
      </c>
      <c r="O79" s="4831">
        <f t="shared" si="22"/>
        <v>0</v>
      </c>
      <c r="P79" s="4831">
        <f t="shared" si="22"/>
        <v>0</v>
      </c>
      <c r="Q79" s="4831">
        <f t="shared" si="22"/>
        <v>0</v>
      </c>
    </row>
    <row r="80" spans="1:17" ht="18" customHeight="1">
      <c r="A80" s="4815" t="s">
        <v>2420</v>
      </c>
      <c r="B80" s="4149"/>
      <c r="C80" s="4149"/>
      <c r="D80" s="58"/>
      <c r="E80" s="4816"/>
      <c r="F80" s="4817"/>
      <c r="G80" s="4817"/>
      <c r="H80" s="4817"/>
      <c r="I80" s="4817"/>
      <c r="J80" s="4817"/>
      <c r="K80" s="4817"/>
      <c r="L80" s="4817"/>
      <c r="M80" s="4817"/>
      <c r="N80" s="4817"/>
      <c r="O80" s="4817"/>
      <c r="P80" s="4817"/>
      <c r="Q80" s="4817"/>
    </row>
    <row r="81" spans="1:17" ht="18" customHeight="1">
      <c r="A81" s="4845" t="s">
        <v>2439</v>
      </c>
      <c r="B81" s="58"/>
      <c r="C81" s="4149"/>
      <c r="D81" s="58"/>
      <c r="E81" s="4816"/>
      <c r="F81" s="5213"/>
      <c r="G81" s="5213"/>
      <c r="H81" s="5213"/>
      <c r="I81" s="5213"/>
      <c r="J81" s="5208"/>
      <c r="K81" s="4831">
        <f>SUM(F81:J81)</f>
        <v>0</v>
      </c>
      <c r="L81" s="5213"/>
      <c r="M81" s="5213"/>
      <c r="N81" s="5213"/>
      <c r="O81" s="5213"/>
      <c r="P81" s="5208"/>
      <c r="Q81" s="4831">
        <f>SUM(L81:P81)</f>
        <v>0</v>
      </c>
    </row>
    <row r="82" spans="1:17" ht="18" customHeight="1">
      <c r="A82" s="4846" t="s">
        <v>2440</v>
      </c>
      <c r="B82" s="4790"/>
      <c r="C82" s="4847"/>
      <c r="D82" s="4790"/>
      <c r="E82" s="4791"/>
      <c r="F82" s="5213"/>
      <c r="G82" s="5213"/>
      <c r="H82" s="5213"/>
      <c r="I82" s="5213"/>
      <c r="J82" s="5208"/>
      <c r="K82" s="4831">
        <f>SUM(F82:J82)</f>
        <v>0</v>
      </c>
      <c r="L82" s="5213"/>
      <c r="M82" s="5213"/>
      <c r="N82" s="5213"/>
      <c r="O82" s="5213"/>
      <c r="P82" s="5208"/>
      <c r="Q82" s="4831">
        <f>SUM(L82:P82)</f>
        <v>0</v>
      </c>
    </row>
    <row r="83" spans="1:17" ht="18" customHeight="1">
      <c r="A83" s="4848" t="s">
        <v>2419</v>
      </c>
      <c r="B83" s="4849"/>
      <c r="C83" s="4850"/>
      <c r="D83" s="4850"/>
      <c r="E83" s="4851"/>
      <c r="F83" s="4831">
        <f t="shared" ref="F83:Q83" si="23">SUM(F81:F82)</f>
        <v>0</v>
      </c>
      <c r="G83" s="4831">
        <f t="shared" si="23"/>
        <v>0</v>
      </c>
      <c r="H83" s="4831">
        <f t="shared" si="23"/>
        <v>0</v>
      </c>
      <c r="I83" s="4831">
        <f t="shared" si="23"/>
        <v>0</v>
      </c>
      <c r="J83" s="4831">
        <f t="shared" si="23"/>
        <v>0</v>
      </c>
      <c r="K83" s="4831">
        <f t="shared" si="23"/>
        <v>0</v>
      </c>
      <c r="L83" s="4831">
        <f t="shared" si="23"/>
        <v>0</v>
      </c>
      <c r="M83" s="4831">
        <f t="shared" si="23"/>
        <v>0</v>
      </c>
      <c r="N83" s="4831">
        <f t="shared" si="23"/>
        <v>0</v>
      </c>
      <c r="O83" s="4831">
        <f t="shared" si="23"/>
        <v>0</v>
      </c>
      <c r="P83" s="4831">
        <f t="shared" si="23"/>
        <v>0</v>
      </c>
      <c r="Q83" s="4831">
        <f t="shared" si="23"/>
        <v>0</v>
      </c>
    </row>
    <row r="84" spans="1:17">
      <c r="A84" s="4756"/>
      <c r="B84" s="4756"/>
      <c r="C84" s="4756"/>
      <c r="D84" s="4756"/>
      <c r="E84" s="4756"/>
      <c r="F84" s="4756"/>
      <c r="G84" s="4756"/>
      <c r="H84" s="4756"/>
      <c r="I84" s="4756"/>
      <c r="J84" s="4756"/>
      <c r="K84" s="4756"/>
      <c r="L84" s="4756"/>
      <c r="M84" s="4756"/>
      <c r="N84" s="4756"/>
      <c r="O84" s="4756"/>
      <c r="P84" s="4756"/>
      <c r="Q84" s="4756"/>
    </row>
    <row r="85" spans="1:17">
      <c r="A85" s="4756"/>
      <c r="B85" s="4756"/>
      <c r="C85" s="4756"/>
      <c r="D85" s="4756"/>
      <c r="E85" s="4756"/>
      <c r="F85" s="4756"/>
      <c r="G85" s="4756"/>
      <c r="H85" s="4756"/>
      <c r="I85" s="4756"/>
      <c r="J85" s="4756"/>
      <c r="K85" s="4756"/>
      <c r="L85" s="4756"/>
      <c r="M85" s="4756"/>
      <c r="N85" s="4756"/>
      <c r="O85" s="4756"/>
      <c r="P85" s="4756"/>
      <c r="Q85" s="4821" t="str">
        <f>+ToC!E117</f>
        <v xml:space="preserve">GENERAL Annual Return </v>
      </c>
    </row>
    <row r="86" spans="1:17">
      <c r="A86" s="4756"/>
      <c r="B86" s="4756"/>
      <c r="C86" s="4756"/>
      <c r="D86" s="4756"/>
      <c r="E86" s="4756"/>
      <c r="F86" s="4756"/>
      <c r="G86" s="4756"/>
      <c r="H86" s="4756"/>
      <c r="I86" s="4756"/>
      <c r="J86" s="4756"/>
      <c r="K86" s="4756"/>
      <c r="L86" s="4756"/>
      <c r="M86" s="4756"/>
      <c r="N86" s="4756"/>
      <c r="O86" s="4756"/>
      <c r="P86" s="4756"/>
      <c r="Q86" s="65" t="s">
        <v>2683</v>
      </c>
    </row>
  </sheetData>
  <sheetProtection algorithmName="SHA-512" hashValue="G0/fVTdQyXItcWjNAStBpACdc1koj61yEd7/xmuKpMZkB1L1/3dOasAEDGTXrEN6GxhTxfcYN5IAc4WZq1Iv5A==" saltValue="J2tVu26NlLhPgOdtOfZWTQ==" spinCount="100000" sheet="1" objects="1" scenarios="1"/>
  <mergeCells count="27">
    <mergeCell ref="O13:P13"/>
    <mergeCell ref="Q13:Q14"/>
    <mergeCell ref="F13:G13"/>
    <mergeCell ref="H13:H14"/>
    <mergeCell ref="I13:J13"/>
    <mergeCell ref="K13:K14"/>
    <mergeCell ref="L13:M13"/>
    <mergeCell ref="N13:N14"/>
    <mergeCell ref="A1:Q1"/>
    <mergeCell ref="A9:Q9"/>
    <mergeCell ref="A10:Q10"/>
    <mergeCell ref="A11:Q11"/>
    <mergeCell ref="F12:K12"/>
    <mergeCell ref="L12:Q12"/>
    <mergeCell ref="A47:Q47"/>
    <mergeCell ref="A48:Q48"/>
    <mergeCell ref="A49:Q49"/>
    <mergeCell ref="F50:K50"/>
    <mergeCell ref="L50:Q50"/>
    <mergeCell ref="N51:N52"/>
    <mergeCell ref="O51:P51"/>
    <mergeCell ref="Q51:Q52"/>
    <mergeCell ref="F51:G51"/>
    <mergeCell ref="H51:H52"/>
    <mergeCell ref="I51:J51"/>
    <mergeCell ref="K51:K52"/>
    <mergeCell ref="L51:M51"/>
  </mergeCells>
  <hyperlinks>
    <hyperlink ref="A1:Q1" location="ToC!A1" display="ToC!A1"/>
  </hyperlinks>
  <pageMargins left="0.70866141732283472" right="0.70866141732283472" top="0.74803149606299213" bottom="0.74803149606299213" header="0.31496062992125984" footer="0.31496062992125984"/>
  <pageSetup scale="35" orientation="portrait" r:id="rId1"/>
  <headerFooter>
    <oddHeader>&amp;L&amp;A&amp;C&amp;"Times New Roman,Bold" DRAFT 
INTERNAL USE ONLY&amp;RPage &amp;P</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CCFFCC"/>
    <pageSetUpPr fitToPage="1"/>
  </sheetPr>
  <dimension ref="A1:XFD52"/>
  <sheetViews>
    <sheetView topLeftCell="A4" zoomScale="55" zoomScaleNormal="55" workbookViewId="0">
      <selection sqref="A1:Q1"/>
    </sheetView>
  </sheetViews>
  <sheetFormatPr defaultColWidth="0" defaultRowHeight="12.75" zeroHeight="1"/>
  <cols>
    <col min="1" max="2" width="5.33203125" style="4752" customWidth="1"/>
    <col min="3" max="3" width="6.33203125" style="4752" customWidth="1"/>
    <col min="4" max="4" width="74.1640625" style="4752" customWidth="1"/>
    <col min="5" max="5" width="5.83203125" style="4752" customWidth="1"/>
    <col min="6" max="11" width="16.33203125" style="4752" customWidth="1"/>
    <col min="12" max="12" width="16.6640625" style="4752" customWidth="1"/>
    <col min="13" max="17" width="15.33203125" style="4752" customWidth="1"/>
    <col min="18" max="16384" width="11.33203125" style="4752" hidden="1"/>
  </cols>
  <sheetData>
    <row r="1" spans="1:16384">
      <c r="A1" s="6782">
        <v>50.18</v>
      </c>
      <c r="B1" s="6782"/>
      <c r="C1" s="6782"/>
      <c r="D1" s="6782"/>
      <c r="E1" s="6782"/>
      <c r="F1" s="6782"/>
      <c r="G1" s="6782"/>
      <c r="H1" s="6782"/>
      <c r="I1" s="6782"/>
      <c r="J1" s="6782"/>
      <c r="K1" s="6782"/>
      <c r="L1" s="6782"/>
      <c r="M1" s="6782"/>
      <c r="N1" s="6782"/>
      <c r="O1" s="6782"/>
      <c r="P1" s="6782"/>
      <c r="Q1" s="6782"/>
    </row>
    <row r="2" spans="1:16384">
      <c r="A2" s="4823"/>
      <c r="B2" s="4823"/>
      <c r="C2" s="4823"/>
      <c r="D2" s="4824"/>
      <c r="E2" s="4761"/>
      <c r="F2" s="4756"/>
      <c r="G2" s="4756"/>
      <c r="H2" s="4756"/>
      <c r="I2" s="4756"/>
      <c r="J2" s="4756"/>
      <c r="K2" s="4757"/>
      <c r="L2" s="4756"/>
      <c r="M2" s="4756"/>
      <c r="N2" s="4756"/>
      <c r="O2" s="4756"/>
      <c r="P2" s="4756"/>
      <c r="Q2" s="4757"/>
    </row>
    <row r="3" spans="1:16384" ht="15.75">
      <c r="A3" s="4758" t="str">
        <f>+Cover!A14</f>
        <v>Select Name of Insurer/ Financial Holding Company</v>
      </c>
      <c r="B3" s="4759"/>
      <c r="C3" s="4760"/>
      <c r="D3" s="4760"/>
      <c r="E3" s="4761"/>
      <c r="F3" s="4761"/>
      <c r="G3" s="4756"/>
      <c r="H3" s="4756"/>
      <c r="I3" s="4756"/>
      <c r="J3" s="4756"/>
      <c r="K3" s="4762"/>
      <c r="L3" s="4762"/>
      <c r="M3" s="4756"/>
      <c r="N3" s="4756"/>
      <c r="O3" s="4756"/>
      <c r="P3" s="4756"/>
      <c r="Q3" s="5727" t="s">
        <v>1909</v>
      </c>
    </row>
    <row r="4" spans="1:16384">
      <c r="A4" s="4763" t="str">
        <f>+ToC!A3</f>
        <v>Insurer/Financial Holding Company</v>
      </c>
      <c r="B4" s="4759"/>
      <c r="C4" s="4760"/>
      <c r="D4" s="4760"/>
      <c r="E4" s="4761"/>
      <c r="F4" s="4761"/>
      <c r="G4" s="4756"/>
      <c r="H4" s="4756"/>
      <c r="I4" s="4756"/>
      <c r="J4" s="4756"/>
      <c r="K4" s="4762"/>
      <c r="L4" s="4762"/>
      <c r="M4" s="4756"/>
      <c r="N4" s="4756"/>
      <c r="O4" s="4756"/>
      <c r="P4" s="4756"/>
      <c r="Q4" s="4762"/>
    </row>
    <row r="5" spans="1:16384">
      <c r="A5" s="4145"/>
      <c r="B5" s="4759"/>
      <c r="C5" s="4760"/>
      <c r="D5" s="4760"/>
      <c r="E5" s="4761"/>
      <c r="F5" s="4761"/>
      <c r="G5" s="4756"/>
      <c r="H5" s="4756"/>
      <c r="I5" s="4756"/>
      <c r="J5" s="4756"/>
      <c r="K5" s="4762"/>
      <c r="L5" s="4762"/>
      <c r="M5" s="4756"/>
      <c r="N5" s="4756"/>
      <c r="O5" s="4756"/>
      <c r="P5" s="4756"/>
      <c r="Q5" s="4762"/>
    </row>
    <row r="6" spans="1:16384">
      <c r="A6" s="343" t="str">
        <f>+ToC!A5</f>
        <v>General Insurers Annual Return</v>
      </c>
      <c r="B6" s="4759"/>
      <c r="C6" s="4760"/>
      <c r="D6" s="4760"/>
      <c r="E6" s="4761"/>
      <c r="F6" s="4761"/>
      <c r="G6" s="4756"/>
      <c r="H6" s="4756"/>
      <c r="I6" s="4756"/>
      <c r="J6" s="4756"/>
      <c r="K6" s="4762"/>
      <c r="L6" s="4762"/>
      <c r="M6" s="4756"/>
      <c r="N6" s="4756"/>
      <c r="O6" s="4756"/>
      <c r="P6" s="4756"/>
      <c r="Q6" s="4756"/>
      <c r="R6" s="4756"/>
      <c r="S6" s="4756"/>
      <c r="T6" s="4756"/>
      <c r="U6" s="4756"/>
      <c r="V6" s="4756"/>
      <c r="W6" s="4756"/>
      <c r="X6" s="4756"/>
      <c r="Y6" s="4756"/>
      <c r="Z6" s="4756"/>
      <c r="AA6" s="4756"/>
      <c r="AB6" s="4756"/>
      <c r="AC6" s="4756"/>
      <c r="AD6" s="4756"/>
      <c r="AE6" s="4756"/>
      <c r="AF6" s="4756"/>
      <c r="AG6" s="4756"/>
      <c r="AH6" s="4756"/>
      <c r="AI6" s="4756"/>
      <c r="AJ6" s="4756"/>
      <c r="AK6" s="4756"/>
      <c r="AL6" s="4756"/>
      <c r="AM6" s="4756"/>
      <c r="AN6" s="4756"/>
      <c r="AO6" s="4756"/>
      <c r="AP6" s="4756"/>
      <c r="AQ6" s="4756"/>
      <c r="AR6" s="4756"/>
      <c r="AS6" s="4756"/>
      <c r="AT6" s="4756"/>
      <c r="AU6" s="4756"/>
      <c r="AV6" s="4756"/>
      <c r="AW6" s="4756"/>
      <c r="AX6" s="4756"/>
      <c r="AY6" s="4756"/>
      <c r="AZ6" s="4756"/>
      <c r="BA6" s="4756"/>
      <c r="BB6" s="4756"/>
      <c r="BC6" s="4756"/>
      <c r="BD6" s="4756"/>
      <c r="BE6" s="4756"/>
      <c r="BF6" s="4756"/>
      <c r="BG6" s="4756"/>
      <c r="BH6" s="4756"/>
      <c r="BI6" s="4756"/>
      <c r="BJ6" s="4756"/>
      <c r="BK6" s="4756"/>
      <c r="BL6" s="4756"/>
      <c r="BM6" s="4756"/>
      <c r="BN6" s="4756"/>
      <c r="BO6" s="4756"/>
      <c r="BP6" s="4756"/>
      <c r="BQ6" s="4756"/>
      <c r="BR6" s="4756"/>
      <c r="BS6" s="4756"/>
      <c r="BT6" s="4756"/>
      <c r="BU6" s="4756"/>
      <c r="BV6" s="4756"/>
      <c r="BW6" s="4756"/>
      <c r="BX6" s="4756"/>
      <c r="BY6" s="4756"/>
      <c r="BZ6" s="4756"/>
      <c r="CA6" s="4756"/>
      <c r="CB6" s="4756"/>
      <c r="CC6" s="4756"/>
      <c r="CD6" s="4756"/>
      <c r="CE6" s="4756"/>
      <c r="CF6" s="4756"/>
      <c r="CG6" s="4756"/>
      <c r="CH6" s="4756"/>
      <c r="CI6" s="4756"/>
      <c r="CJ6" s="4756"/>
      <c r="CK6" s="4756"/>
      <c r="CL6" s="4756"/>
      <c r="CM6" s="4756"/>
      <c r="CN6" s="4756"/>
      <c r="CO6" s="4756"/>
      <c r="CP6" s="4756"/>
      <c r="CQ6" s="4756"/>
      <c r="CR6" s="4756"/>
      <c r="CS6" s="4756"/>
      <c r="CT6" s="4756"/>
      <c r="CU6" s="4756"/>
      <c r="CV6" s="4756"/>
      <c r="CW6" s="4756"/>
      <c r="CX6" s="4756"/>
      <c r="CY6" s="4756"/>
      <c r="CZ6" s="4756"/>
      <c r="DA6" s="4756"/>
      <c r="DB6" s="4756"/>
      <c r="DC6" s="4756"/>
      <c r="DD6" s="4756"/>
      <c r="DE6" s="4756"/>
      <c r="DF6" s="4756"/>
      <c r="DG6" s="4756"/>
      <c r="DH6" s="4756"/>
      <c r="DI6" s="4756"/>
      <c r="DJ6" s="4756"/>
      <c r="DK6" s="4756"/>
      <c r="DL6" s="4756"/>
      <c r="DM6" s="4756"/>
      <c r="DN6" s="4756"/>
      <c r="DO6" s="4756"/>
      <c r="DP6" s="4756"/>
      <c r="DQ6" s="4756"/>
      <c r="DR6" s="4756"/>
      <c r="DS6" s="4756"/>
      <c r="DT6" s="4756"/>
      <c r="DU6" s="4756"/>
      <c r="DV6" s="4756"/>
      <c r="DW6" s="4756"/>
      <c r="DX6" s="4756"/>
      <c r="DY6" s="4756"/>
      <c r="DZ6" s="4756"/>
      <c r="EA6" s="4756"/>
      <c r="EB6" s="4756"/>
      <c r="EC6" s="4756"/>
      <c r="ED6" s="4756"/>
      <c r="EE6" s="4756"/>
      <c r="EF6" s="4756"/>
      <c r="EG6" s="4756"/>
      <c r="EH6" s="4756"/>
      <c r="EI6" s="4756"/>
      <c r="EJ6" s="4756"/>
      <c r="EK6" s="4756"/>
      <c r="EL6" s="4756"/>
      <c r="EM6" s="4756"/>
      <c r="EN6" s="4756"/>
      <c r="EO6" s="4756"/>
      <c r="EP6" s="4756"/>
      <c r="EQ6" s="4756"/>
      <c r="ER6" s="4756"/>
      <c r="ES6" s="4756"/>
      <c r="ET6" s="4756"/>
      <c r="EU6" s="4756"/>
      <c r="EV6" s="4756"/>
      <c r="EW6" s="4756"/>
      <c r="EX6" s="4756"/>
      <c r="EY6" s="4756"/>
      <c r="EZ6" s="4756"/>
      <c r="FA6" s="4756"/>
      <c r="FB6" s="4756"/>
      <c r="FC6" s="4756"/>
      <c r="FD6" s="4756"/>
      <c r="FE6" s="4756"/>
      <c r="FF6" s="4756"/>
      <c r="FG6" s="4756"/>
      <c r="FH6" s="4756"/>
      <c r="FI6" s="4756"/>
      <c r="FJ6" s="4756"/>
      <c r="FK6" s="4756"/>
      <c r="FL6" s="4756"/>
      <c r="FM6" s="4756"/>
      <c r="FN6" s="4756"/>
      <c r="FO6" s="4756"/>
      <c r="FP6" s="4756"/>
      <c r="FQ6" s="4756"/>
      <c r="FR6" s="4756"/>
      <c r="FS6" s="4756"/>
      <c r="FT6" s="4756"/>
      <c r="FU6" s="4756"/>
      <c r="FV6" s="4756"/>
      <c r="FW6" s="4756"/>
      <c r="FX6" s="4756"/>
      <c r="FY6" s="4756"/>
      <c r="FZ6" s="4756"/>
      <c r="GA6" s="4756"/>
      <c r="GB6" s="4756"/>
      <c r="GC6" s="4756"/>
      <c r="GD6" s="4756"/>
      <c r="GE6" s="4756"/>
      <c r="GF6" s="4756"/>
      <c r="GG6" s="4756"/>
      <c r="GH6" s="4756"/>
      <c r="GI6" s="4756"/>
      <c r="GJ6" s="4756"/>
      <c r="GK6" s="4756"/>
      <c r="GL6" s="4756"/>
      <c r="GM6" s="4756"/>
      <c r="GN6" s="4756"/>
      <c r="GO6" s="4756"/>
      <c r="GP6" s="4756"/>
      <c r="GQ6" s="4756"/>
      <c r="GR6" s="4756"/>
      <c r="GS6" s="4756"/>
      <c r="GT6" s="4756"/>
      <c r="GU6" s="4756"/>
      <c r="GV6" s="4756"/>
      <c r="GW6" s="4756"/>
      <c r="GX6" s="4756"/>
      <c r="GY6" s="4756"/>
      <c r="GZ6" s="4756"/>
      <c r="HA6" s="4756"/>
      <c r="HB6" s="4756"/>
      <c r="HC6" s="4756"/>
      <c r="HD6" s="4756"/>
      <c r="HE6" s="4756"/>
      <c r="HF6" s="4756"/>
      <c r="HG6" s="4756"/>
      <c r="HH6" s="4756"/>
      <c r="HI6" s="4756"/>
      <c r="HJ6" s="4756"/>
      <c r="HK6" s="4756"/>
      <c r="HL6" s="4756"/>
      <c r="HM6" s="4756"/>
      <c r="HN6" s="4756"/>
      <c r="HO6" s="4756"/>
      <c r="HP6" s="4756"/>
      <c r="HQ6" s="4756"/>
      <c r="HR6" s="4756"/>
      <c r="HS6" s="4756"/>
      <c r="HT6" s="4756"/>
      <c r="HU6" s="4756"/>
      <c r="HV6" s="4756"/>
      <c r="HW6" s="4756"/>
      <c r="HX6" s="4756"/>
      <c r="HY6" s="4756"/>
      <c r="HZ6" s="4756"/>
      <c r="IA6" s="4756"/>
      <c r="IB6" s="4756"/>
      <c r="IC6" s="4756"/>
      <c r="ID6" s="4756"/>
      <c r="IE6" s="4756"/>
      <c r="IF6" s="4756"/>
      <c r="IG6" s="4756"/>
      <c r="IH6" s="4756"/>
      <c r="II6" s="4756"/>
      <c r="IJ6" s="4756"/>
      <c r="IK6" s="4756"/>
      <c r="IL6" s="4756"/>
      <c r="IM6" s="4756"/>
      <c r="IN6" s="4756"/>
      <c r="IO6" s="4756"/>
      <c r="IP6" s="4756"/>
      <c r="IQ6" s="4756"/>
      <c r="IR6" s="4756"/>
      <c r="IS6" s="4756"/>
      <c r="IT6" s="4756"/>
      <c r="IU6" s="4756"/>
      <c r="IV6" s="4756"/>
      <c r="IW6" s="4756"/>
      <c r="IX6" s="4756"/>
      <c r="IY6" s="4756"/>
      <c r="IZ6" s="4756"/>
      <c r="JA6" s="4756"/>
      <c r="JB6" s="4756"/>
      <c r="JC6" s="4756"/>
      <c r="JD6" s="4756"/>
      <c r="JE6" s="4756"/>
      <c r="JF6" s="4756"/>
      <c r="JG6" s="4756"/>
      <c r="JH6" s="4756"/>
      <c r="JI6" s="4756"/>
      <c r="JJ6" s="4756"/>
      <c r="JK6" s="4756"/>
      <c r="JL6" s="4756"/>
      <c r="JM6" s="4756"/>
      <c r="JN6" s="4756"/>
      <c r="JO6" s="4756"/>
      <c r="JP6" s="4756"/>
      <c r="JQ6" s="4756"/>
      <c r="JR6" s="4756"/>
      <c r="JS6" s="4756"/>
      <c r="JT6" s="4756"/>
      <c r="JU6" s="4756"/>
      <c r="JV6" s="4756"/>
      <c r="JW6" s="4756"/>
      <c r="JX6" s="4756"/>
      <c r="JY6" s="4756"/>
      <c r="JZ6" s="4756"/>
      <c r="KA6" s="4756"/>
      <c r="KB6" s="4756"/>
      <c r="KC6" s="4756"/>
      <c r="KD6" s="4756"/>
      <c r="KE6" s="4756"/>
      <c r="KF6" s="4756"/>
      <c r="KG6" s="4756"/>
      <c r="KH6" s="4756"/>
      <c r="KI6" s="4756"/>
      <c r="KJ6" s="4756"/>
      <c r="KK6" s="4756"/>
      <c r="KL6" s="4756"/>
      <c r="KM6" s="4756"/>
      <c r="KN6" s="4756"/>
      <c r="KO6" s="4756"/>
      <c r="KP6" s="4756"/>
      <c r="KQ6" s="4756"/>
      <c r="KR6" s="4756"/>
      <c r="KS6" s="4756"/>
      <c r="KT6" s="4756"/>
      <c r="KU6" s="4756"/>
      <c r="KV6" s="4756"/>
      <c r="KW6" s="4756"/>
      <c r="KX6" s="4756"/>
      <c r="KY6" s="4756"/>
      <c r="KZ6" s="4756"/>
      <c r="LA6" s="4756"/>
      <c r="LB6" s="4756"/>
      <c r="LC6" s="4756"/>
      <c r="LD6" s="4756"/>
      <c r="LE6" s="4756"/>
      <c r="LF6" s="4756"/>
      <c r="LG6" s="4756"/>
      <c r="LH6" s="4756"/>
      <c r="LI6" s="4756"/>
      <c r="LJ6" s="4756"/>
      <c r="LK6" s="4756"/>
      <c r="LL6" s="4756"/>
      <c r="LM6" s="4756"/>
      <c r="LN6" s="4756"/>
      <c r="LO6" s="4756"/>
      <c r="LP6" s="4756"/>
      <c r="LQ6" s="4756"/>
      <c r="LR6" s="4756"/>
      <c r="LS6" s="4756"/>
      <c r="LT6" s="4756"/>
      <c r="LU6" s="4756"/>
      <c r="LV6" s="4756"/>
      <c r="LW6" s="4756"/>
      <c r="LX6" s="4756"/>
      <c r="LY6" s="4756"/>
      <c r="LZ6" s="4756"/>
      <c r="MA6" s="4756"/>
      <c r="MB6" s="4756"/>
      <c r="MC6" s="4756"/>
      <c r="MD6" s="4756"/>
      <c r="ME6" s="4756"/>
      <c r="MF6" s="4756"/>
      <c r="MG6" s="4756"/>
      <c r="MH6" s="4756"/>
      <c r="MI6" s="4756"/>
      <c r="MJ6" s="4756"/>
      <c r="MK6" s="4756"/>
      <c r="ML6" s="4756"/>
      <c r="MM6" s="4756"/>
      <c r="MN6" s="4756"/>
      <c r="MO6" s="4756"/>
      <c r="MP6" s="4756"/>
      <c r="MQ6" s="4756"/>
      <c r="MR6" s="4756"/>
      <c r="MS6" s="4756"/>
      <c r="MT6" s="4756"/>
      <c r="MU6" s="4756"/>
      <c r="MV6" s="4756"/>
      <c r="MW6" s="4756"/>
      <c r="MX6" s="4756"/>
      <c r="MY6" s="4756"/>
      <c r="MZ6" s="4756"/>
      <c r="NA6" s="4756"/>
      <c r="NB6" s="4756"/>
      <c r="NC6" s="4756"/>
      <c r="ND6" s="4756"/>
      <c r="NE6" s="4756"/>
      <c r="NF6" s="4756"/>
      <c r="NG6" s="4756"/>
      <c r="NH6" s="4756"/>
      <c r="NI6" s="4756"/>
      <c r="NJ6" s="4756"/>
      <c r="NK6" s="4756"/>
      <c r="NL6" s="4756"/>
      <c r="NM6" s="4756"/>
      <c r="NN6" s="4756"/>
      <c r="NO6" s="4756"/>
      <c r="NP6" s="4756"/>
      <c r="NQ6" s="4756"/>
      <c r="NR6" s="4756"/>
      <c r="NS6" s="4756"/>
      <c r="NT6" s="4756"/>
      <c r="NU6" s="4756"/>
      <c r="NV6" s="4756"/>
      <c r="NW6" s="4756"/>
      <c r="NX6" s="4756"/>
      <c r="NY6" s="4756"/>
      <c r="NZ6" s="4756"/>
      <c r="OA6" s="4756"/>
      <c r="OB6" s="4756"/>
      <c r="OC6" s="4756"/>
      <c r="OD6" s="4756"/>
      <c r="OE6" s="4756"/>
      <c r="OF6" s="4756"/>
      <c r="OG6" s="4756"/>
      <c r="OH6" s="4756"/>
      <c r="OI6" s="4756"/>
      <c r="OJ6" s="4756"/>
      <c r="OK6" s="4756"/>
      <c r="OL6" s="4756"/>
      <c r="OM6" s="4756"/>
      <c r="ON6" s="4756"/>
      <c r="OO6" s="4756"/>
      <c r="OP6" s="4756"/>
      <c r="OQ6" s="4756"/>
      <c r="OR6" s="4756"/>
      <c r="OS6" s="4756"/>
      <c r="OT6" s="4756"/>
      <c r="OU6" s="4756"/>
      <c r="OV6" s="4756"/>
      <c r="OW6" s="4756"/>
      <c r="OX6" s="4756"/>
      <c r="OY6" s="4756"/>
      <c r="OZ6" s="4756"/>
      <c r="PA6" s="4756"/>
      <c r="PB6" s="4756"/>
      <c r="PC6" s="4756"/>
      <c r="PD6" s="4756"/>
      <c r="PE6" s="4756"/>
      <c r="PF6" s="4756"/>
      <c r="PG6" s="4756"/>
      <c r="PH6" s="4756"/>
      <c r="PI6" s="4756"/>
      <c r="PJ6" s="4756"/>
      <c r="PK6" s="4756"/>
      <c r="PL6" s="4756"/>
      <c r="PM6" s="4756"/>
      <c r="PN6" s="4756"/>
      <c r="PO6" s="4756"/>
      <c r="PP6" s="4756"/>
      <c r="PQ6" s="4756"/>
      <c r="PR6" s="4756"/>
      <c r="PS6" s="4756"/>
      <c r="PT6" s="4756"/>
      <c r="PU6" s="4756"/>
      <c r="PV6" s="4756"/>
      <c r="PW6" s="4756"/>
      <c r="PX6" s="4756"/>
      <c r="PY6" s="4756"/>
      <c r="PZ6" s="4756"/>
      <c r="QA6" s="4756"/>
      <c r="QB6" s="4756"/>
      <c r="QC6" s="4756"/>
      <c r="QD6" s="4756"/>
      <c r="QE6" s="4756"/>
      <c r="QF6" s="4756"/>
      <c r="QG6" s="4756"/>
      <c r="QH6" s="4756"/>
      <c r="QI6" s="4756"/>
      <c r="QJ6" s="4756"/>
      <c r="QK6" s="4756"/>
      <c r="QL6" s="4756"/>
      <c r="QM6" s="4756"/>
      <c r="QN6" s="4756"/>
      <c r="QO6" s="4756"/>
      <c r="QP6" s="4756"/>
      <c r="QQ6" s="4756"/>
      <c r="QR6" s="4756"/>
      <c r="QS6" s="4756"/>
      <c r="QT6" s="4756"/>
      <c r="QU6" s="4756"/>
      <c r="QV6" s="4756"/>
      <c r="QW6" s="4756"/>
      <c r="QX6" s="4756"/>
      <c r="QY6" s="4756"/>
      <c r="QZ6" s="4756"/>
      <c r="RA6" s="4756"/>
      <c r="RB6" s="4756"/>
      <c r="RC6" s="4756"/>
      <c r="RD6" s="4756"/>
      <c r="RE6" s="4756"/>
      <c r="RF6" s="4756"/>
      <c r="RG6" s="4756"/>
      <c r="RH6" s="4756"/>
      <c r="RI6" s="4756"/>
      <c r="RJ6" s="4756"/>
      <c r="RK6" s="4756"/>
      <c r="RL6" s="4756"/>
      <c r="RM6" s="4756"/>
      <c r="RN6" s="4756"/>
      <c r="RO6" s="4756"/>
      <c r="RP6" s="4756"/>
      <c r="RQ6" s="4756"/>
      <c r="RR6" s="4756"/>
      <c r="RS6" s="4756"/>
      <c r="RT6" s="4756"/>
      <c r="RU6" s="4756"/>
      <c r="RV6" s="4756"/>
      <c r="RW6" s="4756"/>
      <c r="RX6" s="4756"/>
      <c r="RY6" s="4756"/>
      <c r="RZ6" s="4756"/>
      <c r="SA6" s="4756"/>
      <c r="SB6" s="4756"/>
      <c r="SC6" s="4756"/>
      <c r="SD6" s="4756"/>
      <c r="SE6" s="4756"/>
      <c r="SF6" s="4756"/>
      <c r="SG6" s="4756"/>
      <c r="SH6" s="4756"/>
      <c r="SI6" s="4756"/>
      <c r="SJ6" s="4756"/>
      <c r="SK6" s="4756"/>
      <c r="SL6" s="4756"/>
      <c r="SM6" s="4756"/>
      <c r="SN6" s="4756"/>
      <c r="SO6" s="4756"/>
      <c r="SP6" s="4756"/>
      <c r="SQ6" s="4756"/>
      <c r="SR6" s="4756"/>
      <c r="SS6" s="4756"/>
      <c r="ST6" s="4756"/>
      <c r="SU6" s="4756"/>
      <c r="SV6" s="4756"/>
      <c r="SW6" s="4756"/>
      <c r="SX6" s="4756"/>
      <c r="SY6" s="4756"/>
      <c r="SZ6" s="4756"/>
      <c r="TA6" s="4756"/>
      <c r="TB6" s="4756"/>
      <c r="TC6" s="4756"/>
      <c r="TD6" s="4756"/>
      <c r="TE6" s="4756"/>
      <c r="TF6" s="4756"/>
      <c r="TG6" s="4756"/>
      <c r="TH6" s="4756"/>
      <c r="TI6" s="4756"/>
      <c r="TJ6" s="4756"/>
      <c r="TK6" s="4756"/>
      <c r="TL6" s="4756"/>
      <c r="TM6" s="4756"/>
      <c r="TN6" s="4756"/>
      <c r="TO6" s="4756"/>
      <c r="TP6" s="4756"/>
      <c r="TQ6" s="4756"/>
      <c r="TR6" s="4756"/>
      <c r="TS6" s="4756"/>
      <c r="TT6" s="4756"/>
      <c r="TU6" s="4756"/>
      <c r="TV6" s="4756"/>
      <c r="TW6" s="4756"/>
      <c r="TX6" s="4756"/>
      <c r="TY6" s="4756"/>
      <c r="TZ6" s="4756"/>
      <c r="UA6" s="4756"/>
      <c r="UB6" s="4756"/>
      <c r="UC6" s="4756"/>
      <c r="UD6" s="4756"/>
      <c r="UE6" s="4756"/>
      <c r="UF6" s="4756"/>
      <c r="UG6" s="4756"/>
      <c r="UH6" s="4756"/>
      <c r="UI6" s="4756"/>
      <c r="UJ6" s="4756"/>
      <c r="UK6" s="4756"/>
      <c r="UL6" s="4756"/>
      <c r="UM6" s="4756"/>
      <c r="UN6" s="4756"/>
      <c r="UO6" s="4756"/>
      <c r="UP6" s="4756"/>
      <c r="UQ6" s="4756"/>
      <c r="UR6" s="4756"/>
      <c r="US6" s="4756"/>
      <c r="UT6" s="4756"/>
      <c r="UU6" s="4756"/>
      <c r="UV6" s="4756"/>
      <c r="UW6" s="4756"/>
      <c r="UX6" s="4756"/>
      <c r="UY6" s="4756"/>
      <c r="UZ6" s="4756"/>
      <c r="VA6" s="4756"/>
      <c r="VB6" s="4756"/>
      <c r="VC6" s="4756"/>
      <c r="VD6" s="4756"/>
      <c r="VE6" s="4756"/>
      <c r="VF6" s="4756"/>
      <c r="VG6" s="4756"/>
      <c r="VH6" s="4756"/>
      <c r="VI6" s="4756"/>
      <c r="VJ6" s="4756"/>
      <c r="VK6" s="4756"/>
      <c r="VL6" s="4756"/>
      <c r="VM6" s="4756"/>
      <c r="VN6" s="4756"/>
      <c r="VO6" s="4756"/>
      <c r="VP6" s="4756"/>
      <c r="VQ6" s="4756"/>
      <c r="VR6" s="4756"/>
      <c r="VS6" s="4756"/>
      <c r="VT6" s="4756"/>
      <c r="VU6" s="4756"/>
      <c r="VV6" s="4756"/>
      <c r="VW6" s="4756"/>
      <c r="VX6" s="4756"/>
      <c r="VY6" s="4756"/>
      <c r="VZ6" s="4756"/>
      <c r="WA6" s="4756"/>
      <c r="WB6" s="4756"/>
      <c r="WC6" s="4756"/>
      <c r="WD6" s="4756"/>
      <c r="WE6" s="4756"/>
      <c r="WF6" s="4756"/>
      <c r="WG6" s="4756"/>
      <c r="WH6" s="4756"/>
      <c r="WI6" s="4756"/>
      <c r="WJ6" s="4756"/>
      <c r="WK6" s="4756"/>
      <c r="WL6" s="4756"/>
      <c r="WM6" s="4756"/>
      <c r="WN6" s="4756"/>
      <c r="WO6" s="4756"/>
      <c r="WP6" s="4756"/>
      <c r="WQ6" s="4756"/>
      <c r="WR6" s="4756"/>
      <c r="WS6" s="4756"/>
      <c r="WT6" s="4756"/>
      <c r="WU6" s="4756"/>
      <c r="WV6" s="4756"/>
      <c r="WW6" s="4756"/>
      <c r="WX6" s="4756"/>
      <c r="WY6" s="4756"/>
      <c r="WZ6" s="4756"/>
      <c r="XA6" s="4756"/>
      <c r="XB6" s="4756"/>
      <c r="XC6" s="4756"/>
      <c r="XD6" s="4756"/>
      <c r="XE6" s="4756"/>
      <c r="XF6" s="4756"/>
      <c r="XG6" s="4756"/>
      <c r="XH6" s="4756"/>
      <c r="XI6" s="4756"/>
      <c r="XJ6" s="4756"/>
      <c r="XK6" s="4756"/>
      <c r="XL6" s="4756"/>
      <c r="XM6" s="4756"/>
      <c r="XN6" s="4756"/>
      <c r="XO6" s="4756"/>
      <c r="XP6" s="4756"/>
      <c r="XQ6" s="4756"/>
      <c r="XR6" s="4756"/>
      <c r="XS6" s="4756"/>
      <c r="XT6" s="4756"/>
      <c r="XU6" s="4756"/>
      <c r="XV6" s="4756"/>
      <c r="XW6" s="4756"/>
      <c r="XX6" s="4756"/>
      <c r="XY6" s="4756"/>
      <c r="XZ6" s="4756"/>
      <c r="YA6" s="4756"/>
      <c r="YB6" s="4756"/>
      <c r="YC6" s="4756"/>
      <c r="YD6" s="4756"/>
      <c r="YE6" s="4756"/>
      <c r="YF6" s="4756"/>
      <c r="YG6" s="4756"/>
      <c r="YH6" s="4756"/>
      <c r="YI6" s="4756"/>
      <c r="YJ6" s="4756"/>
      <c r="YK6" s="4756"/>
      <c r="YL6" s="4756"/>
      <c r="YM6" s="4756"/>
      <c r="YN6" s="4756"/>
      <c r="YO6" s="4756"/>
      <c r="YP6" s="4756"/>
      <c r="YQ6" s="4756"/>
      <c r="YR6" s="4756"/>
      <c r="YS6" s="4756"/>
      <c r="YT6" s="4756"/>
      <c r="YU6" s="4756"/>
      <c r="YV6" s="4756"/>
      <c r="YW6" s="4756"/>
      <c r="YX6" s="4756"/>
      <c r="YY6" s="4756"/>
      <c r="YZ6" s="4756"/>
      <c r="ZA6" s="4756"/>
      <c r="ZB6" s="4756"/>
      <c r="ZC6" s="4756"/>
      <c r="ZD6" s="4756"/>
      <c r="ZE6" s="4756"/>
      <c r="ZF6" s="4756"/>
      <c r="ZG6" s="4756"/>
      <c r="ZH6" s="4756"/>
      <c r="ZI6" s="4756"/>
      <c r="ZJ6" s="4756"/>
      <c r="ZK6" s="4756"/>
      <c r="ZL6" s="4756"/>
      <c r="ZM6" s="4756"/>
      <c r="ZN6" s="4756"/>
      <c r="ZO6" s="4756"/>
      <c r="ZP6" s="4756"/>
      <c r="ZQ6" s="4756"/>
      <c r="ZR6" s="4756"/>
      <c r="ZS6" s="4756"/>
      <c r="ZT6" s="4756"/>
      <c r="ZU6" s="4756"/>
      <c r="ZV6" s="4756"/>
      <c r="ZW6" s="4756"/>
      <c r="ZX6" s="4756"/>
      <c r="ZY6" s="4756"/>
      <c r="ZZ6" s="4756"/>
      <c r="AAA6" s="4756"/>
      <c r="AAB6" s="4756"/>
      <c r="AAC6" s="4756"/>
      <c r="AAD6" s="4756"/>
      <c r="AAE6" s="4756"/>
      <c r="AAF6" s="4756"/>
      <c r="AAG6" s="4756"/>
      <c r="AAH6" s="4756"/>
      <c r="AAI6" s="4756"/>
      <c r="AAJ6" s="4756"/>
      <c r="AAK6" s="4756"/>
      <c r="AAL6" s="4756"/>
      <c r="AAM6" s="4756"/>
      <c r="AAN6" s="4756"/>
      <c r="AAO6" s="4756"/>
      <c r="AAP6" s="4756"/>
      <c r="AAQ6" s="4756"/>
      <c r="AAR6" s="4756"/>
      <c r="AAS6" s="4756"/>
      <c r="AAT6" s="4756"/>
      <c r="AAU6" s="4756"/>
      <c r="AAV6" s="4756"/>
      <c r="AAW6" s="4756"/>
      <c r="AAX6" s="4756"/>
      <c r="AAY6" s="4756"/>
      <c r="AAZ6" s="4756"/>
      <c r="ABA6" s="4756"/>
      <c r="ABB6" s="4756"/>
      <c r="ABC6" s="4756"/>
      <c r="ABD6" s="4756"/>
      <c r="ABE6" s="4756"/>
      <c r="ABF6" s="4756"/>
      <c r="ABG6" s="4756"/>
      <c r="ABH6" s="4756"/>
      <c r="ABI6" s="4756"/>
      <c r="ABJ6" s="4756"/>
      <c r="ABK6" s="4756"/>
      <c r="ABL6" s="4756"/>
      <c r="ABM6" s="4756"/>
      <c r="ABN6" s="4756"/>
      <c r="ABO6" s="4756"/>
      <c r="ABP6" s="4756"/>
      <c r="ABQ6" s="4756"/>
      <c r="ABR6" s="4756"/>
      <c r="ABS6" s="4756"/>
      <c r="ABT6" s="4756"/>
      <c r="ABU6" s="4756"/>
      <c r="ABV6" s="4756"/>
      <c r="ABW6" s="4756"/>
      <c r="ABX6" s="4756"/>
      <c r="ABY6" s="4756"/>
      <c r="ABZ6" s="4756"/>
      <c r="ACA6" s="4756"/>
      <c r="ACB6" s="4756"/>
      <c r="ACC6" s="4756"/>
      <c r="ACD6" s="4756"/>
      <c r="ACE6" s="4756"/>
      <c r="ACF6" s="4756"/>
      <c r="ACG6" s="4756"/>
      <c r="ACH6" s="4756"/>
      <c r="ACI6" s="4756"/>
      <c r="ACJ6" s="4756"/>
      <c r="ACK6" s="4756"/>
      <c r="ACL6" s="4756"/>
      <c r="ACM6" s="4756"/>
      <c r="ACN6" s="4756"/>
      <c r="ACO6" s="4756"/>
      <c r="ACP6" s="4756"/>
      <c r="ACQ6" s="4756"/>
      <c r="ACR6" s="4756"/>
      <c r="ACS6" s="4756"/>
      <c r="ACT6" s="4756"/>
      <c r="ACU6" s="4756"/>
      <c r="ACV6" s="4756"/>
      <c r="ACW6" s="4756"/>
      <c r="ACX6" s="4756"/>
      <c r="ACY6" s="4756"/>
      <c r="ACZ6" s="4756"/>
      <c r="ADA6" s="4756"/>
      <c r="ADB6" s="4756"/>
      <c r="ADC6" s="4756"/>
      <c r="ADD6" s="4756"/>
      <c r="ADE6" s="4756"/>
      <c r="ADF6" s="4756"/>
      <c r="ADG6" s="4756"/>
      <c r="ADH6" s="4756"/>
      <c r="ADI6" s="4756"/>
      <c r="ADJ6" s="4756"/>
      <c r="ADK6" s="4756"/>
      <c r="ADL6" s="4756"/>
      <c r="ADM6" s="4756"/>
      <c r="ADN6" s="4756"/>
      <c r="ADO6" s="4756"/>
      <c r="ADP6" s="4756"/>
      <c r="ADQ6" s="4756"/>
      <c r="ADR6" s="4756"/>
      <c r="ADS6" s="4756"/>
      <c r="ADT6" s="4756"/>
      <c r="ADU6" s="4756"/>
      <c r="ADV6" s="4756"/>
      <c r="ADW6" s="4756"/>
      <c r="ADX6" s="4756"/>
      <c r="ADY6" s="4756"/>
      <c r="ADZ6" s="4756"/>
      <c r="AEA6" s="4756"/>
      <c r="AEB6" s="4756"/>
      <c r="AEC6" s="4756"/>
      <c r="AED6" s="4756"/>
      <c r="AEE6" s="4756"/>
      <c r="AEF6" s="4756"/>
      <c r="AEG6" s="4756"/>
      <c r="AEH6" s="4756"/>
      <c r="AEI6" s="4756"/>
      <c r="AEJ6" s="4756"/>
      <c r="AEK6" s="4756"/>
      <c r="AEL6" s="4756"/>
      <c r="AEM6" s="4756"/>
      <c r="AEN6" s="4756"/>
      <c r="AEO6" s="4756"/>
      <c r="AEP6" s="4756"/>
      <c r="AEQ6" s="4756"/>
      <c r="AER6" s="4756"/>
      <c r="AES6" s="4756"/>
      <c r="AET6" s="4756"/>
      <c r="AEU6" s="4756"/>
      <c r="AEV6" s="4756"/>
      <c r="AEW6" s="4756"/>
      <c r="AEX6" s="4756"/>
      <c r="AEY6" s="4756"/>
      <c r="AEZ6" s="4756"/>
      <c r="AFA6" s="4756"/>
      <c r="AFB6" s="4756"/>
      <c r="AFC6" s="4756"/>
      <c r="AFD6" s="4756"/>
      <c r="AFE6" s="4756"/>
      <c r="AFF6" s="4756"/>
      <c r="AFG6" s="4756"/>
      <c r="AFH6" s="4756"/>
      <c r="AFI6" s="4756"/>
      <c r="AFJ6" s="4756"/>
      <c r="AFK6" s="4756"/>
      <c r="AFL6" s="4756"/>
      <c r="AFM6" s="4756"/>
      <c r="AFN6" s="4756"/>
      <c r="AFO6" s="4756"/>
      <c r="AFP6" s="4756"/>
      <c r="AFQ6" s="4756"/>
      <c r="AFR6" s="4756"/>
      <c r="AFS6" s="4756"/>
      <c r="AFT6" s="4756"/>
      <c r="AFU6" s="4756"/>
      <c r="AFV6" s="4756"/>
      <c r="AFW6" s="4756"/>
      <c r="AFX6" s="4756"/>
      <c r="AFY6" s="4756"/>
      <c r="AFZ6" s="4756"/>
      <c r="AGA6" s="4756"/>
      <c r="AGB6" s="4756"/>
      <c r="AGC6" s="4756"/>
      <c r="AGD6" s="4756"/>
      <c r="AGE6" s="4756"/>
      <c r="AGF6" s="4756"/>
      <c r="AGG6" s="4756"/>
      <c r="AGH6" s="4756"/>
      <c r="AGI6" s="4756"/>
      <c r="AGJ6" s="4756"/>
      <c r="AGK6" s="4756"/>
      <c r="AGL6" s="4756"/>
      <c r="AGM6" s="4756"/>
      <c r="AGN6" s="4756"/>
      <c r="AGO6" s="4756"/>
      <c r="AGP6" s="4756"/>
      <c r="AGQ6" s="4756"/>
      <c r="AGR6" s="4756"/>
      <c r="AGS6" s="4756"/>
      <c r="AGT6" s="4756"/>
      <c r="AGU6" s="4756"/>
      <c r="AGV6" s="4756"/>
      <c r="AGW6" s="4756"/>
      <c r="AGX6" s="4756"/>
      <c r="AGY6" s="4756"/>
      <c r="AGZ6" s="4756"/>
      <c r="AHA6" s="4756"/>
      <c r="AHB6" s="4756"/>
      <c r="AHC6" s="4756"/>
      <c r="AHD6" s="4756"/>
      <c r="AHE6" s="4756"/>
      <c r="AHF6" s="4756"/>
      <c r="AHG6" s="4756"/>
      <c r="AHH6" s="4756"/>
      <c r="AHI6" s="4756"/>
      <c r="AHJ6" s="4756"/>
      <c r="AHK6" s="4756"/>
      <c r="AHL6" s="4756"/>
      <c r="AHM6" s="4756"/>
      <c r="AHN6" s="4756"/>
      <c r="AHO6" s="4756"/>
      <c r="AHP6" s="4756"/>
      <c r="AHQ6" s="4756"/>
      <c r="AHR6" s="4756"/>
      <c r="AHS6" s="4756"/>
      <c r="AHT6" s="4756"/>
      <c r="AHU6" s="4756"/>
      <c r="AHV6" s="4756"/>
      <c r="AHW6" s="4756"/>
      <c r="AHX6" s="4756"/>
      <c r="AHY6" s="4756"/>
      <c r="AHZ6" s="4756"/>
      <c r="AIA6" s="4756"/>
      <c r="AIB6" s="4756"/>
      <c r="AIC6" s="4756"/>
      <c r="AID6" s="4756"/>
      <c r="AIE6" s="4756"/>
      <c r="AIF6" s="4756"/>
      <c r="AIG6" s="4756"/>
      <c r="AIH6" s="4756"/>
      <c r="AII6" s="4756"/>
      <c r="AIJ6" s="4756"/>
      <c r="AIK6" s="4756"/>
      <c r="AIL6" s="4756"/>
      <c r="AIM6" s="4756"/>
      <c r="AIN6" s="4756"/>
      <c r="AIO6" s="4756"/>
      <c r="AIP6" s="4756"/>
      <c r="AIQ6" s="4756"/>
      <c r="AIR6" s="4756"/>
      <c r="AIS6" s="4756"/>
      <c r="AIT6" s="4756"/>
      <c r="AIU6" s="4756"/>
      <c r="AIV6" s="4756"/>
      <c r="AIW6" s="4756"/>
      <c r="AIX6" s="4756"/>
      <c r="AIY6" s="4756"/>
      <c r="AIZ6" s="4756"/>
      <c r="AJA6" s="4756"/>
      <c r="AJB6" s="4756"/>
      <c r="AJC6" s="4756"/>
      <c r="AJD6" s="4756"/>
      <c r="AJE6" s="4756"/>
      <c r="AJF6" s="4756"/>
      <c r="AJG6" s="4756"/>
      <c r="AJH6" s="4756"/>
      <c r="AJI6" s="4756"/>
      <c r="AJJ6" s="4756"/>
      <c r="AJK6" s="4756"/>
      <c r="AJL6" s="4756"/>
      <c r="AJM6" s="4756"/>
      <c r="AJN6" s="4756"/>
      <c r="AJO6" s="4756"/>
      <c r="AJP6" s="4756"/>
      <c r="AJQ6" s="4756"/>
      <c r="AJR6" s="4756"/>
      <c r="AJS6" s="4756"/>
      <c r="AJT6" s="4756"/>
      <c r="AJU6" s="4756"/>
      <c r="AJV6" s="4756"/>
      <c r="AJW6" s="4756"/>
      <c r="AJX6" s="4756"/>
      <c r="AJY6" s="4756"/>
      <c r="AJZ6" s="4756"/>
      <c r="AKA6" s="4756"/>
      <c r="AKB6" s="4756"/>
      <c r="AKC6" s="4756"/>
      <c r="AKD6" s="4756"/>
      <c r="AKE6" s="4756"/>
      <c r="AKF6" s="4756"/>
      <c r="AKG6" s="4756"/>
      <c r="AKH6" s="4756"/>
      <c r="AKI6" s="4756"/>
      <c r="AKJ6" s="4756"/>
      <c r="AKK6" s="4756"/>
      <c r="AKL6" s="4756"/>
      <c r="AKM6" s="4756"/>
      <c r="AKN6" s="4756"/>
      <c r="AKO6" s="4756"/>
      <c r="AKP6" s="4756"/>
      <c r="AKQ6" s="4756"/>
      <c r="AKR6" s="4756"/>
      <c r="AKS6" s="4756"/>
      <c r="AKT6" s="4756"/>
      <c r="AKU6" s="4756"/>
      <c r="AKV6" s="4756"/>
      <c r="AKW6" s="4756"/>
      <c r="AKX6" s="4756"/>
      <c r="AKY6" s="4756"/>
      <c r="AKZ6" s="4756"/>
      <c r="ALA6" s="4756"/>
      <c r="ALB6" s="4756"/>
      <c r="ALC6" s="4756"/>
      <c r="ALD6" s="4756"/>
      <c r="ALE6" s="4756"/>
      <c r="ALF6" s="4756"/>
      <c r="ALG6" s="4756"/>
      <c r="ALH6" s="4756"/>
      <c r="ALI6" s="4756"/>
      <c r="ALJ6" s="4756"/>
      <c r="ALK6" s="4756"/>
      <c r="ALL6" s="4756"/>
      <c r="ALM6" s="4756"/>
      <c r="ALN6" s="4756"/>
      <c r="ALO6" s="4756"/>
      <c r="ALP6" s="4756"/>
      <c r="ALQ6" s="4756"/>
      <c r="ALR6" s="4756"/>
      <c r="ALS6" s="4756"/>
      <c r="ALT6" s="4756"/>
      <c r="ALU6" s="4756"/>
      <c r="ALV6" s="4756"/>
      <c r="ALW6" s="4756"/>
      <c r="ALX6" s="4756"/>
      <c r="ALY6" s="4756"/>
      <c r="ALZ6" s="4756"/>
      <c r="AMA6" s="4756"/>
      <c r="AMB6" s="4756"/>
      <c r="AMC6" s="4756"/>
      <c r="AMD6" s="4756"/>
      <c r="AME6" s="4756"/>
      <c r="AMF6" s="4756"/>
      <c r="AMG6" s="4756"/>
      <c r="AMH6" s="4756"/>
      <c r="AMI6" s="4756"/>
      <c r="AMJ6" s="4756"/>
      <c r="AMK6" s="4756"/>
      <c r="AML6" s="4756"/>
      <c r="AMM6" s="4756"/>
      <c r="AMN6" s="4756"/>
      <c r="AMO6" s="4756"/>
      <c r="AMP6" s="4756"/>
      <c r="AMQ6" s="4756"/>
      <c r="AMR6" s="4756"/>
      <c r="AMS6" s="4756"/>
      <c r="AMT6" s="4756"/>
      <c r="AMU6" s="4756"/>
      <c r="AMV6" s="4756"/>
      <c r="AMW6" s="4756"/>
      <c r="AMX6" s="4756"/>
      <c r="AMY6" s="4756"/>
      <c r="AMZ6" s="4756"/>
      <c r="ANA6" s="4756"/>
      <c r="ANB6" s="4756"/>
      <c r="ANC6" s="4756"/>
      <c r="AND6" s="4756"/>
      <c r="ANE6" s="4756"/>
      <c r="ANF6" s="4756"/>
      <c r="ANG6" s="4756"/>
      <c r="ANH6" s="4756"/>
      <c r="ANI6" s="4756"/>
      <c r="ANJ6" s="4756"/>
      <c r="ANK6" s="4756"/>
      <c r="ANL6" s="4756"/>
      <c r="ANM6" s="4756"/>
      <c r="ANN6" s="4756"/>
      <c r="ANO6" s="4756"/>
      <c r="ANP6" s="4756"/>
      <c r="ANQ6" s="4756"/>
      <c r="ANR6" s="4756"/>
      <c r="ANS6" s="4756"/>
      <c r="ANT6" s="4756"/>
      <c r="ANU6" s="4756"/>
      <c r="ANV6" s="4756"/>
      <c r="ANW6" s="4756"/>
      <c r="ANX6" s="4756"/>
      <c r="ANY6" s="4756"/>
      <c r="ANZ6" s="4756"/>
      <c r="AOA6" s="4756"/>
      <c r="AOB6" s="4756"/>
      <c r="AOC6" s="4756"/>
      <c r="AOD6" s="4756"/>
      <c r="AOE6" s="4756"/>
      <c r="AOF6" s="4756"/>
      <c r="AOG6" s="4756"/>
      <c r="AOH6" s="4756"/>
      <c r="AOI6" s="4756"/>
      <c r="AOJ6" s="4756"/>
      <c r="AOK6" s="4756"/>
      <c r="AOL6" s="4756"/>
      <c r="AOM6" s="4756"/>
      <c r="AON6" s="4756"/>
      <c r="AOO6" s="4756"/>
      <c r="AOP6" s="4756"/>
      <c r="AOQ6" s="4756"/>
      <c r="AOR6" s="4756"/>
      <c r="AOS6" s="4756"/>
      <c r="AOT6" s="4756"/>
      <c r="AOU6" s="4756"/>
      <c r="AOV6" s="4756"/>
      <c r="AOW6" s="4756"/>
      <c r="AOX6" s="4756"/>
      <c r="AOY6" s="4756"/>
      <c r="AOZ6" s="4756"/>
      <c r="APA6" s="4756"/>
      <c r="APB6" s="4756"/>
      <c r="APC6" s="4756"/>
      <c r="APD6" s="4756"/>
      <c r="APE6" s="4756"/>
      <c r="APF6" s="4756"/>
      <c r="APG6" s="4756"/>
      <c r="APH6" s="4756"/>
      <c r="API6" s="4756"/>
      <c r="APJ6" s="4756"/>
      <c r="APK6" s="4756"/>
      <c r="APL6" s="4756"/>
      <c r="APM6" s="4756"/>
      <c r="APN6" s="4756"/>
      <c r="APO6" s="4756"/>
      <c r="APP6" s="4756"/>
      <c r="APQ6" s="4756"/>
      <c r="APR6" s="4756"/>
      <c r="APS6" s="4756"/>
      <c r="APT6" s="4756"/>
      <c r="APU6" s="4756"/>
      <c r="APV6" s="4756"/>
      <c r="APW6" s="4756"/>
      <c r="APX6" s="4756"/>
      <c r="APY6" s="4756"/>
      <c r="APZ6" s="4756"/>
      <c r="AQA6" s="4756"/>
      <c r="AQB6" s="4756"/>
      <c r="AQC6" s="4756"/>
      <c r="AQD6" s="4756"/>
      <c r="AQE6" s="4756"/>
      <c r="AQF6" s="4756"/>
      <c r="AQG6" s="4756"/>
      <c r="AQH6" s="4756"/>
      <c r="AQI6" s="4756"/>
      <c r="AQJ6" s="4756"/>
      <c r="AQK6" s="4756"/>
      <c r="AQL6" s="4756"/>
      <c r="AQM6" s="4756"/>
      <c r="AQN6" s="4756"/>
      <c r="AQO6" s="4756"/>
      <c r="AQP6" s="4756"/>
      <c r="AQQ6" s="4756"/>
      <c r="AQR6" s="4756"/>
      <c r="AQS6" s="4756"/>
      <c r="AQT6" s="4756"/>
      <c r="AQU6" s="4756"/>
      <c r="AQV6" s="4756"/>
      <c r="AQW6" s="4756"/>
      <c r="AQX6" s="4756"/>
      <c r="AQY6" s="4756"/>
      <c r="AQZ6" s="4756"/>
      <c r="ARA6" s="4756"/>
      <c r="ARB6" s="4756"/>
      <c r="ARC6" s="4756"/>
      <c r="ARD6" s="4756"/>
      <c r="ARE6" s="4756"/>
      <c r="ARF6" s="4756"/>
      <c r="ARG6" s="4756"/>
      <c r="ARH6" s="4756"/>
      <c r="ARI6" s="4756"/>
      <c r="ARJ6" s="4756"/>
      <c r="ARK6" s="4756"/>
      <c r="ARL6" s="4756"/>
      <c r="ARM6" s="4756"/>
      <c r="ARN6" s="4756"/>
      <c r="ARO6" s="4756"/>
      <c r="ARP6" s="4756"/>
      <c r="ARQ6" s="4756"/>
      <c r="ARR6" s="4756"/>
      <c r="ARS6" s="4756"/>
      <c r="ART6" s="4756"/>
      <c r="ARU6" s="4756"/>
      <c r="ARV6" s="4756"/>
      <c r="ARW6" s="4756"/>
      <c r="ARX6" s="4756"/>
      <c r="ARY6" s="4756"/>
      <c r="ARZ6" s="4756"/>
      <c r="ASA6" s="4756"/>
      <c r="ASB6" s="4756"/>
      <c r="ASC6" s="4756"/>
      <c r="ASD6" s="4756"/>
      <c r="ASE6" s="4756"/>
      <c r="ASF6" s="4756"/>
      <c r="ASG6" s="4756"/>
      <c r="ASH6" s="4756"/>
      <c r="ASI6" s="4756"/>
      <c r="ASJ6" s="4756"/>
      <c r="ASK6" s="4756"/>
      <c r="ASL6" s="4756"/>
      <c r="ASM6" s="4756"/>
      <c r="ASN6" s="4756"/>
      <c r="ASO6" s="4756"/>
      <c r="ASP6" s="4756"/>
      <c r="ASQ6" s="4756"/>
      <c r="ASR6" s="4756"/>
      <c r="ASS6" s="4756"/>
      <c r="AST6" s="4756"/>
      <c r="ASU6" s="4756"/>
      <c r="ASV6" s="4756"/>
      <c r="ASW6" s="4756"/>
      <c r="ASX6" s="4756"/>
      <c r="ASY6" s="4756"/>
      <c r="ASZ6" s="4756"/>
      <c r="ATA6" s="4756"/>
      <c r="ATB6" s="4756"/>
      <c r="ATC6" s="4756"/>
      <c r="ATD6" s="4756"/>
      <c r="ATE6" s="4756"/>
      <c r="ATF6" s="4756"/>
      <c r="ATG6" s="4756"/>
      <c r="ATH6" s="4756"/>
      <c r="ATI6" s="4756"/>
      <c r="ATJ6" s="4756"/>
      <c r="ATK6" s="4756"/>
      <c r="ATL6" s="4756"/>
      <c r="ATM6" s="4756"/>
      <c r="ATN6" s="4756"/>
      <c r="ATO6" s="4756"/>
      <c r="ATP6" s="4756"/>
      <c r="ATQ6" s="4756"/>
      <c r="ATR6" s="4756"/>
      <c r="ATS6" s="4756"/>
      <c r="ATT6" s="4756"/>
      <c r="ATU6" s="4756"/>
      <c r="ATV6" s="4756"/>
      <c r="ATW6" s="4756"/>
      <c r="ATX6" s="4756"/>
      <c r="ATY6" s="4756"/>
      <c r="ATZ6" s="4756"/>
      <c r="AUA6" s="4756"/>
      <c r="AUB6" s="4756"/>
      <c r="AUC6" s="4756"/>
      <c r="AUD6" s="4756"/>
      <c r="AUE6" s="4756"/>
      <c r="AUF6" s="4756"/>
      <c r="AUG6" s="4756"/>
      <c r="AUH6" s="4756"/>
      <c r="AUI6" s="4756"/>
      <c r="AUJ6" s="4756"/>
      <c r="AUK6" s="4756"/>
      <c r="AUL6" s="4756"/>
      <c r="AUM6" s="4756"/>
      <c r="AUN6" s="4756"/>
      <c r="AUO6" s="4756"/>
      <c r="AUP6" s="4756"/>
      <c r="AUQ6" s="4756"/>
      <c r="AUR6" s="4756"/>
      <c r="AUS6" s="4756"/>
      <c r="AUT6" s="4756"/>
      <c r="AUU6" s="4756"/>
      <c r="AUV6" s="4756"/>
      <c r="AUW6" s="4756"/>
      <c r="AUX6" s="4756"/>
      <c r="AUY6" s="4756"/>
      <c r="AUZ6" s="4756"/>
      <c r="AVA6" s="4756"/>
      <c r="AVB6" s="4756"/>
      <c r="AVC6" s="4756"/>
      <c r="AVD6" s="4756"/>
      <c r="AVE6" s="4756"/>
      <c r="AVF6" s="4756"/>
      <c r="AVG6" s="4756"/>
      <c r="AVH6" s="4756"/>
      <c r="AVI6" s="4756"/>
      <c r="AVJ6" s="4756"/>
      <c r="AVK6" s="4756"/>
      <c r="AVL6" s="4756"/>
      <c r="AVM6" s="4756"/>
      <c r="AVN6" s="4756"/>
      <c r="AVO6" s="4756"/>
      <c r="AVP6" s="4756"/>
      <c r="AVQ6" s="4756"/>
      <c r="AVR6" s="4756"/>
      <c r="AVS6" s="4756"/>
      <c r="AVT6" s="4756"/>
      <c r="AVU6" s="4756"/>
      <c r="AVV6" s="4756"/>
      <c r="AVW6" s="4756"/>
      <c r="AVX6" s="4756"/>
      <c r="AVY6" s="4756"/>
      <c r="AVZ6" s="4756"/>
      <c r="AWA6" s="4756"/>
      <c r="AWB6" s="4756"/>
      <c r="AWC6" s="4756"/>
      <c r="AWD6" s="4756"/>
      <c r="AWE6" s="4756"/>
      <c r="AWF6" s="4756"/>
      <c r="AWG6" s="4756"/>
      <c r="AWH6" s="4756"/>
      <c r="AWI6" s="4756"/>
      <c r="AWJ6" s="4756"/>
      <c r="AWK6" s="4756"/>
      <c r="AWL6" s="4756"/>
      <c r="AWM6" s="4756"/>
      <c r="AWN6" s="4756"/>
      <c r="AWO6" s="4756"/>
      <c r="AWP6" s="4756"/>
      <c r="AWQ6" s="4756"/>
      <c r="AWR6" s="4756"/>
      <c r="AWS6" s="4756"/>
      <c r="AWT6" s="4756"/>
      <c r="AWU6" s="4756"/>
      <c r="AWV6" s="4756"/>
      <c r="AWW6" s="4756"/>
      <c r="AWX6" s="4756"/>
      <c r="AWY6" s="4756"/>
      <c r="AWZ6" s="4756"/>
      <c r="AXA6" s="4756"/>
      <c r="AXB6" s="4756"/>
      <c r="AXC6" s="4756"/>
      <c r="AXD6" s="4756"/>
      <c r="AXE6" s="4756"/>
      <c r="AXF6" s="4756"/>
      <c r="AXG6" s="4756"/>
      <c r="AXH6" s="4756"/>
      <c r="AXI6" s="4756"/>
      <c r="AXJ6" s="4756"/>
      <c r="AXK6" s="4756"/>
      <c r="AXL6" s="4756"/>
      <c r="AXM6" s="4756"/>
      <c r="AXN6" s="4756"/>
      <c r="AXO6" s="4756"/>
      <c r="AXP6" s="4756"/>
      <c r="AXQ6" s="4756"/>
      <c r="AXR6" s="4756"/>
      <c r="AXS6" s="4756"/>
      <c r="AXT6" s="4756"/>
      <c r="AXU6" s="4756"/>
      <c r="AXV6" s="4756"/>
      <c r="AXW6" s="4756"/>
      <c r="AXX6" s="4756"/>
      <c r="AXY6" s="4756"/>
      <c r="AXZ6" s="4756"/>
      <c r="AYA6" s="4756"/>
      <c r="AYB6" s="4756"/>
      <c r="AYC6" s="4756"/>
      <c r="AYD6" s="4756"/>
      <c r="AYE6" s="4756"/>
      <c r="AYF6" s="4756"/>
      <c r="AYG6" s="4756"/>
      <c r="AYH6" s="4756"/>
      <c r="AYI6" s="4756"/>
      <c r="AYJ6" s="4756"/>
      <c r="AYK6" s="4756"/>
      <c r="AYL6" s="4756"/>
      <c r="AYM6" s="4756"/>
      <c r="AYN6" s="4756"/>
      <c r="AYO6" s="4756"/>
      <c r="AYP6" s="4756"/>
      <c r="AYQ6" s="4756"/>
      <c r="AYR6" s="4756"/>
      <c r="AYS6" s="4756"/>
      <c r="AYT6" s="4756"/>
      <c r="AYU6" s="4756"/>
      <c r="AYV6" s="4756"/>
      <c r="AYW6" s="4756"/>
      <c r="AYX6" s="4756"/>
      <c r="AYY6" s="4756"/>
      <c r="AYZ6" s="4756"/>
      <c r="AZA6" s="4756"/>
      <c r="AZB6" s="4756"/>
      <c r="AZC6" s="4756"/>
      <c r="AZD6" s="4756"/>
      <c r="AZE6" s="4756"/>
      <c r="AZF6" s="4756"/>
      <c r="AZG6" s="4756"/>
      <c r="AZH6" s="4756"/>
      <c r="AZI6" s="4756"/>
      <c r="AZJ6" s="4756"/>
      <c r="AZK6" s="4756"/>
      <c r="AZL6" s="4756"/>
      <c r="AZM6" s="4756"/>
      <c r="AZN6" s="4756"/>
      <c r="AZO6" s="4756"/>
      <c r="AZP6" s="4756"/>
      <c r="AZQ6" s="4756"/>
      <c r="AZR6" s="4756"/>
      <c r="AZS6" s="4756"/>
      <c r="AZT6" s="4756"/>
      <c r="AZU6" s="4756"/>
      <c r="AZV6" s="4756"/>
      <c r="AZW6" s="4756"/>
      <c r="AZX6" s="4756"/>
      <c r="AZY6" s="4756"/>
      <c r="AZZ6" s="4756"/>
      <c r="BAA6" s="4756"/>
      <c r="BAB6" s="4756"/>
      <c r="BAC6" s="4756"/>
      <c r="BAD6" s="4756"/>
      <c r="BAE6" s="4756"/>
      <c r="BAF6" s="4756"/>
      <c r="BAG6" s="4756"/>
      <c r="BAH6" s="4756"/>
      <c r="BAI6" s="4756"/>
      <c r="BAJ6" s="4756"/>
      <c r="BAK6" s="4756"/>
      <c r="BAL6" s="4756"/>
      <c r="BAM6" s="4756"/>
      <c r="BAN6" s="4756"/>
      <c r="BAO6" s="4756"/>
      <c r="BAP6" s="4756"/>
      <c r="BAQ6" s="4756"/>
      <c r="BAR6" s="4756"/>
      <c r="BAS6" s="4756"/>
      <c r="BAT6" s="4756"/>
      <c r="BAU6" s="4756"/>
      <c r="BAV6" s="4756"/>
      <c r="BAW6" s="4756"/>
      <c r="BAX6" s="4756"/>
      <c r="BAY6" s="4756"/>
      <c r="BAZ6" s="4756"/>
      <c r="BBA6" s="4756"/>
      <c r="BBB6" s="4756"/>
      <c r="BBC6" s="4756"/>
      <c r="BBD6" s="4756"/>
      <c r="BBE6" s="4756"/>
      <c r="BBF6" s="4756"/>
      <c r="BBG6" s="4756"/>
      <c r="BBH6" s="4756"/>
      <c r="BBI6" s="4756"/>
      <c r="BBJ6" s="4756"/>
      <c r="BBK6" s="4756"/>
      <c r="BBL6" s="4756"/>
      <c r="BBM6" s="4756"/>
      <c r="BBN6" s="4756"/>
      <c r="BBO6" s="4756"/>
      <c r="BBP6" s="4756"/>
      <c r="BBQ6" s="4756"/>
      <c r="BBR6" s="4756"/>
      <c r="BBS6" s="4756"/>
      <c r="BBT6" s="4756"/>
      <c r="BBU6" s="4756"/>
      <c r="BBV6" s="4756"/>
      <c r="BBW6" s="4756"/>
      <c r="BBX6" s="4756"/>
      <c r="BBY6" s="4756"/>
      <c r="BBZ6" s="4756"/>
      <c r="BCA6" s="4756"/>
      <c r="BCB6" s="4756"/>
      <c r="BCC6" s="4756"/>
      <c r="BCD6" s="4756"/>
      <c r="BCE6" s="4756"/>
      <c r="BCF6" s="4756"/>
      <c r="BCG6" s="4756"/>
      <c r="BCH6" s="4756"/>
      <c r="BCI6" s="4756"/>
      <c r="BCJ6" s="4756"/>
      <c r="BCK6" s="4756"/>
      <c r="BCL6" s="4756"/>
      <c r="BCM6" s="4756"/>
      <c r="BCN6" s="4756"/>
      <c r="BCO6" s="4756"/>
      <c r="BCP6" s="4756"/>
      <c r="BCQ6" s="4756"/>
      <c r="BCR6" s="4756"/>
      <c r="BCS6" s="4756"/>
      <c r="BCT6" s="4756"/>
      <c r="BCU6" s="4756"/>
      <c r="BCV6" s="4756"/>
      <c r="BCW6" s="4756"/>
      <c r="BCX6" s="4756"/>
      <c r="BCY6" s="4756"/>
      <c r="BCZ6" s="4756"/>
      <c r="BDA6" s="4756"/>
      <c r="BDB6" s="4756"/>
      <c r="BDC6" s="4756"/>
      <c r="BDD6" s="4756"/>
      <c r="BDE6" s="4756"/>
      <c r="BDF6" s="4756"/>
      <c r="BDG6" s="4756"/>
      <c r="BDH6" s="4756"/>
      <c r="BDI6" s="4756"/>
      <c r="BDJ6" s="4756"/>
      <c r="BDK6" s="4756"/>
      <c r="BDL6" s="4756"/>
      <c r="BDM6" s="4756"/>
      <c r="BDN6" s="4756"/>
      <c r="BDO6" s="4756"/>
      <c r="BDP6" s="4756"/>
      <c r="BDQ6" s="4756"/>
      <c r="BDR6" s="4756"/>
      <c r="BDS6" s="4756"/>
      <c r="BDT6" s="4756"/>
      <c r="BDU6" s="4756"/>
      <c r="BDV6" s="4756"/>
      <c r="BDW6" s="4756"/>
      <c r="BDX6" s="4756"/>
      <c r="BDY6" s="4756"/>
      <c r="BDZ6" s="4756"/>
      <c r="BEA6" s="4756"/>
      <c r="BEB6" s="4756"/>
      <c r="BEC6" s="4756"/>
      <c r="BED6" s="4756"/>
      <c r="BEE6" s="4756"/>
      <c r="BEF6" s="4756"/>
      <c r="BEG6" s="4756"/>
      <c r="BEH6" s="4756"/>
      <c r="BEI6" s="4756"/>
      <c r="BEJ6" s="4756"/>
      <c r="BEK6" s="4756"/>
      <c r="BEL6" s="4756"/>
      <c r="BEM6" s="4756"/>
      <c r="BEN6" s="4756"/>
      <c r="BEO6" s="4756"/>
      <c r="BEP6" s="4756"/>
      <c r="BEQ6" s="4756"/>
      <c r="BER6" s="4756"/>
      <c r="BES6" s="4756"/>
      <c r="BET6" s="4756"/>
      <c r="BEU6" s="4756"/>
      <c r="BEV6" s="4756"/>
      <c r="BEW6" s="4756"/>
      <c r="BEX6" s="4756"/>
      <c r="BEY6" s="4756"/>
      <c r="BEZ6" s="4756"/>
      <c r="BFA6" s="4756"/>
      <c r="BFB6" s="4756"/>
      <c r="BFC6" s="4756"/>
      <c r="BFD6" s="4756"/>
      <c r="BFE6" s="4756"/>
      <c r="BFF6" s="4756"/>
      <c r="BFG6" s="4756"/>
      <c r="BFH6" s="4756"/>
      <c r="BFI6" s="4756"/>
      <c r="BFJ6" s="4756"/>
      <c r="BFK6" s="4756"/>
      <c r="BFL6" s="4756"/>
      <c r="BFM6" s="4756"/>
      <c r="BFN6" s="4756"/>
      <c r="BFO6" s="4756"/>
      <c r="BFP6" s="4756"/>
      <c r="BFQ6" s="4756"/>
      <c r="BFR6" s="4756"/>
      <c r="BFS6" s="4756"/>
      <c r="BFT6" s="4756"/>
      <c r="BFU6" s="4756"/>
      <c r="BFV6" s="4756"/>
      <c r="BFW6" s="4756"/>
      <c r="BFX6" s="4756"/>
      <c r="BFY6" s="4756"/>
      <c r="BFZ6" s="4756"/>
      <c r="BGA6" s="4756"/>
      <c r="BGB6" s="4756"/>
      <c r="BGC6" s="4756"/>
      <c r="BGD6" s="4756"/>
      <c r="BGE6" s="4756"/>
      <c r="BGF6" s="4756"/>
      <c r="BGG6" s="4756"/>
      <c r="BGH6" s="4756"/>
      <c r="BGI6" s="4756"/>
      <c r="BGJ6" s="4756"/>
      <c r="BGK6" s="4756"/>
      <c r="BGL6" s="4756"/>
      <c r="BGM6" s="4756"/>
      <c r="BGN6" s="4756"/>
      <c r="BGO6" s="4756"/>
      <c r="BGP6" s="4756"/>
      <c r="BGQ6" s="4756"/>
      <c r="BGR6" s="4756"/>
      <c r="BGS6" s="4756"/>
      <c r="BGT6" s="4756"/>
      <c r="BGU6" s="4756"/>
      <c r="BGV6" s="4756"/>
      <c r="BGW6" s="4756"/>
      <c r="BGX6" s="4756"/>
      <c r="BGY6" s="4756"/>
      <c r="BGZ6" s="4756"/>
      <c r="BHA6" s="4756"/>
      <c r="BHB6" s="4756"/>
      <c r="BHC6" s="4756"/>
      <c r="BHD6" s="4756"/>
      <c r="BHE6" s="4756"/>
      <c r="BHF6" s="4756"/>
      <c r="BHG6" s="4756"/>
      <c r="BHH6" s="4756"/>
      <c r="BHI6" s="4756"/>
      <c r="BHJ6" s="4756"/>
      <c r="BHK6" s="4756"/>
      <c r="BHL6" s="4756"/>
      <c r="BHM6" s="4756"/>
      <c r="BHN6" s="4756"/>
      <c r="BHO6" s="4756"/>
      <c r="BHP6" s="4756"/>
      <c r="BHQ6" s="4756"/>
      <c r="BHR6" s="4756"/>
      <c r="BHS6" s="4756"/>
      <c r="BHT6" s="4756"/>
      <c r="BHU6" s="4756"/>
      <c r="BHV6" s="4756"/>
      <c r="BHW6" s="4756"/>
      <c r="BHX6" s="4756"/>
      <c r="BHY6" s="4756"/>
      <c r="BHZ6" s="4756"/>
      <c r="BIA6" s="4756"/>
      <c r="BIB6" s="4756"/>
      <c r="BIC6" s="4756"/>
      <c r="BID6" s="4756"/>
      <c r="BIE6" s="4756"/>
      <c r="BIF6" s="4756"/>
      <c r="BIG6" s="4756"/>
      <c r="BIH6" s="4756"/>
      <c r="BII6" s="4756"/>
      <c r="BIJ6" s="4756"/>
      <c r="BIK6" s="4756"/>
      <c r="BIL6" s="4756"/>
      <c r="BIM6" s="4756"/>
      <c r="BIN6" s="4756"/>
      <c r="BIO6" s="4756"/>
      <c r="BIP6" s="4756"/>
      <c r="BIQ6" s="4756"/>
      <c r="BIR6" s="4756"/>
      <c r="BIS6" s="4756"/>
      <c r="BIT6" s="4756"/>
      <c r="BIU6" s="4756"/>
      <c r="BIV6" s="4756"/>
      <c r="BIW6" s="4756"/>
      <c r="BIX6" s="4756"/>
      <c r="BIY6" s="4756"/>
      <c r="BIZ6" s="4756"/>
      <c r="BJA6" s="4756"/>
      <c r="BJB6" s="4756"/>
      <c r="BJC6" s="4756"/>
      <c r="BJD6" s="4756"/>
      <c r="BJE6" s="4756"/>
      <c r="BJF6" s="4756"/>
      <c r="BJG6" s="4756"/>
      <c r="BJH6" s="4756"/>
      <c r="BJI6" s="4756"/>
      <c r="BJJ6" s="4756"/>
      <c r="BJK6" s="4756"/>
      <c r="BJL6" s="4756"/>
      <c r="BJM6" s="4756"/>
      <c r="BJN6" s="4756"/>
      <c r="BJO6" s="4756"/>
      <c r="BJP6" s="4756"/>
      <c r="BJQ6" s="4756"/>
      <c r="BJR6" s="4756"/>
      <c r="BJS6" s="4756"/>
      <c r="BJT6" s="4756"/>
      <c r="BJU6" s="4756"/>
      <c r="BJV6" s="4756"/>
      <c r="BJW6" s="4756"/>
      <c r="BJX6" s="4756"/>
      <c r="BJY6" s="4756"/>
      <c r="BJZ6" s="4756"/>
      <c r="BKA6" s="4756"/>
      <c r="BKB6" s="4756"/>
      <c r="BKC6" s="4756"/>
      <c r="BKD6" s="4756"/>
      <c r="BKE6" s="4756"/>
      <c r="BKF6" s="4756"/>
      <c r="BKG6" s="4756"/>
      <c r="BKH6" s="4756"/>
      <c r="BKI6" s="4756"/>
      <c r="BKJ6" s="4756"/>
      <c r="BKK6" s="4756"/>
      <c r="BKL6" s="4756"/>
      <c r="BKM6" s="4756"/>
      <c r="BKN6" s="4756"/>
      <c r="BKO6" s="4756"/>
      <c r="BKP6" s="4756"/>
      <c r="BKQ6" s="4756"/>
      <c r="BKR6" s="4756"/>
      <c r="BKS6" s="4756"/>
      <c r="BKT6" s="4756"/>
      <c r="BKU6" s="4756"/>
      <c r="BKV6" s="4756"/>
      <c r="BKW6" s="4756"/>
      <c r="BKX6" s="4756"/>
      <c r="BKY6" s="4756"/>
      <c r="BKZ6" s="4756"/>
      <c r="BLA6" s="4756"/>
      <c r="BLB6" s="4756"/>
      <c r="BLC6" s="4756"/>
      <c r="BLD6" s="4756"/>
      <c r="BLE6" s="4756"/>
      <c r="BLF6" s="4756"/>
      <c r="BLG6" s="4756"/>
      <c r="BLH6" s="4756"/>
      <c r="BLI6" s="4756"/>
      <c r="BLJ6" s="4756"/>
      <c r="BLK6" s="4756"/>
      <c r="BLL6" s="4756"/>
      <c r="BLM6" s="4756"/>
      <c r="BLN6" s="4756"/>
      <c r="BLO6" s="4756"/>
      <c r="BLP6" s="4756"/>
      <c r="BLQ6" s="4756"/>
      <c r="BLR6" s="4756"/>
      <c r="BLS6" s="4756"/>
      <c r="BLT6" s="4756"/>
      <c r="BLU6" s="4756"/>
      <c r="BLV6" s="4756"/>
      <c r="BLW6" s="4756"/>
      <c r="BLX6" s="4756"/>
      <c r="BLY6" s="4756"/>
      <c r="BLZ6" s="4756"/>
      <c r="BMA6" s="4756"/>
      <c r="BMB6" s="4756"/>
      <c r="BMC6" s="4756"/>
      <c r="BMD6" s="4756"/>
      <c r="BME6" s="4756"/>
      <c r="BMF6" s="4756"/>
      <c r="BMG6" s="4756"/>
      <c r="BMH6" s="4756"/>
      <c r="BMI6" s="4756"/>
      <c r="BMJ6" s="4756"/>
      <c r="BMK6" s="4756"/>
      <c r="BML6" s="4756"/>
      <c r="BMM6" s="4756"/>
      <c r="BMN6" s="4756"/>
      <c r="BMO6" s="4756"/>
      <c r="BMP6" s="4756"/>
      <c r="BMQ6" s="4756"/>
      <c r="BMR6" s="4756"/>
      <c r="BMS6" s="4756"/>
      <c r="BMT6" s="4756"/>
      <c r="BMU6" s="4756"/>
      <c r="BMV6" s="4756"/>
      <c r="BMW6" s="4756"/>
      <c r="BMX6" s="4756"/>
      <c r="BMY6" s="4756"/>
      <c r="BMZ6" s="4756"/>
      <c r="BNA6" s="4756"/>
      <c r="BNB6" s="4756"/>
      <c r="BNC6" s="4756"/>
      <c r="BND6" s="4756"/>
      <c r="BNE6" s="4756"/>
      <c r="BNF6" s="4756"/>
      <c r="BNG6" s="4756"/>
      <c r="BNH6" s="4756"/>
      <c r="BNI6" s="4756"/>
      <c r="BNJ6" s="4756"/>
      <c r="BNK6" s="4756"/>
      <c r="BNL6" s="4756"/>
      <c r="BNM6" s="4756"/>
      <c r="BNN6" s="4756"/>
      <c r="BNO6" s="4756"/>
      <c r="BNP6" s="4756"/>
      <c r="BNQ6" s="4756"/>
      <c r="BNR6" s="4756"/>
      <c r="BNS6" s="4756"/>
      <c r="BNT6" s="4756"/>
      <c r="BNU6" s="4756"/>
      <c r="BNV6" s="4756"/>
      <c r="BNW6" s="4756"/>
      <c r="BNX6" s="4756"/>
      <c r="BNY6" s="4756"/>
      <c r="BNZ6" s="4756"/>
      <c r="BOA6" s="4756"/>
      <c r="BOB6" s="4756"/>
      <c r="BOC6" s="4756"/>
      <c r="BOD6" s="4756"/>
      <c r="BOE6" s="4756"/>
      <c r="BOF6" s="4756"/>
      <c r="BOG6" s="4756"/>
      <c r="BOH6" s="4756"/>
      <c r="BOI6" s="4756"/>
      <c r="BOJ6" s="4756"/>
      <c r="BOK6" s="4756"/>
      <c r="BOL6" s="4756"/>
      <c r="BOM6" s="4756"/>
      <c r="BON6" s="4756"/>
      <c r="BOO6" s="4756"/>
      <c r="BOP6" s="4756"/>
      <c r="BOQ6" s="4756"/>
      <c r="BOR6" s="4756"/>
      <c r="BOS6" s="4756"/>
      <c r="BOT6" s="4756"/>
      <c r="BOU6" s="4756"/>
      <c r="BOV6" s="4756"/>
      <c r="BOW6" s="4756"/>
      <c r="BOX6" s="4756"/>
      <c r="BOY6" s="4756"/>
      <c r="BOZ6" s="4756"/>
      <c r="BPA6" s="4756"/>
      <c r="BPB6" s="4756"/>
      <c r="BPC6" s="4756"/>
      <c r="BPD6" s="4756"/>
      <c r="BPE6" s="4756"/>
      <c r="BPF6" s="4756"/>
      <c r="BPG6" s="4756"/>
      <c r="BPH6" s="4756"/>
      <c r="BPI6" s="4756"/>
      <c r="BPJ6" s="4756"/>
      <c r="BPK6" s="4756"/>
      <c r="BPL6" s="4756"/>
      <c r="BPM6" s="4756"/>
      <c r="BPN6" s="4756"/>
      <c r="BPO6" s="4756"/>
      <c r="BPP6" s="4756"/>
      <c r="BPQ6" s="4756"/>
      <c r="BPR6" s="4756"/>
      <c r="BPS6" s="4756"/>
      <c r="BPT6" s="4756"/>
      <c r="BPU6" s="4756"/>
      <c r="BPV6" s="4756"/>
      <c r="BPW6" s="4756"/>
      <c r="BPX6" s="4756"/>
      <c r="BPY6" s="4756"/>
      <c r="BPZ6" s="4756"/>
      <c r="BQA6" s="4756"/>
      <c r="BQB6" s="4756"/>
      <c r="BQC6" s="4756"/>
      <c r="BQD6" s="4756"/>
      <c r="BQE6" s="4756"/>
      <c r="BQF6" s="4756"/>
      <c r="BQG6" s="4756"/>
      <c r="BQH6" s="4756"/>
      <c r="BQI6" s="4756"/>
      <c r="BQJ6" s="4756"/>
      <c r="BQK6" s="4756"/>
      <c r="BQL6" s="4756"/>
      <c r="BQM6" s="4756"/>
      <c r="BQN6" s="4756"/>
      <c r="BQO6" s="4756"/>
      <c r="BQP6" s="4756"/>
      <c r="BQQ6" s="4756"/>
      <c r="BQR6" s="4756"/>
      <c r="BQS6" s="4756"/>
      <c r="BQT6" s="4756"/>
      <c r="BQU6" s="4756"/>
      <c r="BQV6" s="4756"/>
      <c r="BQW6" s="4756"/>
      <c r="BQX6" s="4756"/>
      <c r="BQY6" s="4756"/>
      <c r="BQZ6" s="4756"/>
      <c r="BRA6" s="4756"/>
      <c r="BRB6" s="4756"/>
      <c r="BRC6" s="4756"/>
      <c r="BRD6" s="4756"/>
      <c r="BRE6" s="4756"/>
      <c r="BRF6" s="4756"/>
      <c r="BRG6" s="4756"/>
      <c r="BRH6" s="4756"/>
      <c r="BRI6" s="4756"/>
      <c r="BRJ6" s="4756"/>
      <c r="BRK6" s="4756"/>
      <c r="BRL6" s="4756"/>
      <c r="BRM6" s="4756"/>
      <c r="BRN6" s="4756"/>
      <c r="BRO6" s="4756"/>
      <c r="BRP6" s="4756"/>
      <c r="BRQ6" s="4756"/>
      <c r="BRR6" s="4756"/>
      <c r="BRS6" s="4756"/>
      <c r="BRT6" s="4756"/>
      <c r="BRU6" s="4756"/>
      <c r="BRV6" s="4756"/>
      <c r="BRW6" s="4756"/>
      <c r="BRX6" s="4756"/>
      <c r="BRY6" s="4756"/>
      <c r="BRZ6" s="4756"/>
      <c r="BSA6" s="4756"/>
      <c r="BSB6" s="4756"/>
      <c r="BSC6" s="4756"/>
      <c r="BSD6" s="4756"/>
      <c r="BSE6" s="4756"/>
      <c r="BSF6" s="4756"/>
      <c r="BSG6" s="4756"/>
      <c r="BSH6" s="4756"/>
      <c r="BSI6" s="4756"/>
      <c r="BSJ6" s="4756"/>
      <c r="BSK6" s="4756"/>
      <c r="BSL6" s="4756"/>
      <c r="BSM6" s="4756"/>
      <c r="BSN6" s="4756"/>
      <c r="BSO6" s="4756"/>
      <c r="BSP6" s="4756"/>
      <c r="BSQ6" s="4756"/>
      <c r="BSR6" s="4756"/>
      <c r="BSS6" s="4756"/>
      <c r="BST6" s="4756"/>
      <c r="BSU6" s="4756"/>
      <c r="BSV6" s="4756"/>
      <c r="BSW6" s="4756"/>
      <c r="BSX6" s="4756"/>
      <c r="BSY6" s="4756"/>
      <c r="BSZ6" s="4756"/>
      <c r="BTA6" s="4756"/>
      <c r="BTB6" s="4756"/>
      <c r="BTC6" s="4756"/>
      <c r="BTD6" s="4756"/>
      <c r="BTE6" s="4756"/>
      <c r="BTF6" s="4756"/>
      <c r="BTG6" s="4756"/>
      <c r="BTH6" s="4756"/>
      <c r="BTI6" s="4756"/>
      <c r="BTJ6" s="4756"/>
      <c r="BTK6" s="4756"/>
      <c r="BTL6" s="4756"/>
      <c r="BTM6" s="4756"/>
      <c r="BTN6" s="4756"/>
      <c r="BTO6" s="4756"/>
      <c r="BTP6" s="4756"/>
      <c r="BTQ6" s="4756"/>
      <c r="BTR6" s="4756"/>
      <c r="BTS6" s="4756"/>
      <c r="BTT6" s="4756"/>
      <c r="BTU6" s="4756"/>
      <c r="BTV6" s="4756"/>
      <c r="BTW6" s="4756"/>
      <c r="BTX6" s="4756"/>
      <c r="BTY6" s="4756"/>
      <c r="BTZ6" s="4756"/>
      <c r="BUA6" s="4756"/>
      <c r="BUB6" s="4756"/>
      <c r="BUC6" s="4756"/>
      <c r="BUD6" s="4756"/>
      <c r="BUE6" s="4756"/>
      <c r="BUF6" s="4756"/>
      <c r="BUG6" s="4756"/>
      <c r="BUH6" s="4756"/>
      <c r="BUI6" s="4756"/>
      <c r="BUJ6" s="4756"/>
      <c r="BUK6" s="4756"/>
      <c r="BUL6" s="4756"/>
      <c r="BUM6" s="4756"/>
      <c r="BUN6" s="4756"/>
      <c r="BUO6" s="4756"/>
      <c r="BUP6" s="4756"/>
      <c r="BUQ6" s="4756"/>
      <c r="BUR6" s="4756"/>
      <c r="BUS6" s="4756"/>
      <c r="BUT6" s="4756"/>
      <c r="BUU6" s="4756"/>
      <c r="BUV6" s="4756"/>
      <c r="BUW6" s="4756"/>
      <c r="BUX6" s="4756"/>
      <c r="BUY6" s="4756"/>
      <c r="BUZ6" s="4756"/>
      <c r="BVA6" s="4756"/>
      <c r="BVB6" s="4756"/>
      <c r="BVC6" s="4756"/>
      <c r="BVD6" s="4756"/>
      <c r="BVE6" s="4756"/>
      <c r="BVF6" s="4756"/>
      <c r="BVG6" s="4756"/>
      <c r="BVH6" s="4756"/>
      <c r="BVI6" s="4756"/>
      <c r="BVJ6" s="4756"/>
      <c r="BVK6" s="4756"/>
      <c r="BVL6" s="4756"/>
      <c r="BVM6" s="4756"/>
      <c r="BVN6" s="4756"/>
      <c r="BVO6" s="4756"/>
      <c r="BVP6" s="4756"/>
      <c r="BVQ6" s="4756"/>
      <c r="BVR6" s="4756"/>
      <c r="BVS6" s="4756"/>
      <c r="BVT6" s="4756"/>
      <c r="BVU6" s="4756"/>
      <c r="BVV6" s="4756"/>
      <c r="BVW6" s="4756"/>
      <c r="BVX6" s="4756"/>
      <c r="BVY6" s="4756"/>
      <c r="BVZ6" s="4756"/>
      <c r="BWA6" s="4756"/>
      <c r="BWB6" s="4756"/>
      <c r="BWC6" s="4756"/>
      <c r="BWD6" s="4756"/>
      <c r="BWE6" s="4756"/>
      <c r="BWF6" s="4756"/>
      <c r="BWG6" s="4756"/>
      <c r="BWH6" s="4756"/>
      <c r="BWI6" s="4756"/>
      <c r="BWJ6" s="4756"/>
      <c r="BWK6" s="4756"/>
      <c r="BWL6" s="4756"/>
      <c r="BWM6" s="4756"/>
      <c r="BWN6" s="4756"/>
      <c r="BWO6" s="4756"/>
      <c r="BWP6" s="4756"/>
      <c r="BWQ6" s="4756"/>
      <c r="BWR6" s="4756"/>
      <c r="BWS6" s="4756"/>
      <c r="BWT6" s="4756"/>
      <c r="BWU6" s="4756"/>
      <c r="BWV6" s="4756"/>
      <c r="BWW6" s="4756"/>
      <c r="BWX6" s="4756"/>
      <c r="BWY6" s="4756"/>
      <c r="BWZ6" s="4756"/>
      <c r="BXA6" s="4756"/>
      <c r="BXB6" s="4756"/>
      <c r="BXC6" s="4756"/>
      <c r="BXD6" s="4756"/>
      <c r="BXE6" s="4756"/>
      <c r="BXF6" s="4756"/>
      <c r="BXG6" s="4756"/>
      <c r="BXH6" s="4756"/>
      <c r="BXI6" s="4756"/>
      <c r="BXJ6" s="4756"/>
      <c r="BXK6" s="4756"/>
      <c r="BXL6" s="4756"/>
      <c r="BXM6" s="4756"/>
      <c r="BXN6" s="4756"/>
      <c r="BXO6" s="4756"/>
      <c r="BXP6" s="4756"/>
      <c r="BXQ6" s="4756"/>
      <c r="BXR6" s="4756"/>
      <c r="BXS6" s="4756"/>
      <c r="BXT6" s="4756"/>
      <c r="BXU6" s="4756"/>
      <c r="BXV6" s="4756"/>
      <c r="BXW6" s="4756"/>
      <c r="BXX6" s="4756"/>
      <c r="BXY6" s="4756"/>
      <c r="BXZ6" s="4756"/>
      <c r="BYA6" s="4756"/>
      <c r="BYB6" s="4756"/>
      <c r="BYC6" s="4756"/>
      <c r="BYD6" s="4756"/>
      <c r="BYE6" s="4756"/>
      <c r="BYF6" s="4756"/>
      <c r="BYG6" s="4756"/>
      <c r="BYH6" s="4756"/>
      <c r="BYI6" s="4756"/>
      <c r="BYJ6" s="4756"/>
      <c r="BYK6" s="4756"/>
      <c r="BYL6" s="4756"/>
      <c r="BYM6" s="4756"/>
      <c r="BYN6" s="4756"/>
      <c r="BYO6" s="4756"/>
      <c r="BYP6" s="4756"/>
      <c r="BYQ6" s="4756"/>
      <c r="BYR6" s="4756"/>
      <c r="BYS6" s="4756"/>
      <c r="BYT6" s="4756"/>
      <c r="BYU6" s="4756"/>
      <c r="BYV6" s="4756"/>
      <c r="BYW6" s="4756"/>
      <c r="BYX6" s="4756"/>
      <c r="BYY6" s="4756"/>
      <c r="BYZ6" s="4756"/>
      <c r="BZA6" s="4756"/>
      <c r="BZB6" s="4756"/>
      <c r="BZC6" s="4756"/>
      <c r="BZD6" s="4756"/>
      <c r="BZE6" s="4756"/>
      <c r="BZF6" s="4756"/>
      <c r="BZG6" s="4756"/>
      <c r="BZH6" s="4756"/>
      <c r="BZI6" s="4756"/>
      <c r="BZJ6" s="4756"/>
      <c r="BZK6" s="4756"/>
      <c r="BZL6" s="4756"/>
      <c r="BZM6" s="4756"/>
      <c r="BZN6" s="4756"/>
      <c r="BZO6" s="4756"/>
      <c r="BZP6" s="4756"/>
      <c r="BZQ6" s="4756"/>
      <c r="BZR6" s="4756"/>
      <c r="BZS6" s="4756"/>
      <c r="BZT6" s="4756"/>
      <c r="BZU6" s="4756"/>
      <c r="BZV6" s="4756"/>
      <c r="BZW6" s="4756"/>
      <c r="BZX6" s="4756"/>
      <c r="BZY6" s="4756"/>
      <c r="BZZ6" s="4756"/>
      <c r="CAA6" s="4756"/>
      <c r="CAB6" s="4756"/>
      <c r="CAC6" s="4756"/>
      <c r="CAD6" s="4756"/>
      <c r="CAE6" s="4756"/>
      <c r="CAF6" s="4756"/>
      <c r="CAG6" s="4756"/>
      <c r="CAH6" s="4756"/>
      <c r="CAI6" s="4756"/>
      <c r="CAJ6" s="4756"/>
      <c r="CAK6" s="4756"/>
      <c r="CAL6" s="4756"/>
      <c r="CAM6" s="4756"/>
      <c r="CAN6" s="4756"/>
      <c r="CAO6" s="4756"/>
      <c r="CAP6" s="4756"/>
      <c r="CAQ6" s="4756"/>
      <c r="CAR6" s="4756"/>
      <c r="CAS6" s="4756"/>
      <c r="CAT6" s="4756"/>
      <c r="CAU6" s="4756"/>
      <c r="CAV6" s="4756"/>
      <c r="CAW6" s="4756"/>
      <c r="CAX6" s="4756"/>
      <c r="CAY6" s="4756"/>
      <c r="CAZ6" s="4756"/>
      <c r="CBA6" s="4756"/>
      <c r="CBB6" s="4756"/>
      <c r="CBC6" s="4756"/>
      <c r="CBD6" s="4756"/>
      <c r="CBE6" s="4756"/>
      <c r="CBF6" s="4756"/>
      <c r="CBG6" s="4756"/>
      <c r="CBH6" s="4756"/>
      <c r="CBI6" s="4756"/>
      <c r="CBJ6" s="4756"/>
      <c r="CBK6" s="4756"/>
      <c r="CBL6" s="4756"/>
      <c r="CBM6" s="4756"/>
      <c r="CBN6" s="4756"/>
      <c r="CBO6" s="4756"/>
      <c r="CBP6" s="4756"/>
      <c r="CBQ6" s="4756"/>
      <c r="CBR6" s="4756"/>
      <c r="CBS6" s="4756"/>
      <c r="CBT6" s="4756"/>
      <c r="CBU6" s="4756"/>
      <c r="CBV6" s="4756"/>
      <c r="CBW6" s="4756"/>
      <c r="CBX6" s="4756"/>
      <c r="CBY6" s="4756"/>
      <c r="CBZ6" s="4756"/>
      <c r="CCA6" s="4756"/>
      <c r="CCB6" s="4756"/>
      <c r="CCC6" s="4756"/>
      <c r="CCD6" s="4756"/>
      <c r="CCE6" s="4756"/>
      <c r="CCF6" s="4756"/>
      <c r="CCG6" s="4756"/>
      <c r="CCH6" s="4756"/>
      <c r="CCI6" s="4756"/>
      <c r="CCJ6" s="4756"/>
      <c r="CCK6" s="4756"/>
      <c r="CCL6" s="4756"/>
      <c r="CCM6" s="4756"/>
      <c r="CCN6" s="4756"/>
      <c r="CCO6" s="4756"/>
      <c r="CCP6" s="4756"/>
      <c r="CCQ6" s="4756"/>
      <c r="CCR6" s="4756"/>
      <c r="CCS6" s="4756"/>
      <c r="CCT6" s="4756"/>
      <c r="CCU6" s="4756"/>
      <c r="CCV6" s="4756"/>
      <c r="CCW6" s="4756"/>
      <c r="CCX6" s="4756"/>
      <c r="CCY6" s="4756"/>
      <c r="CCZ6" s="4756"/>
      <c r="CDA6" s="4756"/>
      <c r="CDB6" s="4756"/>
      <c r="CDC6" s="4756"/>
      <c r="CDD6" s="4756"/>
      <c r="CDE6" s="4756"/>
      <c r="CDF6" s="4756"/>
      <c r="CDG6" s="4756"/>
      <c r="CDH6" s="4756"/>
      <c r="CDI6" s="4756"/>
      <c r="CDJ6" s="4756"/>
      <c r="CDK6" s="4756"/>
      <c r="CDL6" s="4756"/>
      <c r="CDM6" s="4756"/>
      <c r="CDN6" s="4756"/>
      <c r="CDO6" s="4756"/>
      <c r="CDP6" s="4756"/>
      <c r="CDQ6" s="4756"/>
      <c r="CDR6" s="4756"/>
      <c r="CDS6" s="4756"/>
      <c r="CDT6" s="4756"/>
      <c r="CDU6" s="4756"/>
      <c r="CDV6" s="4756"/>
      <c r="CDW6" s="4756"/>
      <c r="CDX6" s="4756"/>
      <c r="CDY6" s="4756"/>
      <c r="CDZ6" s="4756"/>
      <c r="CEA6" s="4756"/>
      <c r="CEB6" s="4756"/>
      <c r="CEC6" s="4756"/>
      <c r="CED6" s="4756"/>
      <c r="CEE6" s="4756"/>
      <c r="CEF6" s="4756"/>
      <c r="CEG6" s="4756"/>
      <c r="CEH6" s="4756"/>
      <c r="CEI6" s="4756"/>
      <c r="CEJ6" s="4756"/>
      <c r="CEK6" s="4756"/>
      <c r="CEL6" s="4756"/>
      <c r="CEM6" s="4756"/>
      <c r="CEN6" s="4756"/>
      <c r="CEO6" s="4756"/>
      <c r="CEP6" s="4756"/>
      <c r="CEQ6" s="4756"/>
      <c r="CER6" s="4756"/>
      <c r="CES6" s="4756"/>
      <c r="CET6" s="4756"/>
      <c r="CEU6" s="4756"/>
      <c r="CEV6" s="4756"/>
      <c r="CEW6" s="4756"/>
      <c r="CEX6" s="4756"/>
      <c r="CEY6" s="4756"/>
      <c r="CEZ6" s="4756"/>
      <c r="CFA6" s="4756"/>
      <c r="CFB6" s="4756"/>
      <c r="CFC6" s="4756"/>
      <c r="CFD6" s="4756"/>
      <c r="CFE6" s="4756"/>
      <c r="CFF6" s="4756"/>
      <c r="CFG6" s="4756"/>
      <c r="CFH6" s="4756"/>
      <c r="CFI6" s="4756"/>
      <c r="CFJ6" s="4756"/>
      <c r="CFK6" s="4756"/>
      <c r="CFL6" s="4756"/>
      <c r="CFM6" s="4756"/>
      <c r="CFN6" s="4756"/>
      <c r="CFO6" s="4756"/>
      <c r="CFP6" s="4756"/>
      <c r="CFQ6" s="4756"/>
      <c r="CFR6" s="4756"/>
      <c r="CFS6" s="4756"/>
      <c r="CFT6" s="4756"/>
      <c r="CFU6" s="4756"/>
      <c r="CFV6" s="4756"/>
      <c r="CFW6" s="4756"/>
      <c r="CFX6" s="4756"/>
      <c r="CFY6" s="4756"/>
      <c r="CFZ6" s="4756"/>
      <c r="CGA6" s="4756"/>
      <c r="CGB6" s="4756"/>
      <c r="CGC6" s="4756"/>
      <c r="CGD6" s="4756"/>
      <c r="CGE6" s="4756"/>
      <c r="CGF6" s="4756"/>
      <c r="CGG6" s="4756"/>
      <c r="CGH6" s="4756"/>
      <c r="CGI6" s="4756"/>
      <c r="CGJ6" s="4756"/>
      <c r="CGK6" s="4756"/>
      <c r="CGL6" s="4756"/>
      <c r="CGM6" s="4756"/>
      <c r="CGN6" s="4756"/>
      <c r="CGO6" s="4756"/>
      <c r="CGP6" s="4756"/>
      <c r="CGQ6" s="4756"/>
      <c r="CGR6" s="4756"/>
      <c r="CGS6" s="4756"/>
      <c r="CGT6" s="4756"/>
      <c r="CGU6" s="4756"/>
      <c r="CGV6" s="4756"/>
      <c r="CGW6" s="4756"/>
      <c r="CGX6" s="4756"/>
      <c r="CGY6" s="4756"/>
      <c r="CGZ6" s="4756"/>
      <c r="CHA6" s="4756"/>
      <c r="CHB6" s="4756"/>
      <c r="CHC6" s="4756"/>
      <c r="CHD6" s="4756"/>
      <c r="CHE6" s="4756"/>
      <c r="CHF6" s="4756"/>
      <c r="CHG6" s="4756"/>
      <c r="CHH6" s="4756"/>
      <c r="CHI6" s="4756"/>
      <c r="CHJ6" s="4756"/>
      <c r="CHK6" s="4756"/>
      <c r="CHL6" s="4756"/>
      <c r="CHM6" s="4756"/>
      <c r="CHN6" s="4756"/>
      <c r="CHO6" s="4756"/>
      <c r="CHP6" s="4756"/>
      <c r="CHQ6" s="4756"/>
      <c r="CHR6" s="4756"/>
      <c r="CHS6" s="4756"/>
      <c r="CHT6" s="4756"/>
      <c r="CHU6" s="4756"/>
      <c r="CHV6" s="4756"/>
      <c r="CHW6" s="4756"/>
      <c r="CHX6" s="4756"/>
      <c r="CHY6" s="4756"/>
      <c r="CHZ6" s="4756"/>
      <c r="CIA6" s="4756"/>
      <c r="CIB6" s="4756"/>
      <c r="CIC6" s="4756"/>
      <c r="CID6" s="4756"/>
      <c r="CIE6" s="4756"/>
      <c r="CIF6" s="4756"/>
      <c r="CIG6" s="4756"/>
      <c r="CIH6" s="4756"/>
      <c r="CII6" s="4756"/>
      <c r="CIJ6" s="4756"/>
      <c r="CIK6" s="4756"/>
      <c r="CIL6" s="4756"/>
      <c r="CIM6" s="4756"/>
      <c r="CIN6" s="4756"/>
      <c r="CIO6" s="4756"/>
      <c r="CIP6" s="4756"/>
      <c r="CIQ6" s="4756"/>
      <c r="CIR6" s="4756"/>
      <c r="CIS6" s="4756"/>
      <c r="CIT6" s="4756"/>
      <c r="CIU6" s="4756"/>
      <c r="CIV6" s="4756"/>
      <c r="CIW6" s="4756"/>
      <c r="CIX6" s="4756"/>
      <c r="CIY6" s="4756"/>
      <c r="CIZ6" s="4756"/>
      <c r="CJA6" s="4756"/>
      <c r="CJB6" s="4756"/>
      <c r="CJC6" s="4756"/>
      <c r="CJD6" s="4756"/>
      <c r="CJE6" s="4756"/>
      <c r="CJF6" s="4756"/>
      <c r="CJG6" s="4756"/>
      <c r="CJH6" s="4756"/>
      <c r="CJI6" s="4756"/>
      <c r="CJJ6" s="4756"/>
      <c r="CJK6" s="4756"/>
      <c r="CJL6" s="4756"/>
      <c r="CJM6" s="4756"/>
      <c r="CJN6" s="4756"/>
      <c r="CJO6" s="4756"/>
      <c r="CJP6" s="4756"/>
      <c r="CJQ6" s="4756"/>
      <c r="CJR6" s="4756"/>
      <c r="CJS6" s="4756"/>
      <c r="CJT6" s="4756"/>
      <c r="CJU6" s="4756"/>
      <c r="CJV6" s="4756"/>
      <c r="CJW6" s="4756"/>
      <c r="CJX6" s="4756"/>
      <c r="CJY6" s="4756"/>
      <c r="CJZ6" s="4756"/>
      <c r="CKA6" s="4756"/>
      <c r="CKB6" s="4756"/>
      <c r="CKC6" s="4756"/>
      <c r="CKD6" s="4756"/>
      <c r="CKE6" s="4756"/>
      <c r="CKF6" s="4756"/>
      <c r="CKG6" s="4756"/>
      <c r="CKH6" s="4756"/>
      <c r="CKI6" s="4756"/>
      <c r="CKJ6" s="4756"/>
      <c r="CKK6" s="4756"/>
      <c r="CKL6" s="4756"/>
      <c r="CKM6" s="4756"/>
      <c r="CKN6" s="4756"/>
      <c r="CKO6" s="4756"/>
      <c r="CKP6" s="4756"/>
      <c r="CKQ6" s="4756"/>
      <c r="CKR6" s="4756"/>
      <c r="CKS6" s="4756"/>
      <c r="CKT6" s="4756"/>
      <c r="CKU6" s="4756"/>
      <c r="CKV6" s="4756"/>
      <c r="CKW6" s="4756"/>
      <c r="CKX6" s="4756"/>
      <c r="CKY6" s="4756"/>
      <c r="CKZ6" s="4756"/>
      <c r="CLA6" s="4756"/>
      <c r="CLB6" s="4756"/>
      <c r="CLC6" s="4756"/>
      <c r="CLD6" s="4756"/>
      <c r="CLE6" s="4756"/>
      <c r="CLF6" s="4756"/>
      <c r="CLG6" s="4756"/>
      <c r="CLH6" s="4756"/>
      <c r="CLI6" s="4756"/>
      <c r="CLJ6" s="4756"/>
      <c r="CLK6" s="4756"/>
      <c r="CLL6" s="4756"/>
      <c r="CLM6" s="4756"/>
      <c r="CLN6" s="4756"/>
      <c r="CLO6" s="4756"/>
      <c r="CLP6" s="4756"/>
      <c r="CLQ6" s="4756"/>
      <c r="CLR6" s="4756"/>
      <c r="CLS6" s="4756"/>
      <c r="CLT6" s="4756"/>
      <c r="CLU6" s="4756"/>
      <c r="CLV6" s="4756"/>
      <c r="CLW6" s="4756"/>
      <c r="CLX6" s="4756"/>
      <c r="CLY6" s="4756"/>
      <c r="CLZ6" s="4756"/>
      <c r="CMA6" s="4756"/>
      <c r="CMB6" s="4756"/>
      <c r="CMC6" s="4756"/>
      <c r="CMD6" s="4756"/>
      <c r="CME6" s="4756"/>
      <c r="CMF6" s="4756"/>
      <c r="CMG6" s="4756"/>
      <c r="CMH6" s="4756"/>
      <c r="CMI6" s="4756"/>
      <c r="CMJ6" s="4756"/>
      <c r="CMK6" s="4756"/>
      <c r="CML6" s="4756"/>
      <c r="CMM6" s="4756"/>
      <c r="CMN6" s="4756"/>
      <c r="CMO6" s="4756"/>
      <c r="CMP6" s="4756"/>
      <c r="CMQ6" s="4756"/>
      <c r="CMR6" s="4756"/>
      <c r="CMS6" s="4756"/>
      <c r="CMT6" s="4756"/>
      <c r="CMU6" s="4756"/>
      <c r="CMV6" s="4756"/>
      <c r="CMW6" s="4756"/>
      <c r="CMX6" s="4756"/>
      <c r="CMY6" s="4756"/>
      <c r="CMZ6" s="4756"/>
      <c r="CNA6" s="4756"/>
      <c r="CNB6" s="4756"/>
      <c r="CNC6" s="4756"/>
      <c r="CND6" s="4756"/>
      <c r="CNE6" s="4756"/>
      <c r="CNF6" s="4756"/>
      <c r="CNG6" s="4756"/>
      <c r="CNH6" s="4756"/>
      <c r="CNI6" s="4756"/>
      <c r="CNJ6" s="4756"/>
      <c r="CNK6" s="4756"/>
      <c r="CNL6" s="4756"/>
      <c r="CNM6" s="4756"/>
      <c r="CNN6" s="4756"/>
      <c r="CNO6" s="4756"/>
      <c r="CNP6" s="4756"/>
      <c r="CNQ6" s="4756"/>
      <c r="CNR6" s="4756"/>
      <c r="CNS6" s="4756"/>
      <c r="CNT6" s="4756"/>
      <c r="CNU6" s="4756"/>
      <c r="CNV6" s="4756"/>
      <c r="CNW6" s="4756"/>
      <c r="CNX6" s="4756"/>
      <c r="CNY6" s="4756"/>
      <c r="CNZ6" s="4756"/>
      <c r="COA6" s="4756"/>
      <c r="COB6" s="4756"/>
      <c r="COC6" s="4756"/>
      <c r="COD6" s="4756"/>
      <c r="COE6" s="4756"/>
      <c r="COF6" s="4756"/>
      <c r="COG6" s="4756"/>
      <c r="COH6" s="4756"/>
      <c r="COI6" s="4756"/>
      <c r="COJ6" s="4756"/>
      <c r="COK6" s="4756"/>
      <c r="COL6" s="4756"/>
      <c r="COM6" s="4756"/>
      <c r="CON6" s="4756"/>
      <c r="COO6" s="4756"/>
      <c r="COP6" s="4756"/>
      <c r="COQ6" s="4756"/>
      <c r="COR6" s="4756"/>
      <c r="COS6" s="4756"/>
      <c r="COT6" s="4756"/>
      <c r="COU6" s="4756"/>
      <c r="COV6" s="4756"/>
      <c r="COW6" s="4756"/>
      <c r="COX6" s="4756"/>
      <c r="COY6" s="4756"/>
      <c r="COZ6" s="4756"/>
      <c r="CPA6" s="4756"/>
      <c r="CPB6" s="4756"/>
      <c r="CPC6" s="4756"/>
      <c r="CPD6" s="4756"/>
      <c r="CPE6" s="4756"/>
      <c r="CPF6" s="4756"/>
      <c r="CPG6" s="4756"/>
      <c r="CPH6" s="4756"/>
      <c r="CPI6" s="4756"/>
      <c r="CPJ6" s="4756"/>
      <c r="CPK6" s="4756"/>
      <c r="CPL6" s="4756"/>
      <c r="CPM6" s="4756"/>
      <c r="CPN6" s="4756"/>
      <c r="CPO6" s="4756"/>
      <c r="CPP6" s="4756"/>
      <c r="CPQ6" s="4756"/>
      <c r="CPR6" s="4756"/>
      <c r="CPS6" s="4756"/>
      <c r="CPT6" s="4756"/>
      <c r="CPU6" s="4756"/>
      <c r="CPV6" s="4756"/>
      <c r="CPW6" s="4756"/>
      <c r="CPX6" s="4756"/>
      <c r="CPY6" s="4756"/>
      <c r="CPZ6" s="4756"/>
      <c r="CQA6" s="4756"/>
      <c r="CQB6" s="4756"/>
      <c r="CQC6" s="4756"/>
      <c r="CQD6" s="4756"/>
      <c r="CQE6" s="4756"/>
      <c r="CQF6" s="4756"/>
      <c r="CQG6" s="4756"/>
      <c r="CQH6" s="4756"/>
      <c r="CQI6" s="4756"/>
      <c r="CQJ6" s="4756"/>
      <c r="CQK6" s="4756"/>
      <c r="CQL6" s="4756"/>
      <c r="CQM6" s="4756"/>
      <c r="CQN6" s="4756"/>
      <c r="CQO6" s="4756"/>
      <c r="CQP6" s="4756"/>
      <c r="CQQ6" s="4756"/>
      <c r="CQR6" s="4756"/>
      <c r="CQS6" s="4756"/>
      <c r="CQT6" s="4756"/>
      <c r="CQU6" s="4756"/>
      <c r="CQV6" s="4756"/>
      <c r="CQW6" s="4756"/>
      <c r="CQX6" s="4756"/>
      <c r="CQY6" s="4756"/>
      <c r="CQZ6" s="4756"/>
      <c r="CRA6" s="4756"/>
      <c r="CRB6" s="4756"/>
      <c r="CRC6" s="4756"/>
      <c r="CRD6" s="4756"/>
      <c r="CRE6" s="4756"/>
      <c r="CRF6" s="4756"/>
      <c r="CRG6" s="4756"/>
      <c r="CRH6" s="4756"/>
      <c r="CRI6" s="4756"/>
      <c r="CRJ6" s="4756"/>
      <c r="CRK6" s="4756"/>
      <c r="CRL6" s="4756"/>
      <c r="CRM6" s="4756"/>
      <c r="CRN6" s="4756"/>
      <c r="CRO6" s="4756"/>
      <c r="CRP6" s="4756"/>
      <c r="CRQ6" s="4756"/>
      <c r="CRR6" s="4756"/>
      <c r="CRS6" s="4756"/>
      <c r="CRT6" s="4756"/>
      <c r="CRU6" s="4756"/>
      <c r="CRV6" s="4756"/>
      <c r="CRW6" s="4756"/>
      <c r="CRX6" s="4756"/>
      <c r="CRY6" s="4756"/>
      <c r="CRZ6" s="4756"/>
      <c r="CSA6" s="4756"/>
      <c r="CSB6" s="4756"/>
      <c r="CSC6" s="4756"/>
      <c r="CSD6" s="4756"/>
      <c r="CSE6" s="4756"/>
      <c r="CSF6" s="4756"/>
      <c r="CSG6" s="4756"/>
      <c r="CSH6" s="4756"/>
      <c r="CSI6" s="4756"/>
      <c r="CSJ6" s="4756"/>
      <c r="CSK6" s="4756"/>
      <c r="CSL6" s="4756"/>
      <c r="CSM6" s="4756"/>
      <c r="CSN6" s="4756"/>
      <c r="CSO6" s="4756"/>
      <c r="CSP6" s="4756"/>
      <c r="CSQ6" s="4756"/>
      <c r="CSR6" s="4756"/>
      <c r="CSS6" s="4756"/>
      <c r="CST6" s="4756"/>
      <c r="CSU6" s="4756"/>
      <c r="CSV6" s="4756"/>
      <c r="CSW6" s="4756"/>
      <c r="CSX6" s="4756"/>
      <c r="CSY6" s="4756"/>
      <c r="CSZ6" s="4756"/>
      <c r="CTA6" s="4756"/>
      <c r="CTB6" s="4756"/>
      <c r="CTC6" s="4756"/>
      <c r="CTD6" s="4756"/>
      <c r="CTE6" s="4756"/>
      <c r="CTF6" s="4756"/>
      <c r="CTG6" s="4756"/>
      <c r="CTH6" s="4756"/>
      <c r="CTI6" s="4756"/>
      <c r="CTJ6" s="4756"/>
      <c r="CTK6" s="4756"/>
      <c r="CTL6" s="4756"/>
      <c r="CTM6" s="4756"/>
      <c r="CTN6" s="4756"/>
      <c r="CTO6" s="4756"/>
      <c r="CTP6" s="4756"/>
      <c r="CTQ6" s="4756"/>
      <c r="CTR6" s="4756"/>
      <c r="CTS6" s="4756"/>
      <c r="CTT6" s="4756"/>
      <c r="CTU6" s="4756"/>
      <c r="CTV6" s="4756"/>
      <c r="CTW6" s="4756"/>
      <c r="CTX6" s="4756"/>
      <c r="CTY6" s="4756"/>
      <c r="CTZ6" s="4756"/>
      <c r="CUA6" s="4756"/>
      <c r="CUB6" s="4756"/>
      <c r="CUC6" s="4756"/>
      <c r="CUD6" s="4756"/>
      <c r="CUE6" s="4756"/>
      <c r="CUF6" s="4756"/>
      <c r="CUG6" s="4756"/>
      <c r="CUH6" s="4756"/>
      <c r="CUI6" s="4756"/>
      <c r="CUJ6" s="4756"/>
      <c r="CUK6" s="4756"/>
      <c r="CUL6" s="4756"/>
      <c r="CUM6" s="4756"/>
      <c r="CUN6" s="4756"/>
      <c r="CUO6" s="4756"/>
      <c r="CUP6" s="4756"/>
      <c r="CUQ6" s="4756"/>
      <c r="CUR6" s="4756"/>
      <c r="CUS6" s="4756"/>
      <c r="CUT6" s="4756"/>
      <c r="CUU6" s="4756"/>
      <c r="CUV6" s="4756"/>
      <c r="CUW6" s="4756"/>
      <c r="CUX6" s="4756"/>
      <c r="CUY6" s="4756"/>
      <c r="CUZ6" s="4756"/>
      <c r="CVA6" s="4756"/>
      <c r="CVB6" s="4756"/>
      <c r="CVC6" s="4756"/>
      <c r="CVD6" s="4756"/>
      <c r="CVE6" s="4756"/>
      <c r="CVF6" s="4756"/>
      <c r="CVG6" s="4756"/>
      <c r="CVH6" s="4756"/>
      <c r="CVI6" s="4756"/>
      <c r="CVJ6" s="4756"/>
      <c r="CVK6" s="4756"/>
      <c r="CVL6" s="4756"/>
      <c r="CVM6" s="4756"/>
      <c r="CVN6" s="4756"/>
      <c r="CVO6" s="4756"/>
      <c r="CVP6" s="4756"/>
      <c r="CVQ6" s="4756"/>
      <c r="CVR6" s="4756"/>
      <c r="CVS6" s="4756"/>
      <c r="CVT6" s="4756"/>
      <c r="CVU6" s="4756"/>
      <c r="CVV6" s="4756"/>
      <c r="CVW6" s="4756"/>
      <c r="CVX6" s="4756"/>
      <c r="CVY6" s="4756"/>
      <c r="CVZ6" s="4756"/>
      <c r="CWA6" s="4756"/>
      <c r="CWB6" s="4756"/>
      <c r="CWC6" s="4756"/>
      <c r="CWD6" s="4756"/>
      <c r="CWE6" s="4756"/>
      <c r="CWF6" s="4756"/>
      <c r="CWG6" s="4756"/>
      <c r="CWH6" s="4756"/>
      <c r="CWI6" s="4756"/>
      <c r="CWJ6" s="4756"/>
      <c r="CWK6" s="4756"/>
      <c r="CWL6" s="4756"/>
      <c r="CWM6" s="4756"/>
      <c r="CWN6" s="4756"/>
      <c r="CWO6" s="4756"/>
      <c r="CWP6" s="4756"/>
      <c r="CWQ6" s="4756"/>
      <c r="CWR6" s="4756"/>
      <c r="CWS6" s="4756"/>
      <c r="CWT6" s="4756"/>
      <c r="CWU6" s="4756"/>
      <c r="CWV6" s="4756"/>
      <c r="CWW6" s="4756"/>
      <c r="CWX6" s="4756"/>
      <c r="CWY6" s="4756"/>
      <c r="CWZ6" s="4756"/>
      <c r="CXA6" s="4756"/>
      <c r="CXB6" s="4756"/>
      <c r="CXC6" s="4756"/>
      <c r="CXD6" s="4756"/>
      <c r="CXE6" s="4756"/>
      <c r="CXF6" s="4756"/>
      <c r="CXG6" s="4756"/>
      <c r="CXH6" s="4756"/>
      <c r="CXI6" s="4756"/>
      <c r="CXJ6" s="4756"/>
      <c r="CXK6" s="4756"/>
      <c r="CXL6" s="4756"/>
      <c r="CXM6" s="4756"/>
      <c r="CXN6" s="4756"/>
      <c r="CXO6" s="4756"/>
      <c r="CXP6" s="4756"/>
      <c r="CXQ6" s="4756"/>
      <c r="CXR6" s="4756"/>
      <c r="CXS6" s="4756"/>
      <c r="CXT6" s="4756"/>
      <c r="CXU6" s="4756"/>
      <c r="CXV6" s="4756"/>
      <c r="CXW6" s="4756"/>
      <c r="CXX6" s="4756"/>
      <c r="CXY6" s="4756"/>
      <c r="CXZ6" s="4756"/>
      <c r="CYA6" s="4756"/>
      <c r="CYB6" s="4756"/>
      <c r="CYC6" s="4756"/>
      <c r="CYD6" s="4756"/>
      <c r="CYE6" s="4756"/>
      <c r="CYF6" s="4756"/>
      <c r="CYG6" s="4756"/>
      <c r="CYH6" s="4756"/>
      <c r="CYI6" s="4756"/>
      <c r="CYJ6" s="4756"/>
      <c r="CYK6" s="4756"/>
      <c r="CYL6" s="4756"/>
      <c r="CYM6" s="4756"/>
      <c r="CYN6" s="4756"/>
      <c r="CYO6" s="4756"/>
      <c r="CYP6" s="4756"/>
      <c r="CYQ6" s="4756"/>
      <c r="CYR6" s="4756"/>
      <c r="CYS6" s="4756"/>
      <c r="CYT6" s="4756"/>
      <c r="CYU6" s="4756"/>
      <c r="CYV6" s="4756"/>
      <c r="CYW6" s="4756"/>
      <c r="CYX6" s="4756"/>
      <c r="CYY6" s="4756"/>
      <c r="CYZ6" s="4756"/>
      <c r="CZA6" s="4756"/>
      <c r="CZB6" s="4756"/>
      <c r="CZC6" s="4756"/>
      <c r="CZD6" s="4756"/>
      <c r="CZE6" s="4756"/>
      <c r="CZF6" s="4756"/>
      <c r="CZG6" s="4756"/>
      <c r="CZH6" s="4756"/>
      <c r="CZI6" s="4756"/>
      <c r="CZJ6" s="4756"/>
      <c r="CZK6" s="4756"/>
      <c r="CZL6" s="4756"/>
      <c r="CZM6" s="4756"/>
      <c r="CZN6" s="4756"/>
      <c r="CZO6" s="4756"/>
      <c r="CZP6" s="4756"/>
      <c r="CZQ6" s="4756"/>
      <c r="CZR6" s="4756"/>
      <c r="CZS6" s="4756"/>
      <c r="CZT6" s="4756"/>
      <c r="CZU6" s="4756"/>
      <c r="CZV6" s="4756"/>
      <c r="CZW6" s="4756"/>
      <c r="CZX6" s="4756"/>
      <c r="CZY6" s="4756"/>
      <c r="CZZ6" s="4756"/>
      <c r="DAA6" s="4756"/>
      <c r="DAB6" s="4756"/>
      <c r="DAC6" s="4756"/>
      <c r="DAD6" s="4756"/>
      <c r="DAE6" s="4756"/>
      <c r="DAF6" s="4756"/>
      <c r="DAG6" s="4756"/>
      <c r="DAH6" s="4756"/>
      <c r="DAI6" s="4756"/>
      <c r="DAJ6" s="4756"/>
      <c r="DAK6" s="4756"/>
      <c r="DAL6" s="4756"/>
      <c r="DAM6" s="4756"/>
      <c r="DAN6" s="4756"/>
      <c r="DAO6" s="4756"/>
      <c r="DAP6" s="4756"/>
      <c r="DAQ6" s="4756"/>
      <c r="DAR6" s="4756"/>
      <c r="DAS6" s="4756"/>
      <c r="DAT6" s="4756"/>
      <c r="DAU6" s="4756"/>
      <c r="DAV6" s="4756"/>
      <c r="DAW6" s="4756"/>
      <c r="DAX6" s="4756"/>
      <c r="DAY6" s="4756"/>
      <c r="DAZ6" s="4756"/>
      <c r="DBA6" s="4756"/>
      <c r="DBB6" s="4756"/>
      <c r="DBC6" s="4756"/>
      <c r="DBD6" s="4756"/>
      <c r="DBE6" s="4756"/>
      <c r="DBF6" s="4756"/>
      <c r="DBG6" s="4756"/>
      <c r="DBH6" s="4756"/>
      <c r="DBI6" s="4756"/>
      <c r="DBJ6" s="4756"/>
      <c r="DBK6" s="4756"/>
      <c r="DBL6" s="4756"/>
      <c r="DBM6" s="4756"/>
      <c r="DBN6" s="4756"/>
      <c r="DBO6" s="4756"/>
      <c r="DBP6" s="4756"/>
      <c r="DBQ6" s="4756"/>
      <c r="DBR6" s="4756"/>
      <c r="DBS6" s="4756"/>
      <c r="DBT6" s="4756"/>
      <c r="DBU6" s="4756"/>
      <c r="DBV6" s="4756"/>
      <c r="DBW6" s="4756"/>
      <c r="DBX6" s="4756"/>
      <c r="DBY6" s="4756"/>
      <c r="DBZ6" s="4756"/>
      <c r="DCA6" s="4756"/>
      <c r="DCB6" s="4756"/>
      <c r="DCC6" s="4756"/>
      <c r="DCD6" s="4756"/>
      <c r="DCE6" s="4756"/>
      <c r="DCF6" s="4756"/>
      <c r="DCG6" s="4756"/>
      <c r="DCH6" s="4756"/>
      <c r="DCI6" s="4756"/>
      <c r="DCJ6" s="4756"/>
      <c r="DCK6" s="4756"/>
      <c r="DCL6" s="4756"/>
      <c r="DCM6" s="4756"/>
      <c r="DCN6" s="4756"/>
      <c r="DCO6" s="4756"/>
      <c r="DCP6" s="4756"/>
      <c r="DCQ6" s="4756"/>
      <c r="DCR6" s="4756"/>
      <c r="DCS6" s="4756"/>
      <c r="DCT6" s="4756"/>
      <c r="DCU6" s="4756"/>
      <c r="DCV6" s="4756"/>
      <c r="DCW6" s="4756"/>
      <c r="DCX6" s="4756"/>
      <c r="DCY6" s="4756"/>
      <c r="DCZ6" s="4756"/>
      <c r="DDA6" s="4756"/>
      <c r="DDB6" s="4756"/>
      <c r="DDC6" s="4756"/>
      <c r="DDD6" s="4756"/>
      <c r="DDE6" s="4756"/>
      <c r="DDF6" s="4756"/>
      <c r="DDG6" s="4756"/>
      <c r="DDH6" s="4756"/>
      <c r="DDI6" s="4756"/>
      <c r="DDJ6" s="4756"/>
      <c r="DDK6" s="4756"/>
      <c r="DDL6" s="4756"/>
      <c r="DDM6" s="4756"/>
      <c r="DDN6" s="4756"/>
      <c r="DDO6" s="4756"/>
      <c r="DDP6" s="4756"/>
      <c r="DDQ6" s="4756"/>
      <c r="DDR6" s="4756"/>
      <c r="DDS6" s="4756"/>
      <c r="DDT6" s="4756"/>
      <c r="DDU6" s="4756"/>
      <c r="DDV6" s="4756"/>
      <c r="DDW6" s="4756"/>
      <c r="DDX6" s="4756"/>
      <c r="DDY6" s="4756"/>
      <c r="DDZ6" s="4756"/>
      <c r="DEA6" s="4756"/>
      <c r="DEB6" s="4756"/>
      <c r="DEC6" s="4756"/>
      <c r="DED6" s="4756"/>
      <c r="DEE6" s="4756"/>
      <c r="DEF6" s="4756"/>
      <c r="DEG6" s="4756"/>
      <c r="DEH6" s="4756"/>
      <c r="DEI6" s="4756"/>
      <c r="DEJ6" s="4756"/>
      <c r="DEK6" s="4756"/>
      <c r="DEL6" s="4756"/>
      <c r="DEM6" s="4756"/>
      <c r="DEN6" s="4756"/>
      <c r="DEO6" s="4756"/>
      <c r="DEP6" s="4756"/>
      <c r="DEQ6" s="4756"/>
      <c r="DER6" s="4756"/>
      <c r="DES6" s="4756"/>
      <c r="DET6" s="4756"/>
      <c r="DEU6" s="4756"/>
      <c r="DEV6" s="4756"/>
      <c r="DEW6" s="4756"/>
      <c r="DEX6" s="4756"/>
      <c r="DEY6" s="4756"/>
      <c r="DEZ6" s="4756"/>
      <c r="DFA6" s="4756"/>
      <c r="DFB6" s="4756"/>
      <c r="DFC6" s="4756"/>
      <c r="DFD6" s="4756"/>
      <c r="DFE6" s="4756"/>
      <c r="DFF6" s="4756"/>
      <c r="DFG6" s="4756"/>
      <c r="DFH6" s="4756"/>
      <c r="DFI6" s="4756"/>
      <c r="DFJ6" s="4756"/>
      <c r="DFK6" s="4756"/>
      <c r="DFL6" s="4756"/>
      <c r="DFM6" s="4756"/>
      <c r="DFN6" s="4756"/>
      <c r="DFO6" s="4756"/>
      <c r="DFP6" s="4756"/>
      <c r="DFQ6" s="4756"/>
      <c r="DFR6" s="4756"/>
      <c r="DFS6" s="4756"/>
      <c r="DFT6" s="4756"/>
      <c r="DFU6" s="4756"/>
      <c r="DFV6" s="4756"/>
      <c r="DFW6" s="4756"/>
      <c r="DFX6" s="4756"/>
      <c r="DFY6" s="4756"/>
      <c r="DFZ6" s="4756"/>
      <c r="DGA6" s="4756"/>
      <c r="DGB6" s="4756"/>
      <c r="DGC6" s="4756"/>
      <c r="DGD6" s="4756"/>
      <c r="DGE6" s="4756"/>
      <c r="DGF6" s="4756"/>
      <c r="DGG6" s="4756"/>
      <c r="DGH6" s="4756"/>
      <c r="DGI6" s="4756"/>
      <c r="DGJ6" s="4756"/>
      <c r="DGK6" s="4756"/>
      <c r="DGL6" s="4756"/>
      <c r="DGM6" s="4756"/>
      <c r="DGN6" s="4756"/>
      <c r="DGO6" s="4756"/>
      <c r="DGP6" s="4756"/>
      <c r="DGQ6" s="4756"/>
      <c r="DGR6" s="4756"/>
      <c r="DGS6" s="4756"/>
      <c r="DGT6" s="4756"/>
      <c r="DGU6" s="4756"/>
      <c r="DGV6" s="4756"/>
      <c r="DGW6" s="4756"/>
      <c r="DGX6" s="4756"/>
      <c r="DGY6" s="4756"/>
      <c r="DGZ6" s="4756"/>
      <c r="DHA6" s="4756"/>
      <c r="DHB6" s="4756"/>
      <c r="DHC6" s="4756"/>
      <c r="DHD6" s="4756"/>
      <c r="DHE6" s="4756"/>
      <c r="DHF6" s="4756"/>
      <c r="DHG6" s="4756"/>
      <c r="DHH6" s="4756"/>
      <c r="DHI6" s="4756"/>
      <c r="DHJ6" s="4756"/>
      <c r="DHK6" s="4756"/>
      <c r="DHL6" s="4756"/>
      <c r="DHM6" s="4756"/>
      <c r="DHN6" s="4756"/>
      <c r="DHO6" s="4756"/>
      <c r="DHP6" s="4756"/>
      <c r="DHQ6" s="4756"/>
      <c r="DHR6" s="4756"/>
      <c r="DHS6" s="4756"/>
      <c r="DHT6" s="4756"/>
      <c r="DHU6" s="4756"/>
      <c r="DHV6" s="4756"/>
      <c r="DHW6" s="4756"/>
      <c r="DHX6" s="4756"/>
      <c r="DHY6" s="4756"/>
      <c r="DHZ6" s="4756"/>
      <c r="DIA6" s="4756"/>
      <c r="DIB6" s="4756"/>
      <c r="DIC6" s="4756"/>
      <c r="DID6" s="4756"/>
      <c r="DIE6" s="4756"/>
      <c r="DIF6" s="4756"/>
      <c r="DIG6" s="4756"/>
      <c r="DIH6" s="4756"/>
      <c r="DII6" s="4756"/>
      <c r="DIJ6" s="4756"/>
      <c r="DIK6" s="4756"/>
      <c r="DIL6" s="4756"/>
      <c r="DIM6" s="4756"/>
      <c r="DIN6" s="4756"/>
      <c r="DIO6" s="4756"/>
      <c r="DIP6" s="4756"/>
      <c r="DIQ6" s="4756"/>
      <c r="DIR6" s="4756"/>
      <c r="DIS6" s="4756"/>
      <c r="DIT6" s="4756"/>
      <c r="DIU6" s="4756"/>
      <c r="DIV6" s="4756"/>
      <c r="DIW6" s="4756"/>
      <c r="DIX6" s="4756"/>
      <c r="DIY6" s="4756"/>
      <c r="DIZ6" s="4756"/>
      <c r="DJA6" s="4756"/>
      <c r="DJB6" s="4756"/>
      <c r="DJC6" s="4756"/>
      <c r="DJD6" s="4756"/>
      <c r="DJE6" s="4756"/>
      <c r="DJF6" s="4756"/>
      <c r="DJG6" s="4756"/>
      <c r="DJH6" s="4756"/>
      <c r="DJI6" s="4756"/>
      <c r="DJJ6" s="4756"/>
      <c r="DJK6" s="4756"/>
      <c r="DJL6" s="4756"/>
      <c r="DJM6" s="4756"/>
      <c r="DJN6" s="4756"/>
      <c r="DJO6" s="4756"/>
      <c r="DJP6" s="4756"/>
      <c r="DJQ6" s="4756"/>
      <c r="DJR6" s="4756"/>
      <c r="DJS6" s="4756"/>
      <c r="DJT6" s="4756"/>
      <c r="DJU6" s="4756"/>
      <c r="DJV6" s="4756"/>
      <c r="DJW6" s="4756"/>
      <c r="DJX6" s="4756"/>
      <c r="DJY6" s="4756"/>
      <c r="DJZ6" s="4756"/>
      <c r="DKA6" s="4756"/>
      <c r="DKB6" s="4756"/>
      <c r="DKC6" s="4756"/>
      <c r="DKD6" s="4756"/>
      <c r="DKE6" s="4756"/>
      <c r="DKF6" s="4756"/>
      <c r="DKG6" s="4756"/>
      <c r="DKH6" s="4756"/>
      <c r="DKI6" s="4756"/>
      <c r="DKJ6" s="4756"/>
      <c r="DKK6" s="4756"/>
      <c r="DKL6" s="4756"/>
      <c r="DKM6" s="4756"/>
      <c r="DKN6" s="4756"/>
      <c r="DKO6" s="4756"/>
      <c r="DKP6" s="4756"/>
      <c r="DKQ6" s="4756"/>
      <c r="DKR6" s="4756"/>
      <c r="DKS6" s="4756"/>
      <c r="DKT6" s="4756"/>
      <c r="DKU6" s="4756"/>
      <c r="DKV6" s="4756"/>
      <c r="DKW6" s="4756"/>
      <c r="DKX6" s="4756"/>
      <c r="DKY6" s="4756"/>
      <c r="DKZ6" s="4756"/>
      <c r="DLA6" s="4756"/>
      <c r="DLB6" s="4756"/>
      <c r="DLC6" s="4756"/>
      <c r="DLD6" s="4756"/>
      <c r="DLE6" s="4756"/>
      <c r="DLF6" s="4756"/>
      <c r="DLG6" s="4756"/>
      <c r="DLH6" s="4756"/>
      <c r="DLI6" s="4756"/>
      <c r="DLJ6" s="4756"/>
      <c r="DLK6" s="4756"/>
      <c r="DLL6" s="4756"/>
      <c r="DLM6" s="4756"/>
      <c r="DLN6" s="4756"/>
      <c r="DLO6" s="4756"/>
      <c r="DLP6" s="4756"/>
      <c r="DLQ6" s="4756"/>
      <c r="DLR6" s="4756"/>
      <c r="DLS6" s="4756"/>
      <c r="DLT6" s="4756"/>
      <c r="DLU6" s="4756"/>
      <c r="DLV6" s="4756"/>
      <c r="DLW6" s="4756"/>
      <c r="DLX6" s="4756"/>
      <c r="DLY6" s="4756"/>
      <c r="DLZ6" s="4756"/>
      <c r="DMA6" s="4756"/>
      <c r="DMB6" s="4756"/>
      <c r="DMC6" s="4756"/>
      <c r="DMD6" s="4756"/>
      <c r="DME6" s="4756"/>
      <c r="DMF6" s="4756"/>
      <c r="DMG6" s="4756"/>
      <c r="DMH6" s="4756"/>
      <c r="DMI6" s="4756"/>
      <c r="DMJ6" s="4756"/>
      <c r="DMK6" s="4756"/>
      <c r="DML6" s="4756"/>
      <c r="DMM6" s="4756"/>
      <c r="DMN6" s="4756"/>
      <c r="DMO6" s="4756"/>
      <c r="DMP6" s="4756"/>
      <c r="DMQ6" s="4756"/>
      <c r="DMR6" s="4756"/>
      <c r="DMS6" s="4756"/>
      <c r="DMT6" s="4756"/>
      <c r="DMU6" s="4756"/>
      <c r="DMV6" s="4756"/>
      <c r="DMW6" s="4756"/>
      <c r="DMX6" s="4756"/>
      <c r="DMY6" s="4756"/>
      <c r="DMZ6" s="4756"/>
      <c r="DNA6" s="4756"/>
      <c r="DNB6" s="4756"/>
      <c r="DNC6" s="4756"/>
      <c r="DND6" s="4756"/>
      <c r="DNE6" s="4756"/>
      <c r="DNF6" s="4756"/>
      <c r="DNG6" s="4756"/>
      <c r="DNH6" s="4756"/>
      <c r="DNI6" s="4756"/>
      <c r="DNJ6" s="4756"/>
      <c r="DNK6" s="4756"/>
      <c r="DNL6" s="4756"/>
      <c r="DNM6" s="4756"/>
      <c r="DNN6" s="4756"/>
      <c r="DNO6" s="4756"/>
      <c r="DNP6" s="4756"/>
      <c r="DNQ6" s="4756"/>
      <c r="DNR6" s="4756"/>
      <c r="DNS6" s="4756"/>
      <c r="DNT6" s="4756"/>
      <c r="DNU6" s="4756"/>
      <c r="DNV6" s="4756"/>
      <c r="DNW6" s="4756"/>
      <c r="DNX6" s="4756"/>
      <c r="DNY6" s="4756"/>
      <c r="DNZ6" s="4756"/>
      <c r="DOA6" s="4756"/>
      <c r="DOB6" s="4756"/>
      <c r="DOC6" s="4756"/>
      <c r="DOD6" s="4756"/>
      <c r="DOE6" s="4756"/>
      <c r="DOF6" s="4756"/>
      <c r="DOG6" s="4756"/>
      <c r="DOH6" s="4756"/>
      <c r="DOI6" s="4756"/>
      <c r="DOJ6" s="4756"/>
      <c r="DOK6" s="4756"/>
      <c r="DOL6" s="4756"/>
      <c r="DOM6" s="4756"/>
      <c r="DON6" s="4756"/>
      <c r="DOO6" s="4756"/>
      <c r="DOP6" s="4756"/>
      <c r="DOQ6" s="4756"/>
      <c r="DOR6" s="4756"/>
      <c r="DOS6" s="4756"/>
      <c r="DOT6" s="4756"/>
      <c r="DOU6" s="4756"/>
      <c r="DOV6" s="4756"/>
      <c r="DOW6" s="4756"/>
      <c r="DOX6" s="4756"/>
      <c r="DOY6" s="4756"/>
      <c r="DOZ6" s="4756"/>
      <c r="DPA6" s="4756"/>
      <c r="DPB6" s="4756"/>
      <c r="DPC6" s="4756"/>
      <c r="DPD6" s="4756"/>
      <c r="DPE6" s="4756"/>
      <c r="DPF6" s="4756"/>
      <c r="DPG6" s="4756"/>
      <c r="DPH6" s="4756"/>
      <c r="DPI6" s="4756"/>
      <c r="DPJ6" s="4756"/>
      <c r="DPK6" s="4756"/>
      <c r="DPL6" s="4756"/>
      <c r="DPM6" s="4756"/>
      <c r="DPN6" s="4756"/>
      <c r="DPO6" s="4756"/>
      <c r="DPP6" s="4756"/>
      <c r="DPQ6" s="4756"/>
      <c r="DPR6" s="4756"/>
      <c r="DPS6" s="4756"/>
      <c r="DPT6" s="4756"/>
      <c r="DPU6" s="4756"/>
      <c r="DPV6" s="4756"/>
      <c r="DPW6" s="4756"/>
      <c r="DPX6" s="4756"/>
      <c r="DPY6" s="4756"/>
      <c r="DPZ6" s="4756"/>
      <c r="DQA6" s="4756"/>
      <c r="DQB6" s="4756"/>
      <c r="DQC6" s="4756"/>
      <c r="DQD6" s="4756"/>
      <c r="DQE6" s="4756"/>
      <c r="DQF6" s="4756"/>
      <c r="DQG6" s="4756"/>
      <c r="DQH6" s="4756"/>
      <c r="DQI6" s="4756"/>
      <c r="DQJ6" s="4756"/>
      <c r="DQK6" s="4756"/>
      <c r="DQL6" s="4756"/>
      <c r="DQM6" s="4756"/>
      <c r="DQN6" s="4756"/>
      <c r="DQO6" s="4756"/>
      <c r="DQP6" s="4756"/>
      <c r="DQQ6" s="4756"/>
      <c r="DQR6" s="4756"/>
      <c r="DQS6" s="4756"/>
      <c r="DQT6" s="4756"/>
      <c r="DQU6" s="4756"/>
      <c r="DQV6" s="4756"/>
      <c r="DQW6" s="4756"/>
      <c r="DQX6" s="4756"/>
      <c r="DQY6" s="4756"/>
      <c r="DQZ6" s="4756"/>
      <c r="DRA6" s="4756"/>
      <c r="DRB6" s="4756"/>
      <c r="DRC6" s="4756"/>
      <c r="DRD6" s="4756"/>
      <c r="DRE6" s="4756"/>
      <c r="DRF6" s="4756"/>
      <c r="DRG6" s="4756"/>
      <c r="DRH6" s="4756"/>
      <c r="DRI6" s="4756"/>
      <c r="DRJ6" s="4756"/>
      <c r="DRK6" s="4756"/>
      <c r="DRL6" s="4756"/>
      <c r="DRM6" s="4756"/>
      <c r="DRN6" s="4756"/>
      <c r="DRO6" s="4756"/>
      <c r="DRP6" s="4756"/>
      <c r="DRQ6" s="4756"/>
      <c r="DRR6" s="4756"/>
      <c r="DRS6" s="4756"/>
      <c r="DRT6" s="4756"/>
      <c r="DRU6" s="4756"/>
      <c r="DRV6" s="4756"/>
      <c r="DRW6" s="4756"/>
      <c r="DRX6" s="4756"/>
      <c r="DRY6" s="4756"/>
      <c r="DRZ6" s="4756"/>
      <c r="DSA6" s="4756"/>
      <c r="DSB6" s="4756"/>
      <c r="DSC6" s="4756"/>
      <c r="DSD6" s="4756"/>
      <c r="DSE6" s="4756"/>
      <c r="DSF6" s="4756"/>
      <c r="DSG6" s="4756"/>
      <c r="DSH6" s="4756"/>
      <c r="DSI6" s="4756"/>
      <c r="DSJ6" s="4756"/>
      <c r="DSK6" s="4756"/>
      <c r="DSL6" s="4756"/>
      <c r="DSM6" s="4756"/>
      <c r="DSN6" s="4756"/>
      <c r="DSO6" s="4756"/>
      <c r="DSP6" s="4756"/>
      <c r="DSQ6" s="4756"/>
      <c r="DSR6" s="4756"/>
      <c r="DSS6" s="4756"/>
      <c r="DST6" s="4756"/>
      <c r="DSU6" s="4756"/>
      <c r="DSV6" s="4756"/>
      <c r="DSW6" s="4756"/>
      <c r="DSX6" s="4756"/>
      <c r="DSY6" s="4756"/>
      <c r="DSZ6" s="4756"/>
      <c r="DTA6" s="4756"/>
      <c r="DTB6" s="4756"/>
      <c r="DTC6" s="4756"/>
      <c r="DTD6" s="4756"/>
      <c r="DTE6" s="4756"/>
      <c r="DTF6" s="4756"/>
      <c r="DTG6" s="4756"/>
      <c r="DTH6" s="4756"/>
      <c r="DTI6" s="4756"/>
      <c r="DTJ6" s="4756"/>
      <c r="DTK6" s="4756"/>
      <c r="DTL6" s="4756"/>
      <c r="DTM6" s="4756"/>
      <c r="DTN6" s="4756"/>
      <c r="DTO6" s="4756"/>
      <c r="DTP6" s="4756"/>
      <c r="DTQ6" s="4756"/>
      <c r="DTR6" s="4756"/>
      <c r="DTS6" s="4756"/>
      <c r="DTT6" s="4756"/>
      <c r="DTU6" s="4756"/>
      <c r="DTV6" s="4756"/>
      <c r="DTW6" s="4756"/>
      <c r="DTX6" s="4756"/>
      <c r="DTY6" s="4756"/>
      <c r="DTZ6" s="4756"/>
      <c r="DUA6" s="4756"/>
      <c r="DUB6" s="4756"/>
      <c r="DUC6" s="4756"/>
      <c r="DUD6" s="4756"/>
      <c r="DUE6" s="4756"/>
      <c r="DUF6" s="4756"/>
      <c r="DUG6" s="4756"/>
      <c r="DUH6" s="4756"/>
      <c r="DUI6" s="4756"/>
      <c r="DUJ6" s="4756"/>
      <c r="DUK6" s="4756"/>
      <c r="DUL6" s="4756"/>
      <c r="DUM6" s="4756"/>
      <c r="DUN6" s="4756"/>
      <c r="DUO6" s="4756"/>
      <c r="DUP6" s="4756"/>
      <c r="DUQ6" s="4756"/>
      <c r="DUR6" s="4756"/>
      <c r="DUS6" s="4756"/>
      <c r="DUT6" s="4756"/>
      <c r="DUU6" s="4756"/>
      <c r="DUV6" s="4756"/>
      <c r="DUW6" s="4756"/>
      <c r="DUX6" s="4756"/>
      <c r="DUY6" s="4756"/>
      <c r="DUZ6" s="4756"/>
      <c r="DVA6" s="4756"/>
      <c r="DVB6" s="4756"/>
      <c r="DVC6" s="4756"/>
      <c r="DVD6" s="4756"/>
      <c r="DVE6" s="4756"/>
      <c r="DVF6" s="4756"/>
      <c r="DVG6" s="4756"/>
      <c r="DVH6" s="4756"/>
      <c r="DVI6" s="4756"/>
      <c r="DVJ6" s="4756"/>
      <c r="DVK6" s="4756"/>
      <c r="DVL6" s="4756"/>
      <c r="DVM6" s="4756"/>
      <c r="DVN6" s="4756"/>
      <c r="DVO6" s="4756"/>
      <c r="DVP6" s="4756"/>
      <c r="DVQ6" s="4756"/>
      <c r="DVR6" s="4756"/>
      <c r="DVS6" s="4756"/>
      <c r="DVT6" s="4756"/>
      <c r="DVU6" s="4756"/>
      <c r="DVV6" s="4756"/>
      <c r="DVW6" s="4756"/>
      <c r="DVX6" s="4756"/>
      <c r="DVY6" s="4756"/>
      <c r="DVZ6" s="4756"/>
      <c r="DWA6" s="4756"/>
      <c r="DWB6" s="4756"/>
      <c r="DWC6" s="4756"/>
      <c r="DWD6" s="4756"/>
      <c r="DWE6" s="4756"/>
      <c r="DWF6" s="4756"/>
      <c r="DWG6" s="4756"/>
      <c r="DWH6" s="4756"/>
      <c r="DWI6" s="4756"/>
      <c r="DWJ6" s="4756"/>
      <c r="DWK6" s="4756"/>
      <c r="DWL6" s="4756"/>
      <c r="DWM6" s="4756"/>
      <c r="DWN6" s="4756"/>
      <c r="DWO6" s="4756"/>
      <c r="DWP6" s="4756"/>
      <c r="DWQ6" s="4756"/>
      <c r="DWR6" s="4756"/>
      <c r="DWS6" s="4756"/>
      <c r="DWT6" s="4756"/>
      <c r="DWU6" s="4756"/>
      <c r="DWV6" s="4756"/>
      <c r="DWW6" s="4756"/>
      <c r="DWX6" s="4756"/>
      <c r="DWY6" s="4756"/>
      <c r="DWZ6" s="4756"/>
      <c r="DXA6" s="4756"/>
      <c r="DXB6" s="4756"/>
      <c r="DXC6" s="4756"/>
      <c r="DXD6" s="4756"/>
      <c r="DXE6" s="4756"/>
      <c r="DXF6" s="4756"/>
      <c r="DXG6" s="4756"/>
      <c r="DXH6" s="4756"/>
      <c r="DXI6" s="4756"/>
      <c r="DXJ6" s="4756"/>
      <c r="DXK6" s="4756"/>
      <c r="DXL6" s="4756"/>
      <c r="DXM6" s="4756"/>
      <c r="DXN6" s="4756"/>
      <c r="DXO6" s="4756"/>
      <c r="DXP6" s="4756"/>
      <c r="DXQ6" s="4756"/>
      <c r="DXR6" s="4756"/>
      <c r="DXS6" s="4756"/>
      <c r="DXT6" s="4756"/>
      <c r="DXU6" s="4756"/>
      <c r="DXV6" s="4756"/>
      <c r="DXW6" s="4756"/>
      <c r="DXX6" s="4756"/>
      <c r="DXY6" s="4756"/>
      <c r="DXZ6" s="4756"/>
      <c r="DYA6" s="4756"/>
      <c r="DYB6" s="4756"/>
      <c r="DYC6" s="4756"/>
      <c r="DYD6" s="4756"/>
      <c r="DYE6" s="4756"/>
      <c r="DYF6" s="4756"/>
      <c r="DYG6" s="4756"/>
      <c r="DYH6" s="4756"/>
      <c r="DYI6" s="4756"/>
      <c r="DYJ6" s="4756"/>
      <c r="DYK6" s="4756"/>
      <c r="DYL6" s="4756"/>
      <c r="DYM6" s="4756"/>
      <c r="DYN6" s="4756"/>
      <c r="DYO6" s="4756"/>
      <c r="DYP6" s="4756"/>
      <c r="DYQ6" s="4756"/>
      <c r="DYR6" s="4756"/>
      <c r="DYS6" s="4756"/>
      <c r="DYT6" s="4756"/>
      <c r="DYU6" s="4756"/>
      <c r="DYV6" s="4756"/>
      <c r="DYW6" s="4756"/>
      <c r="DYX6" s="4756"/>
      <c r="DYY6" s="4756"/>
      <c r="DYZ6" s="4756"/>
      <c r="DZA6" s="4756"/>
      <c r="DZB6" s="4756"/>
      <c r="DZC6" s="4756"/>
      <c r="DZD6" s="4756"/>
      <c r="DZE6" s="4756"/>
      <c r="DZF6" s="4756"/>
      <c r="DZG6" s="4756"/>
      <c r="DZH6" s="4756"/>
      <c r="DZI6" s="4756"/>
      <c r="DZJ6" s="4756"/>
      <c r="DZK6" s="4756"/>
      <c r="DZL6" s="4756"/>
      <c r="DZM6" s="4756"/>
      <c r="DZN6" s="4756"/>
      <c r="DZO6" s="4756"/>
      <c r="DZP6" s="4756"/>
      <c r="DZQ6" s="4756"/>
      <c r="DZR6" s="4756"/>
      <c r="DZS6" s="4756"/>
      <c r="DZT6" s="4756"/>
      <c r="DZU6" s="4756"/>
      <c r="DZV6" s="4756"/>
      <c r="DZW6" s="4756"/>
      <c r="DZX6" s="4756"/>
      <c r="DZY6" s="4756"/>
      <c r="DZZ6" s="4756"/>
      <c r="EAA6" s="4756"/>
      <c r="EAB6" s="4756"/>
      <c r="EAC6" s="4756"/>
      <c r="EAD6" s="4756"/>
      <c r="EAE6" s="4756"/>
      <c r="EAF6" s="4756"/>
      <c r="EAG6" s="4756"/>
      <c r="EAH6" s="4756"/>
      <c r="EAI6" s="4756"/>
      <c r="EAJ6" s="4756"/>
      <c r="EAK6" s="4756"/>
      <c r="EAL6" s="4756"/>
      <c r="EAM6" s="4756"/>
      <c r="EAN6" s="4756"/>
      <c r="EAO6" s="4756"/>
      <c r="EAP6" s="4756"/>
      <c r="EAQ6" s="4756"/>
      <c r="EAR6" s="4756"/>
      <c r="EAS6" s="4756"/>
      <c r="EAT6" s="4756"/>
      <c r="EAU6" s="4756"/>
      <c r="EAV6" s="4756"/>
      <c r="EAW6" s="4756"/>
      <c r="EAX6" s="4756"/>
      <c r="EAY6" s="4756"/>
      <c r="EAZ6" s="4756"/>
      <c r="EBA6" s="4756"/>
      <c r="EBB6" s="4756"/>
      <c r="EBC6" s="4756"/>
      <c r="EBD6" s="4756"/>
      <c r="EBE6" s="4756"/>
      <c r="EBF6" s="4756"/>
      <c r="EBG6" s="4756"/>
      <c r="EBH6" s="4756"/>
      <c r="EBI6" s="4756"/>
      <c r="EBJ6" s="4756"/>
      <c r="EBK6" s="4756"/>
      <c r="EBL6" s="4756"/>
      <c r="EBM6" s="4756"/>
      <c r="EBN6" s="4756"/>
      <c r="EBO6" s="4756"/>
      <c r="EBP6" s="4756"/>
      <c r="EBQ6" s="4756"/>
      <c r="EBR6" s="4756"/>
      <c r="EBS6" s="4756"/>
      <c r="EBT6" s="4756"/>
      <c r="EBU6" s="4756"/>
      <c r="EBV6" s="4756"/>
      <c r="EBW6" s="4756"/>
      <c r="EBX6" s="4756"/>
      <c r="EBY6" s="4756"/>
      <c r="EBZ6" s="4756"/>
      <c r="ECA6" s="4756"/>
      <c r="ECB6" s="4756"/>
      <c r="ECC6" s="4756"/>
      <c r="ECD6" s="4756"/>
      <c r="ECE6" s="4756"/>
      <c r="ECF6" s="4756"/>
      <c r="ECG6" s="4756"/>
      <c r="ECH6" s="4756"/>
      <c r="ECI6" s="4756"/>
      <c r="ECJ6" s="4756"/>
      <c r="ECK6" s="4756"/>
      <c r="ECL6" s="4756"/>
      <c r="ECM6" s="4756"/>
      <c r="ECN6" s="4756"/>
      <c r="ECO6" s="4756"/>
      <c r="ECP6" s="4756"/>
      <c r="ECQ6" s="4756"/>
      <c r="ECR6" s="4756"/>
      <c r="ECS6" s="4756"/>
      <c r="ECT6" s="4756"/>
      <c r="ECU6" s="4756"/>
      <c r="ECV6" s="4756"/>
      <c r="ECW6" s="4756"/>
      <c r="ECX6" s="4756"/>
      <c r="ECY6" s="4756"/>
      <c r="ECZ6" s="4756"/>
      <c r="EDA6" s="4756"/>
      <c r="EDB6" s="4756"/>
      <c r="EDC6" s="4756"/>
      <c r="EDD6" s="4756"/>
      <c r="EDE6" s="4756"/>
      <c r="EDF6" s="4756"/>
      <c r="EDG6" s="4756"/>
      <c r="EDH6" s="4756"/>
      <c r="EDI6" s="4756"/>
      <c r="EDJ6" s="4756"/>
      <c r="EDK6" s="4756"/>
      <c r="EDL6" s="4756"/>
      <c r="EDM6" s="4756"/>
      <c r="EDN6" s="4756"/>
      <c r="EDO6" s="4756"/>
      <c r="EDP6" s="4756"/>
      <c r="EDQ6" s="4756"/>
      <c r="EDR6" s="4756"/>
      <c r="EDS6" s="4756"/>
      <c r="EDT6" s="4756"/>
      <c r="EDU6" s="4756"/>
      <c r="EDV6" s="4756"/>
      <c r="EDW6" s="4756"/>
      <c r="EDX6" s="4756"/>
      <c r="EDY6" s="4756"/>
      <c r="EDZ6" s="4756"/>
      <c r="EEA6" s="4756"/>
      <c r="EEB6" s="4756"/>
      <c r="EEC6" s="4756"/>
      <c r="EED6" s="4756"/>
      <c r="EEE6" s="4756"/>
      <c r="EEF6" s="4756"/>
      <c r="EEG6" s="4756"/>
      <c r="EEH6" s="4756"/>
      <c r="EEI6" s="4756"/>
      <c r="EEJ6" s="4756"/>
      <c r="EEK6" s="4756"/>
      <c r="EEL6" s="4756"/>
      <c r="EEM6" s="4756"/>
      <c r="EEN6" s="4756"/>
      <c r="EEO6" s="4756"/>
      <c r="EEP6" s="4756"/>
      <c r="EEQ6" s="4756"/>
      <c r="EER6" s="4756"/>
      <c r="EES6" s="4756"/>
      <c r="EET6" s="4756"/>
      <c r="EEU6" s="4756"/>
      <c r="EEV6" s="4756"/>
      <c r="EEW6" s="4756"/>
      <c r="EEX6" s="4756"/>
      <c r="EEY6" s="4756"/>
      <c r="EEZ6" s="4756"/>
      <c r="EFA6" s="4756"/>
      <c r="EFB6" s="4756"/>
      <c r="EFC6" s="4756"/>
      <c r="EFD6" s="4756"/>
      <c r="EFE6" s="4756"/>
      <c r="EFF6" s="4756"/>
      <c r="EFG6" s="4756"/>
      <c r="EFH6" s="4756"/>
      <c r="EFI6" s="4756"/>
      <c r="EFJ6" s="4756"/>
      <c r="EFK6" s="4756"/>
      <c r="EFL6" s="4756"/>
      <c r="EFM6" s="4756"/>
      <c r="EFN6" s="4756"/>
      <c r="EFO6" s="4756"/>
      <c r="EFP6" s="4756"/>
      <c r="EFQ6" s="4756"/>
      <c r="EFR6" s="4756"/>
      <c r="EFS6" s="4756"/>
      <c r="EFT6" s="4756"/>
      <c r="EFU6" s="4756"/>
      <c r="EFV6" s="4756"/>
      <c r="EFW6" s="4756"/>
      <c r="EFX6" s="4756"/>
      <c r="EFY6" s="4756"/>
      <c r="EFZ6" s="4756"/>
      <c r="EGA6" s="4756"/>
      <c r="EGB6" s="4756"/>
      <c r="EGC6" s="4756"/>
      <c r="EGD6" s="4756"/>
      <c r="EGE6" s="4756"/>
      <c r="EGF6" s="4756"/>
      <c r="EGG6" s="4756"/>
      <c r="EGH6" s="4756"/>
      <c r="EGI6" s="4756"/>
      <c r="EGJ6" s="4756"/>
      <c r="EGK6" s="4756"/>
      <c r="EGL6" s="4756"/>
      <c r="EGM6" s="4756"/>
      <c r="EGN6" s="4756"/>
      <c r="EGO6" s="4756"/>
      <c r="EGP6" s="4756"/>
      <c r="EGQ6" s="4756"/>
      <c r="EGR6" s="4756"/>
      <c r="EGS6" s="4756"/>
      <c r="EGT6" s="4756"/>
      <c r="EGU6" s="4756"/>
      <c r="EGV6" s="4756"/>
      <c r="EGW6" s="4756"/>
      <c r="EGX6" s="4756"/>
      <c r="EGY6" s="4756"/>
      <c r="EGZ6" s="4756"/>
      <c r="EHA6" s="4756"/>
      <c r="EHB6" s="4756"/>
      <c r="EHC6" s="4756"/>
      <c r="EHD6" s="4756"/>
      <c r="EHE6" s="4756"/>
      <c r="EHF6" s="4756"/>
      <c r="EHG6" s="4756"/>
      <c r="EHH6" s="4756"/>
      <c r="EHI6" s="4756"/>
      <c r="EHJ6" s="4756"/>
      <c r="EHK6" s="4756"/>
      <c r="EHL6" s="4756"/>
      <c r="EHM6" s="4756"/>
      <c r="EHN6" s="4756"/>
      <c r="EHO6" s="4756"/>
      <c r="EHP6" s="4756"/>
      <c r="EHQ6" s="4756"/>
      <c r="EHR6" s="4756"/>
      <c r="EHS6" s="4756"/>
      <c r="EHT6" s="4756"/>
      <c r="EHU6" s="4756"/>
      <c r="EHV6" s="4756"/>
      <c r="EHW6" s="4756"/>
      <c r="EHX6" s="4756"/>
      <c r="EHY6" s="4756"/>
      <c r="EHZ6" s="4756"/>
      <c r="EIA6" s="4756"/>
      <c r="EIB6" s="4756"/>
      <c r="EIC6" s="4756"/>
      <c r="EID6" s="4756"/>
      <c r="EIE6" s="4756"/>
      <c r="EIF6" s="4756"/>
      <c r="EIG6" s="4756"/>
      <c r="EIH6" s="4756"/>
      <c r="EII6" s="4756"/>
      <c r="EIJ6" s="4756"/>
      <c r="EIK6" s="4756"/>
      <c r="EIL6" s="4756"/>
      <c r="EIM6" s="4756"/>
      <c r="EIN6" s="4756"/>
      <c r="EIO6" s="4756"/>
      <c r="EIP6" s="4756"/>
      <c r="EIQ6" s="4756"/>
      <c r="EIR6" s="4756"/>
      <c r="EIS6" s="4756"/>
      <c r="EIT6" s="4756"/>
      <c r="EIU6" s="4756"/>
      <c r="EIV6" s="4756"/>
      <c r="EIW6" s="4756"/>
      <c r="EIX6" s="4756"/>
      <c r="EIY6" s="4756"/>
      <c r="EIZ6" s="4756"/>
      <c r="EJA6" s="4756"/>
      <c r="EJB6" s="4756"/>
      <c r="EJC6" s="4756"/>
      <c r="EJD6" s="4756"/>
      <c r="EJE6" s="4756"/>
      <c r="EJF6" s="4756"/>
      <c r="EJG6" s="4756"/>
      <c r="EJH6" s="4756"/>
      <c r="EJI6" s="4756"/>
      <c r="EJJ6" s="4756"/>
      <c r="EJK6" s="4756"/>
      <c r="EJL6" s="4756"/>
      <c r="EJM6" s="4756"/>
      <c r="EJN6" s="4756"/>
      <c r="EJO6" s="4756"/>
      <c r="EJP6" s="4756"/>
      <c r="EJQ6" s="4756"/>
      <c r="EJR6" s="4756"/>
      <c r="EJS6" s="4756"/>
      <c r="EJT6" s="4756"/>
      <c r="EJU6" s="4756"/>
      <c r="EJV6" s="4756"/>
      <c r="EJW6" s="4756"/>
      <c r="EJX6" s="4756"/>
      <c r="EJY6" s="4756"/>
      <c r="EJZ6" s="4756"/>
      <c r="EKA6" s="4756"/>
      <c r="EKB6" s="4756"/>
      <c r="EKC6" s="4756"/>
      <c r="EKD6" s="4756"/>
      <c r="EKE6" s="4756"/>
      <c r="EKF6" s="4756"/>
      <c r="EKG6" s="4756"/>
      <c r="EKH6" s="4756"/>
      <c r="EKI6" s="4756"/>
      <c r="EKJ6" s="4756"/>
      <c r="EKK6" s="4756"/>
      <c r="EKL6" s="4756"/>
      <c r="EKM6" s="4756"/>
      <c r="EKN6" s="4756"/>
      <c r="EKO6" s="4756"/>
      <c r="EKP6" s="4756"/>
      <c r="EKQ6" s="4756"/>
      <c r="EKR6" s="4756"/>
      <c r="EKS6" s="4756"/>
      <c r="EKT6" s="4756"/>
      <c r="EKU6" s="4756"/>
      <c r="EKV6" s="4756"/>
      <c r="EKW6" s="4756"/>
      <c r="EKX6" s="4756"/>
      <c r="EKY6" s="4756"/>
      <c r="EKZ6" s="4756"/>
      <c r="ELA6" s="4756"/>
      <c r="ELB6" s="4756"/>
      <c r="ELC6" s="4756"/>
      <c r="ELD6" s="4756"/>
      <c r="ELE6" s="4756"/>
      <c r="ELF6" s="4756"/>
      <c r="ELG6" s="4756"/>
      <c r="ELH6" s="4756"/>
      <c r="ELI6" s="4756"/>
      <c r="ELJ6" s="4756"/>
      <c r="ELK6" s="4756"/>
      <c r="ELL6" s="4756"/>
      <c r="ELM6" s="4756"/>
      <c r="ELN6" s="4756"/>
      <c r="ELO6" s="4756"/>
      <c r="ELP6" s="4756"/>
      <c r="ELQ6" s="4756"/>
      <c r="ELR6" s="4756"/>
      <c r="ELS6" s="4756"/>
      <c r="ELT6" s="4756"/>
      <c r="ELU6" s="4756"/>
      <c r="ELV6" s="4756"/>
      <c r="ELW6" s="4756"/>
      <c r="ELX6" s="4756"/>
      <c r="ELY6" s="4756"/>
      <c r="ELZ6" s="4756"/>
      <c r="EMA6" s="4756"/>
      <c r="EMB6" s="4756"/>
      <c r="EMC6" s="4756"/>
      <c r="EMD6" s="4756"/>
      <c r="EME6" s="4756"/>
      <c r="EMF6" s="4756"/>
      <c r="EMG6" s="4756"/>
      <c r="EMH6" s="4756"/>
      <c r="EMI6" s="4756"/>
      <c r="EMJ6" s="4756"/>
      <c r="EMK6" s="4756"/>
      <c r="EML6" s="4756"/>
      <c r="EMM6" s="4756"/>
      <c r="EMN6" s="4756"/>
      <c r="EMO6" s="4756"/>
      <c r="EMP6" s="4756"/>
      <c r="EMQ6" s="4756"/>
      <c r="EMR6" s="4756"/>
      <c r="EMS6" s="4756"/>
      <c r="EMT6" s="4756"/>
      <c r="EMU6" s="4756"/>
      <c r="EMV6" s="4756"/>
      <c r="EMW6" s="4756"/>
      <c r="EMX6" s="4756"/>
      <c r="EMY6" s="4756"/>
      <c r="EMZ6" s="4756"/>
      <c r="ENA6" s="4756"/>
      <c r="ENB6" s="4756"/>
      <c r="ENC6" s="4756"/>
      <c r="END6" s="4756"/>
      <c r="ENE6" s="4756"/>
      <c r="ENF6" s="4756"/>
      <c r="ENG6" s="4756"/>
      <c r="ENH6" s="4756"/>
      <c r="ENI6" s="4756"/>
      <c r="ENJ6" s="4756"/>
      <c r="ENK6" s="4756"/>
      <c r="ENL6" s="4756"/>
      <c r="ENM6" s="4756"/>
      <c r="ENN6" s="4756"/>
      <c r="ENO6" s="4756"/>
      <c r="ENP6" s="4756"/>
      <c r="ENQ6" s="4756"/>
      <c r="ENR6" s="4756"/>
      <c r="ENS6" s="4756"/>
      <c r="ENT6" s="4756"/>
      <c r="ENU6" s="4756"/>
      <c r="ENV6" s="4756"/>
      <c r="ENW6" s="4756"/>
      <c r="ENX6" s="4756"/>
      <c r="ENY6" s="4756"/>
      <c r="ENZ6" s="4756"/>
      <c r="EOA6" s="4756"/>
      <c r="EOB6" s="4756"/>
      <c r="EOC6" s="4756"/>
      <c r="EOD6" s="4756"/>
      <c r="EOE6" s="4756"/>
      <c r="EOF6" s="4756"/>
      <c r="EOG6" s="4756"/>
      <c r="EOH6" s="4756"/>
      <c r="EOI6" s="4756"/>
      <c r="EOJ6" s="4756"/>
      <c r="EOK6" s="4756"/>
      <c r="EOL6" s="4756"/>
      <c r="EOM6" s="4756"/>
      <c r="EON6" s="4756"/>
      <c r="EOO6" s="4756"/>
      <c r="EOP6" s="4756"/>
      <c r="EOQ6" s="4756"/>
      <c r="EOR6" s="4756"/>
      <c r="EOS6" s="4756"/>
      <c r="EOT6" s="4756"/>
      <c r="EOU6" s="4756"/>
      <c r="EOV6" s="4756"/>
      <c r="EOW6" s="4756"/>
      <c r="EOX6" s="4756"/>
      <c r="EOY6" s="4756"/>
      <c r="EOZ6" s="4756"/>
      <c r="EPA6" s="4756"/>
      <c r="EPB6" s="4756"/>
      <c r="EPC6" s="4756"/>
      <c r="EPD6" s="4756"/>
      <c r="EPE6" s="4756"/>
      <c r="EPF6" s="4756"/>
      <c r="EPG6" s="4756"/>
      <c r="EPH6" s="4756"/>
      <c r="EPI6" s="4756"/>
      <c r="EPJ6" s="4756"/>
      <c r="EPK6" s="4756"/>
      <c r="EPL6" s="4756"/>
      <c r="EPM6" s="4756"/>
      <c r="EPN6" s="4756"/>
      <c r="EPO6" s="4756"/>
      <c r="EPP6" s="4756"/>
      <c r="EPQ6" s="4756"/>
      <c r="EPR6" s="4756"/>
      <c r="EPS6" s="4756"/>
      <c r="EPT6" s="4756"/>
      <c r="EPU6" s="4756"/>
      <c r="EPV6" s="4756"/>
      <c r="EPW6" s="4756"/>
      <c r="EPX6" s="4756"/>
      <c r="EPY6" s="4756"/>
      <c r="EPZ6" s="4756"/>
      <c r="EQA6" s="4756"/>
      <c r="EQB6" s="4756"/>
      <c r="EQC6" s="4756"/>
      <c r="EQD6" s="4756"/>
      <c r="EQE6" s="4756"/>
      <c r="EQF6" s="4756"/>
      <c r="EQG6" s="4756"/>
      <c r="EQH6" s="4756"/>
      <c r="EQI6" s="4756"/>
      <c r="EQJ6" s="4756"/>
      <c r="EQK6" s="4756"/>
      <c r="EQL6" s="4756"/>
      <c r="EQM6" s="4756"/>
      <c r="EQN6" s="4756"/>
      <c r="EQO6" s="4756"/>
      <c r="EQP6" s="4756"/>
      <c r="EQQ6" s="4756"/>
      <c r="EQR6" s="4756"/>
      <c r="EQS6" s="4756"/>
      <c r="EQT6" s="4756"/>
      <c r="EQU6" s="4756"/>
      <c r="EQV6" s="4756"/>
      <c r="EQW6" s="4756"/>
      <c r="EQX6" s="4756"/>
      <c r="EQY6" s="4756"/>
      <c r="EQZ6" s="4756"/>
      <c r="ERA6" s="4756"/>
      <c r="ERB6" s="4756"/>
      <c r="ERC6" s="4756"/>
      <c r="ERD6" s="4756"/>
      <c r="ERE6" s="4756"/>
      <c r="ERF6" s="4756"/>
      <c r="ERG6" s="4756"/>
      <c r="ERH6" s="4756"/>
      <c r="ERI6" s="4756"/>
      <c r="ERJ6" s="4756"/>
      <c r="ERK6" s="4756"/>
      <c r="ERL6" s="4756"/>
      <c r="ERM6" s="4756"/>
      <c r="ERN6" s="4756"/>
      <c r="ERO6" s="4756"/>
      <c r="ERP6" s="4756"/>
      <c r="ERQ6" s="4756"/>
      <c r="ERR6" s="4756"/>
      <c r="ERS6" s="4756"/>
      <c r="ERT6" s="4756"/>
      <c r="ERU6" s="4756"/>
      <c r="ERV6" s="4756"/>
      <c r="ERW6" s="4756"/>
      <c r="ERX6" s="4756"/>
      <c r="ERY6" s="4756"/>
      <c r="ERZ6" s="4756"/>
      <c r="ESA6" s="4756"/>
      <c r="ESB6" s="4756"/>
      <c r="ESC6" s="4756"/>
      <c r="ESD6" s="4756"/>
      <c r="ESE6" s="4756"/>
      <c r="ESF6" s="4756"/>
      <c r="ESG6" s="4756"/>
      <c r="ESH6" s="4756"/>
      <c r="ESI6" s="4756"/>
      <c r="ESJ6" s="4756"/>
      <c r="ESK6" s="4756"/>
      <c r="ESL6" s="4756"/>
      <c r="ESM6" s="4756"/>
      <c r="ESN6" s="4756"/>
      <c r="ESO6" s="4756"/>
      <c r="ESP6" s="4756"/>
      <c r="ESQ6" s="4756"/>
      <c r="ESR6" s="4756"/>
      <c r="ESS6" s="4756"/>
      <c r="EST6" s="4756"/>
      <c r="ESU6" s="4756"/>
      <c r="ESV6" s="4756"/>
      <c r="ESW6" s="4756"/>
      <c r="ESX6" s="4756"/>
      <c r="ESY6" s="4756"/>
      <c r="ESZ6" s="4756"/>
      <c r="ETA6" s="4756"/>
      <c r="ETB6" s="4756"/>
      <c r="ETC6" s="4756"/>
      <c r="ETD6" s="4756"/>
      <c r="ETE6" s="4756"/>
      <c r="ETF6" s="4756"/>
      <c r="ETG6" s="4756"/>
      <c r="ETH6" s="4756"/>
      <c r="ETI6" s="4756"/>
      <c r="ETJ6" s="4756"/>
      <c r="ETK6" s="4756"/>
      <c r="ETL6" s="4756"/>
      <c r="ETM6" s="4756"/>
      <c r="ETN6" s="4756"/>
      <c r="ETO6" s="4756"/>
      <c r="ETP6" s="4756"/>
      <c r="ETQ6" s="4756"/>
      <c r="ETR6" s="4756"/>
      <c r="ETS6" s="4756"/>
      <c r="ETT6" s="4756"/>
      <c r="ETU6" s="4756"/>
      <c r="ETV6" s="4756"/>
      <c r="ETW6" s="4756"/>
      <c r="ETX6" s="4756"/>
      <c r="ETY6" s="4756"/>
      <c r="ETZ6" s="4756"/>
      <c r="EUA6" s="4756"/>
      <c r="EUB6" s="4756"/>
      <c r="EUC6" s="4756"/>
      <c r="EUD6" s="4756"/>
      <c r="EUE6" s="4756"/>
      <c r="EUF6" s="4756"/>
      <c r="EUG6" s="4756"/>
      <c r="EUH6" s="4756"/>
      <c r="EUI6" s="4756"/>
      <c r="EUJ6" s="4756"/>
      <c r="EUK6" s="4756"/>
      <c r="EUL6" s="4756"/>
      <c r="EUM6" s="4756"/>
      <c r="EUN6" s="4756"/>
      <c r="EUO6" s="4756"/>
      <c r="EUP6" s="4756"/>
      <c r="EUQ6" s="4756"/>
      <c r="EUR6" s="4756"/>
      <c r="EUS6" s="4756"/>
      <c r="EUT6" s="4756"/>
      <c r="EUU6" s="4756"/>
      <c r="EUV6" s="4756"/>
      <c r="EUW6" s="4756"/>
      <c r="EUX6" s="4756"/>
      <c r="EUY6" s="4756"/>
      <c r="EUZ6" s="4756"/>
      <c r="EVA6" s="4756"/>
      <c r="EVB6" s="4756"/>
      <c r="EVC6" s="4756"/>
      <c r="EVD6" s="4756"/>
      <c r="EVE6" s="4756"/>
      <c r="EVF6" s="4756"/>
      <c r="EVG6" s="4756"/>
      <c r="EVH6" s="4756"/>
      <c r="EVI6" s="4756"/>
      <c r="EVJ6" s="4756"/>
      <c r="EVK6" s="4756"/>
      <c r="EVL6" s="4756"/>
      <c r="EVM6" s="4756"/>
      <c r="EVN6" s="4756"/>
      <c r="EVO6" s="4756"/>
      <c r="EVP6" s="4756"/>
      <c r="EVQ6" s="4756"/>
      <c r="EVR6" s="4756"/>
      <c r="EVS6" s="4756"/>
      <c r="EVT6" s="4756"/>
      <c r="EVU6" s="4756"/>
      <c r="EVV6" s="4756"/>
      <c r="EVW6" s="4756"/>
      <c r="EVX6" s="4756"/>
      <c r="EVY6" s="4756"/>
      <c r="EVZ6" s="4756"/>
      <c r="EWA6" s="4756"/>
      <c r="EWB6" s="4756"/>
      <c r="EWC6" s="4756"/>
      <c r="EWD6" s="4756"/>
      <c r="EWE6" s="4756"/>
      <c r="EWF6" s="4756"/>
      <c r="EWG6" s="4756"/>
      <c r="EWH6" s="4756"/>
      <c r="EWI6" s="4756"/>
      <c r="EWJ6" s="4756"/>
      <c r="EWK6" s="4756"/>
      <c r="EWL6" s="4756"/>
      <c r="EWM6" s="4756"/>
      <c r="EWN6" s="4756"/>
      <c r="EWO6" s="4756"/>
      <c r="EWP6" s="4756"/>
      <c r="EWQ6" s="4756"/>
      <c r="EWR6" s="4756"/>
      <c r="EWS6" s="4756"/>
      <c r="EWT6" s="4756"/>
      <c r="EWU6" s="4756"/>
      <c r="EWV6" s="4756"/>
      <c r="EWW6" s="4756"/>
      <c r="EWX6" s="4756"/>
      <c r="EWY6" s="4756"/>
      <c r="EWZ6" s="4756"/>
      <c r="EXA6" s="4756"/>
      <c r="EXB6" s="4756"/>
      <c r="EXC6" s="4756"/>
      <c r="EXD6" s="4756"/>
      <c r="EXE6" s="4756"/>
      <c r="EXF6" s="4756"/>
      <c r="EXG6" s="4756"/>
      <c r="EXH6" s="4756"/>
      <c r="EXI6" s="4756"/>
      <c r="EXJ6" s="4756"/>
      <c r="EXK6" s="4756"/>
      <c r="EXL6" s="4756"/>
      <c r="EXM6" s="4756"/>
      <c r="EXN6" s="4756"/>
      <c r="EXO6" s="4756"/>
      <c r="EXP6" s="4756"/>
      <c r="EXQ6" s="4756"/>
      <c r="EXR6" s="4756"/>
      <c r="EXS6" s="4756"/>
      <c r="EXT6" s="4756"/>
      <c r="EXU6" s="4756"/>
      <c r="EXV6" s="4756"/>
      <c r="EXW6" s="4756"/>
      <c r="EXX6" s="4756"/>
      <c r="EXY6" s="4756"/>
      <c r="EXZ6" s="4756"/>
      <c r="EYA6" s="4756"/>
      <c r="EYB6" s="4756"/>
      <c r="EYC6" s="4756"/>
      <c r="EYD6" s="4756"/>
      <c r="EYE6" s="4756"/>
      <c r="EYF6" s="4756"/>
      <c r="EYG6" s="4756"/>
      <c r="EYH6" s="4756"/>
      <c r="EYI6" s="4756"/>
      <c r="EYJ6" s="4756"/>
      <c r="EYK6" s="4756"/>
      <c r="EYL6" s="4756"/>
      <c r="EYM6" s="4756"/>
      <c r="EYN6" s="4756"/>
      <c r="EYO6" s="4756"/>
      <c r="EYP6" s="4756"/>
      <c r="EYQ6" s="4756"/>
      <c r="EYR6" s="4756"/>
      <c r="EYS6" s="4756"/>
      <c r="EYT6" s="4756"/>
      <c r="EYU6" s="4756"/>
      <c r="EYV6" s="4756"/>
      <c r="EYW6" s="4756"/>
      <c r="EYX6" s="4756"/>
      <c r="EYY6" s="4756"/>
      <c r="EYZ6" s="4756"/>
      <c r="EZA6" s="4756"/>
      <c r="EZB6" s="4756"/>
      <c r="EZC6" s="4756"/>
      <c r="EZD6" s="4756"/>
      <c r="EZE6" s="4756"/>
      <c r="EZF6" s="4756"/>
      <c r="EZG6" s="4756"/>
      <c r="EZH6" s="4756"/>
      <c r="EZI6" s="4756"/>
      <c r="EZJ6" s="4756"/>
      <c r="EZK6" s="4756"/>
      <c r="EZL6" s="4756"/>
      <c r="EZM6" s="4756"/>
      <c r="EZN6" s="4756"/>
      <c r="EZO6" s="4756"/>
      <c r="EZP6" s="4756"/>
      <c r="EZQ6" s="4756"/>
      <c r="EZR6" s="4756"/>
      <c r="EZS6" s="4756"/>
      <c r="EZT6" s="4756"/>
      <c r="EZU6" s="4756"/>
      <c r="EZV6" s="4756"/>
      <c r="EZW6" s="4756"/>
      <c r="EZX6" s="4756"/>
      <c r="EZY6" s="4756"/>
      <c r="EZZ6" s="4756"/>
      <c r="FAA6" s="4756"/>
      <c r="FAB6" s="4756"/>
      <c r="FAC6" s="4756"/>
      <c r="FAD6" s="4756"/>
      <c r="FAE6" s="4756"/>
      <c r="FAF6" s="4756"/>
      <c r="FAG6" s="4756"/>
      <c r="FAH6" s="4756"/>
      <c r="FAI6" s="4756"/>
      <c r="FAJ6" s="4756"/>
      <c r="FAK6" s="4756"/>
      <c r="FAL6" s="4756"/>
      <c r="FAM6" s="4756"/>
      <c r="FAN6" s="4756"/>
      <c r="FAO6" s="4756"/>
      <c r="FAP6" s="4756"/>
      <c r="FAQ6" s="4756"/>
      <c r="FAR6" s="4756"/>
      <c r="FAS6" s="4756"/>
      <c r="FAT6" s="4756"/>
      <c r="FAU6" s="4756"/>
      <c r="FAV6" s="4756"/>
      <c r="FAW6" s="4756"/>
      <c r="FAX6" s="4756"/>
      <c r="FAY6" s="4756"/>
      <c r="FAZ6" s="4756"/>
      <c r="FBA6" s="4756"/>
      <c r="FBB6" s="4756"/>
      <c r="FBC6" s="4756"/>
      <c r="FBD6" s="4756"/>
      <c r="FBE6" s="4756"/>
      <c r="FBF6" s="4756"/>
      <c r="FBG6" s="4756"/>
      <c r="FBH6" s="4756"/>
      <c r="FBI6" s="4756"/>
      <c r="FBJ6" s="4756"/>
      <c r="FBK6" s="4756"/>
      <c r="FBL6" s="4756"/>
      <c r="FBM6" s="4756"/>
      <c r="FBN6" s="4756"/>
      <c r="FBO6" s="4756"/>
      <c r="FBP6" s="4756"/>
      <c r="FBQ6" s="4756"/>
      <c r="FBR6" s="4756"/>
      <c r="FBS6" s="4756"/>
      <c r="FBT6" s="4756"/>
      <c r="FBU6" s="4756"/>
      <c r="FBV6" s="4756"/>
      <c r="FBW6" s="4756"/>
      <c r="FBX6" s="4756"/>
      <c r="FBY6" s="4756"/>
      <c r="FBZ6" s="4756"/>
      <c r="FCA6" s="4756"/>
      <c r="FCB6" s="4756"/>
      <c r="FCC6" s="4756"/>
      <c r="FCD6" s="4756"/>
      <c r="FCE6" s="4756"/>
      <c r="FCF6" s="4756"/>
      <c r="FCG6" s="4756"/>
      <c r="FCH6" s="4756"/>
      <c r="FCI6" s="4756"/>
      <c r="FCJ6" s="4756"/>
      <c r="FCK6" s="4756"/>
      <c r="FCL6" s="4756"/>
      <c r="FCM6" s="4756"/>
      <c r="FCN6" s="4756"/>
      <c r="FCO6" s="4756"/>
      <c r="FCP6" s="4756"/>
      <c r="FCQ6" s="4756"/>
      <c r="FCR6" s="4756"/>
      <c r="FCS6" s="4756"/>
      <c r="FCT6" s="4756"/>
      <c r="FCU6" s="4756"/>
      <c r="FCV6" s="4756"/>
      <c r="FCW6" s="4756"/>
      <c r="FCX6" s="4756"/>
      <c r="FCY6" s="4756"/>
      <c r="FCZ6" s="4756"/>
      <c r="FDA6" s="4756"/>
      <c r="FDB6" s="4756"/>
      <c r="FDC6" s="4756"/>
      <c r="FDD6" s="4756"/>
      <c r="FDE6" s="4756"/>
      <c r="FDF6" s="4756"/>
      <c r="FDG6" s="4756"/>
      <c r="FDH6" s="4756"/>
      <c r="FDI6" s="4756"/>
      <c r="FDJ6" s="4756"/>
      <c r="FDK6" s="4756"/>
      <c r="FDL6" s="4756"/>
      <c r="FDM6" s="4756"/>
      <c r="FDN6" s="4756"/>
      <c r="FDO6" s="4756"/>
      <c r="FDP6" s="4756"/>
      <c r="FDQ6" s="4756"/>
      <c r="FDR6" s="4756"/>
      <c r="FDS6" s="4756"/>
      <c r="FDT6" s="4756"/>
      <c r="FDU6" s="4756"/>
      <c r="FDV6" s="4756"/>
      <c r="FDW6" s="4756"/>
      <c r="FDX6" s="4756"/>
      <c r="FDY6" s="4756"/>
      <c r="FDZ6" s="4756"/>
      <c r="FEA6" s="4756"/>
      <c r="FEB6" s="4756"/>
      <c r="FEC6" s="4756"/>
      <c r="FED6" s="4756"/>
      <c r="FEE6" s="4756"/>
      <c r="FEF6" s="4756"/>
      <c r="FEG6" s="4756"/>
      <c r="FEH6" s="4756"/>
      <c r="FEI6" s="4756"/>
      <c r="FEJ6" s="4756"/>
      <c r="FEK6" s="4756"/>
      <c r="FEL6" s="4756"/>
      <c r="FEM6" s="4756"/>
      <c r="FEN6" s="4756"/>
      <c r="FEO6" s="4756"/>
      <c r="FEP6" s="4756"/>
      <c r="FEQ6" s="4756"/>
      <c r="FER6" s="4756"/>
      <c r="FES6" s="4756"/>
      <c r="FET6" s="4756"/>
      <c r="FEU6" s="4756"/>
      <c r="FEV6" s="4756"/>
      <c r="FEW6" s="4756"/>
      <c r="FEX6" s="4756"/>
      <c r="FEY6" s="4756"/>
      <c r="FEZ6" s="4756"/>
      <c r="FFA6" s="4756"/>
      <c r="FFB6" s="4756"/>
      <c r="FFC6" s="4756"/>
      <c r="FFD6" s="4756"/>
      <c r="FFE6" s="4756"/>
      <c r="FFF6" s="4756"/>
      <c r="FFG6" s="4756"/>
      <c r="FFH6" s="4756"/>
      <c r="FFI6" s="4756"/>
      <c r="FFJ6" s="4756"/>
      <c r="FFK6" s="4756"/>
      <c r="FFL6" s="4756"/>
      <c r="FFM6" s="4756"/>
      <c r="FFN6" s="4756"/>
      <c r="FFO6" s="4756"/>
      <c r="FFP6" s="4756"/>
      <c r="FFQ6" s="4756"/>
      <c r="FFR6" s="4756"/>
      <c r="FFS6" s="4756"/>
      <c r="FFT6" s="4756"/>
      <c r="FFU6" s="4756"/>
      <c r="FFV6" s="4756"/>
      <c r="FFW6" s="4756"/>
      <c r="FFX6" s="4756"/>
      <c r="FFY6" s="4756"/>
      <c r="FFZ6" s="4756"/>
      <c r="FGA6" s="4756"/>
      <c r="FGB6" s="4756"/>
      <c r="FGC6" s="4756"/>
      <c r="FGD6" s="4756"/>
      <c r="FGE6" s="4756"/>
      <c r="FGF6" s="4756"/>
      <c r="FGG6" s="4756"/>
      <c r="FGH6" s="4756"/>
      <c r="FGI6" s="4756"/>
      <c r="FGJ6" s="4756"/>
      <c r="FGK6" s="4756"/>
      <c r="FGL6" s="4756"/>
      <c r="FGM6" s="4756"/>
      <c r="FGN6" s="4756"/>
      <c r="FGO6" s="4756"/>
      <c r="FGP6" s="4756"/>
      <c r="FGQ6" s="4756"/>
      <c r="FGR6" s="4756"/>
      <c r="FGS6" s="4756"/>
      <c r="FGT6" s="4756"/>
      <c r="FGU6" s="4756"/>
      <c r="FGV6" s="4756"/>
      <c r="FGW6" s="4756"/>
      <c r="FGX6" s="4756"/>
      <c r="FGY6" s="4756"/>
      <c r="FGZ6" s="4756"/>
      <c r="FHA6" s="4756"/>
      <c r="FHB6" s="4756"/>
      <c r="FHC6" s="4756"/>
      <c r="FHD6" s="4756"/>
      <c r="FHE6" s="4756"/>
      <c r="FHF6" s="4756"/>
      <c r="FHG6" s="4756"/>
      <c r="FHH6" s="4756"/>
      <c r="FHI6" s="4756"/>
      <c r="FHJ6" s="4756"/>
      <c r="FHK6" s="4756"/>
      <c r="FHL6" s="4756"/>
      <c r="FHM6" s="4756"/>
      <c r="FHN6" s="4756"/>
      <c r="FHO6" s="4756"/>
      <c r="FHP6" s="4756"/>
      <c r="FHQ6" s="4756"/>
      <c r="FHR6" s="4756"/>
      <c r="FHS6" s="4756"/>
      <c r="FHT6" s="4756"/>
      <c r="FHU6" s="4756"/>
      <c r="FHV6" s="4756"/>
      <c r="FHW6" s="4756"/>
      <c r="FHX6" s="4756"/>
      <c r="FHY6" s="4756"/>
      <c r="FHZ6" s="4756"/>
      <c r="FIA6" s="4756"/>
      <c r="FIB6" s="4756"/>
      <c r="FIC6" s="4756"/>
      <c r="FID6" s="4756"/>
      <c r="FIE6" s="4756"/>
      <c r="FIF6" s="4756"/>
      <c r="FIG6" s="4756"/>
      <c r="FIH6" s="4756"/>
      <c r="FII6" s="4756"/>
      <c r="FIJ6" s="4756"/>
      <c r="FIK6" s="4756"/>
      <c r="FIL6" s="4756"/>
      <c r="FIM6" s="4756"/>
      <c r="FIN6" s="4756"/>
      <c r="FIO6" s="4756"/>
      <c r="FIP6" s="4756"/>
      <c r="FIQ6" s="4756"/>
      <c r="FIR6" s="4756"/>
      <c r="FIS6" s="4756"/>
      <c r="FIT6" s="4756"/>
      <c r="FIU6" s="4756"/>
      <c r="FIV6" s="4756"/>
      <c r="FIW6" s="4756"/>
      <c r="FIX6" s="4756"/>
      <c r="FIY6" s="4756"/>
      <c r="FIZ6" s="4756"/>
      <c r="FJA6" s="4756"/>
      <c r="FJB6" s="4756"/>
      <c r="FJC6" s="4756"/>
      <c r="FJD6" s="4756"/>
      <c r="FJE6" s="4756"/>
      <c r="FJF6" s="4756"/>
      <c r="FJG6" s="4756"/>
      <c r="FJH6" s="4756"/>
      <c r="FJI6" s="4756"/>
      <c r="FJJ6" s="4756"/>
      <c r="FJK6" s="4756"/>
      <c r="FJL6" s="4756"/>
      <c r="FJM6" s="4756"/>
      <c r="FJN6" s="4756"/>
      <c r="FJO6" s="4756"/>
      <c r="FJP6" s="4756"/>
      <c r="FJQ6" s="4756"/>
      <c r="FJR6" s="4756"/>
      <c r="FJS6" s="4756"/>
      <c r="FJT6" s="4756"/>
      <c r="FJU6" s="4756"/>
      <c r="FJV6" s="4756"/>
      <c r="FJW6" s="4756"/>
      <c r="FJX6" s="4756"/>
      <c r="FJY6" s="4756"/>
      <c r="FJZ6" s="4756"/>
      <c r="FKA6" s="4756"/>
      <c r="FKB6" s="4756"/>
      <c r="FKC6" s="4756"/>
      <c r="FKD6" s="4756"/>
      <c r="FKE6" s="4756"/>
      <c r="FKF6" s="4756"/>
      <c r="FKG6" s="4756"/>
      <c r="FKH6" s="4756"/>
      <c r="FKI6" s="4756"/>
      <c r="FKJ6" s="4756"/>
      <c r="FKK6" s="4756"/>
      <c r="FKL6" s="4756"/>
      <c r="FKM6" s="4756"/>
      <c r="FKN6" s="4756"/>
      <c r="FKO6" s="4756"/>
      <c r="FKP6" s="4756"/>
      <c r="FKQ6" s="4756"/>
      <c r="FKR6" s="4756"/>
      <c r="FKS6" s="4756"/>
      <c r="FKT6" s="4756"/>
      <c r="FKU6" s="4756"/>
      <c r="FKV6" s="4756"/>
      <c r="FKW6" s="4756"/>
      <c r="FKX6" s="4756"/>
      <c r="FKY6" s="4756"/>
      <c r="FKZ6" s="4756"/>
      <c r="FLA6" s="4756"/>
      <c r="FLB6" s="4756"/>
      <c r="FLC6" s="4756"/>
      <c r="FLD6" s="4756"/>
      <c r="FLE6" s="4756"/>
      <c r="FLF6" s="4756"/>
      <c r="FLG6" s="4756"/>
      <c r="FLH6" s="4756"/>
      <c r="FLI6" s="4756"/>
      <c r="FLJ6" s="4756"/>
      <c r="FLK6" s="4756"/>
      <c r="FLL6" s="4756"/>
      <c r="FLM6" s="4756"/>
      <c r="FLN6" s="4756"/>
      <c r="FLO6" s="4756"/>
      <c r="FLP6" s="4756"/>
      <c r="FLQ6" s="4756"/>
      <c r="FLR6" s="4756"/>
      <c r="FLS6" s="4756"/>
      <c r="FLT6" s="4756"/>
      <c r="FLU6" s="4756"/>
      <c r="FLV6" s="4756"/>
      <c r="FLW6" s="4756"/>
      <c r="FLX6" s="4756"/>
      <c r="FLY6" s="4756"/>
      <c r="FLZ6" s="4756"/>
      <c r="FMA6" s="4756"/>
      <c r="FMB6" s="4756"/>
      <c r="FMC6" s="4756"/>
      <c r="FMD6" s="4756"/>
      <c r="FME6" s="4756"/>
      <c r="FMF6" s="4756"/>
      <c r="FMG6" s="4756"/>
      <c r="FMH6" s="4756"/>
      <c r="FMI6" s="4756"/>
      <c r="FMJ6" s="4756"/>
      <c r="FMK6" s="4756"/>
      <c r="FML6" s="4756"/>
      <c r="FMM6" s="4756"/>
      <c r="FMN6" s="4756"/>
      <c r="FMO6" s="4756"/>
      <c r="FMP6" s="4756"/>
      <c r="FMQ6" s="4756"/>
      <c r="FMR6" s="4756"/>
      <c r="FMS6" s="4756"/>
      <c r="FMT6" s="4756"/>
      <c r="FMU6" s="4756"/>
      <c r="FMV6" s="4756"/>
      <c r="FMW6" s="4756"/>
      <c r="FMX6" s="4756"/>
      <c r="FMY6" s="4756"/>
      <c r="FMZ6" s="4756"/>
      <c r="FNA6" s="4756"/>
      <c r="FNB6" s="4756"/>
      <c r="FNC6" s="4756"/>
      <c r="FND6" s="4756"/>
      <c r="FNE6" s="4756"/>
      <c r="FNF6" s="4756"/>
      <c r="FNG6" s="4756"/>
      <c r="FNH6" s="4756"/>
      <c r="FNI6" s="4756"/>
      <c r="FNJ6" s="4756"/>
      <c r="FNK6" s="4756"/>
      <c r="FNL6" s="4756"/>
      <c r="FNM6" s="4756"/>
      <c r="FNN6" s="4756"/>
      <c r="FNO6" s="4756"/>
      <c r="FNP6" s="4756"/>
      <c r="FNQ6" s="4756"/>
      <c r="FNR6" s="4756"/>
      <c r="FNS6" s="4756"/>
      <c r="FNT6" s="4756"/>
      <c r="FNU6" s="4756"/>
      <c r="FNV6" s="4756"/>
      <c r="FNW6" s="4756"/>
      <c r="FNX6" s="4756"/>
      <c r="FNY6" s="4756"/>
      <c r="FNZ6" s="4756"/>
      <c r="FOA6" s="4756"/>
      <c r="FOB6" s="4756"/>
      <c r="FOC6" s="4756"/>
      <c r="FOD6" s="4756"/>
      <c r="FOE6" s="4756"/>
      <c r="FOF6" s="4756"/>
      <c r="FOG6" s="4756"/>
      <c r="FOH6" s="4756"/>
      <c r="FOI6" s="4756"/>
      <c r="FOJ6" s="4756"/>
      <c r="FOK6" s="4756"/>
      <c r="FOL6" s="4756"/>
      <c r="FOM6" s="4756"/>
      <c r="FON6" s="4756"/>
      <c r="FOO6" s="4756"/>
      <c r="FOP6" s="4756"/>
      <c r="FOQ6" s="4756"/>
      <c r="FOR6" s="4756"/>
      <c r="FOS6" s="4756"/>
      <c r="FOT6" s="4756"/>
      <c r="FOU6" s="4756"/>
      <c r="FOV6" s="4756"/>
      <c r="FOW6" s="4756"/>
      <c r="FOX6" s="4756"/>
      <c r="FOY6" s="4756"/>
      <c r="FOZ6" s="4756"/>
      <c r="FPA6" s="4756"/>
      <c r="FPB6" s="4756"/>
      <c r="FPC6" s="4756"/>
      <c r="FPD6" s="4756"/>
      <c r="FPE6" s="4756"/>
      <c r="FPF6" s="4756"/>
      <c r="FPG6" s="4756"/>
      <c r="FPH6" s="4756"/>
      <c r="FPI6" s="4756"/>
      <c r="FPJ6" s="4756"/>
      <c r="FPK6" s="4756"/>
      <c r="FPL6" s="4756"/>
      <c r="FPM6" s="4756"/>
      <c r="FPN6" s="4756"/>
      <c r="FPO6" s="4756"/>
      <c r="FPP6" s="4756"/>
      <c r="FPQ6" s="4756"/>
      <c r="FPR6" s="4756"/>
      <c r="FPS6" s="4756"/>
      <c r="FPT6" s="4756"/>
      <c r="FPU6" s="4756"/>
      <c r="FPV6" s="4756"/>
      <c r="FPW6" s="4756"/>
      <c r="FPX6" s="4756"/>
      <c r="FPY6" s="4756"/>
      <c r="FPZ6" s="4756"/>
      <c r="FQA6" s="4756"/>
      <c r="FQB6" s="4756"/>
      <c r="FQC6" s="4756"/>
      <c r="FQD6" s="4756"/>
      <c r="FQE6" s="4756"/>
      <c r="FQF6" s="4756"/>
      <c r="FQG6" s="4756"/>
      <c r="FQH6" s="4756"/>
      <c r="FQI6" s="4756"/>
      <c r="FQJ6" s="4756"/>
      <c r="FQK6" s="4756"/>
      <c r="FQL6" s="4756"/>
      <c r="FQM6" s="4756"/>
      <c r="FQN6" s="4756"/>
      <c r="FQO6" s="4756"/>
      <c r="FQP6" s="4756"/>
      <c r="FQQ6" s="4756"/>
      <c r="FQR6" s="4756"/>
      <c r="FQS6" s="4756"/>
      <c r="FQT6" s="4756"/>
      <c r="FQU6" s="4756"/>
      <c r="FQV6" s="4756"/>
      <c r="FQW6" s="4756"/>
      <c r="FQX6" s="4756"/>
      <c r="FQY6" s="4756"/>
      <c r="FQZ6" s="4756"/>
      <c r="FRA6" s="4756"/>
      <c r="FRB6" s="4756"/>
      <c r="FRC6" s="4756"/>
      <c r="FRD6" s="4756"/>
      <c r="FRE6" s="4756"/>
      <c r="FRF6" s="4756"/>
      <c r="FRG6" s="4756"/>
      <c r="FRH6" s="4756"/>
      <c r="FRI6" s="4756"/>
      <c r="FRJ6" s="4756"/>
      <c r="FRK6" s="4756"/>
      <c r="FRL6" s="4756"/>
      <c r="FRM6" s="4756"/>
      <c r="FRN6" s="4756"/>
      <c r="FRO6" s="4756"/>
      <c r="FRP6" s="4756"/>
      <c r="FRQ6" s="4756"/>
      <c r="FRR6" s="4756"/>
      <c r="FRS6" s="4756"/>
      <c r="FRT6" s="4756"/>
      <c r="FRU6" s="4756"/>
      <c r="FRV6" s="4756"/>
      <c r="FRW6" s="4756"/>
      <c r="FRX6" s="4756"/>
      <c r="FRY6" s="4756"/>
      <c r="FRZ6" s="4756"/>
      <c r="FSA6" s="4756"/>
      <c r="FSB6" s="4756"/>
      <c r="FSC6" s="4756"/>
      <c r="FSD6" s="4756"/>
      <c r="FSE6" s="4756"/>
      <c r="FSF6" s="4756"/>
      <c r="FSG6" s="4756"/>
      <c r="FSH6" s="4756"/>
      <c r="FSI6" s="4756"/>
      <c r="FSJ6" s="4756"/>
      <c r="FSK6" s="4756"/>
      <c r="FSL6" s="4756"/>
      <c r="FSM6" s="4756"/>
      <c r="FSN6" s="4756"/>
      <c r="FSO6" s="4756"/>
      <c r="FSP6" s="4756"/>
      <c r="FSQ6" s="4756"/>
      <c r="FSR6" s="4756"/>
      <c r="FSS6" s="4756"/>
      <c r="FST6" s="4756"/>
      <c r="FSU6" s="4756"/>
      <c r="FSV6" s="4756"/>
      <c r="FSW6" s="4756"/>
      <c r="FSX6" s="4756"/>
      <c r="FSY6" s="4756"/>
      <c r="FSZ6" s="4756"/>
      <c r="FTA6" s="4756"/>
      <c r="FTB6" s="4756"/>
      <c r="FTC6" s="4756"/>
      <c r="FTD6" s="4756"/>
      <c r="FTE6" s="4756"/>
      <c r="FTF6" s="4756"/>
      <c r="FTG6" s="4756"/>
      <c r="FTH6" s="4756"/>
      <c r="FTI6" s="4756"/>
      <c r="FTJ6" s="4756"/>
      <c r="FTK6" s="4756"/>
      <c r="FTL6" s="4756"/>
      <c r="FTM6" s="4756"/>
      <c r="FTN6" s="4756"/>
      <c r="FTO6" s="4756"/>
      <c r="FTP6" s="4756"/>
      <c r="FTQ6" s="4756"/>
      <c r="FTR6" s="4756"/>
      <c r="FTS6" s="4756"/>
      <c r="FTT6" s="4756"/>
      <c r="FTU6" s="4756"/>
      <c r="FTV6" s="4756"/>
      <c r="FTW6" s="4756"/>
      <c r="FTX6" s="4756"/>
      <c r="FTY6" s="4756"/>
      <c r="FTZ6" s="4756"/>
      <c r="FUA6" s="4756"/>
      <c r="FUB6" s="4756"/>
      <c r="FUC6" s="4756"/>
      <c r="FUD6" s="4756"/>
      <c r="FUE6" s="4756"/>
      <c r="FUF6" s="4756"/>
      <c r="FUG6" s="4756"/>
      <c r="FUH6" s="4756"/>
      <c r="FUI6" s="4756"/>
      <c r="FUJ6" s="4756"/>
      <c r="FUK6" s="4756"/>
      <c r="FUL6" s="4756"/>
      <c r="FUM6" s="4756"/>
      <c r="FUN6" s="4756"/>
      <c r="FUO6" s="4756"/>
      <c r="FUP6" s="4756"/>
      <c r="FUQ6" s="4756"/>
      <c r="FUR6" s="4756"/>
      <c r="FUS6" s="4756"/>
      <c r="FUT6" s="4756"/>
      <c r="FUU6" s="4756"/>
      <c r="FUV6" s="4756"/>
      <c r="FUW6" s="4756"/>
      <c r="FUX6" s="4756"/>
      <c r="FUY6" s="4756"/>
      <c r="FUZ6" s="4756"/>
      <c r="FVA6" s="4756"/>
      <c r="FVB6" s="4756"/>
      <c r="FVC6" s="4756"/>
      <c r="FVD6" s="4756"/>
      <c r="FVE6" s="4756"/>
      <c r="FVF6" s="4756"/>
      <c r="FVG6" s="4756"/>
      <c r="FVH6" s="4756"/>
      <c r="FVI6" s="4756"/>
      <c r="FVJ6" s="4756"/>
      <c r="FVK6" s="4756"/>
      <c r="FVL6" s="4756"/>
      <c r="FVM6" s="4756"/>
      <c r="FVN6" s="4756"/>
      <c r="FVO6" s="4756"/>
      <c r="FVP6" s="4756"/>
      <c r="FVQ6" s="4756"/>
      <c r="FVR6" s="4756"/>
      <c r="FVS6" s="4756"/>
      <c r="FVT6" s="4756"/>
      <c r="FVU6" s="4756"/>
      <c r="FVV6" s="4756"/>
      <c r="FVW6" s="4756"/>
      <c r="FVX6" s="4756"/>
      <c r="FVY6" s="4756"/>
      <c r="FVZ6" s="4756"/>
      <c r="FWA6" s="4756"/>
      <c r="FWB6" s="4756"/>
      <c r="FWC6" s="4756"/>
      <c r="FWD6" s="4756"/>
      <c r="FWE6" s="4756"/>
      <c r="FWF6" s="4756"/>
      <c r="FWG6" s="4756"/>
      <c r="FWH6" s="4756"/>
      <c r="FWI6" s="4756"/>
      <c r="FWJ6" s="4756"/>
      <c r="FWK6" s="4756"/>
      <c r="FWL6" s="4756"/>
      <c r="FWM6" s="4756"/>
      <c r="FWN6" s="4756"/>
      <c r="FWO6" s="4756"/>
      <c r="FWP6" s="4756"/>
      <c r="FWQ6" s="4756"/>
      <c r="FWR6" s="4756"/>
      <c r="FWS6" s="4756"/>
      <c r="FWT6" s="4756"/>
      <c r="FWU6" s="4756"/>
      <c r="FWV6" s="4756"/>
      <c r="FWW6" s="4756"/>
      <c r="FWX6" s="4756"/>
      <c r="FWY6" s="4756"/>
      <c r="FWZ6" s="4756"/>
      <c r="FXA6" s="4756"/>
      <c r="FXB6" s="4756"/>
      <c r="FXC6" s="4756"/>
      <c r="FXD6" s="4756"/>
      <c r="FXE6" s="4756"/>
      <c r="FXF6" s="4756"/>
      <c r="FXG6" s="4756"/>
      <c r="FXH6" s="4756"/>
      <c r="FXI6" s="4756"/>
      <c r="FXJ6" s="4756"/>
      <c r="FXK6" s="4756"/>
      <c r="FXL6" s="4756"/>
      <c r="FXM6" s="4756"/>
      <c r="FXN6" s="4756"/>
      <c r="FXO6" s="4756"/>
      <c r="FXP6" s="4756"/>
      <c r="FXQ6" s="4756"/>
      <c r="FXR6" s="4756"/>
      <c r="FXS6" s="4756"/>
      <c r="FXT6" s="4756"/>
      <c r="FXU6" s="4756"/>
      <c r="FXV6" s="4756"/>
      <c r="FXW6" s="4756"/>
      <c r="FXX6" s="4756"/>
      <c r="FXY6" s="4756"/>
      <c r="FXZ6" s="4756"/>
      <c r="FYA6" s="4756"/>
      <c r="FYB6" s="4756"/>
      <c r="FYC6" s="4756"/>
      <c r="FYD6" s="4756"/>
      <c r="FYE6" s="4756"/>
      <c r="FYF6" s="4756"/>
      <c r="FYG6" s="4756"/>
      <c r="FYH6" s="4756"/>
      <c r="FYI6" s="4756"/>
      <c r="FYJ6" s="4756"/>
      <c r="FYK6" s="4756"/>
      <c r="FYL6" s="4756"/>
      <c r="FYM6" s="4756"/>
      <c r="FYN6" s="4756"/>
      <c r="FYO6" s="4756"/>
      <c r="FYP6" s="4756"/>
      <c r="FYQ6" s="4756"/>
      <c r="FYR6" s="4756"/>
      <c r="FYS6" s="4756"/>
      <c r="FYT6" s="4756"/>
      <c r="FYU6" s="4756"/>
      <c r="FYV6" s="4756"/>
      <c r="FYW6" s="4756"/>
      <c r="FYX6" s="4756"/>
      <c r="FYY6" s="4756"/>
      <c r="FYZ6" s="4756"/>
      <c r="FZA6" s="4756"/>
      <c r="FZB6" s="4756"/>
      <c r="FZC6" s="4756"/>
      <c r="FZD6" s="4756"/>
      <c r="FZE6" s="4756"/>
      <c r="FZF6" s="4756"/>
      <c r="FZG6" s="4756"/>
      <c r="FZH6" s="4756"/>
      <c r="FZI6" s="4756"/>
      <c r="FZJ6" s="4756"/>
      <c r="FZK6" s="4756"/>
      <c r="FZL6" s="4756"/>
      <c r="FZM6" s="4756"/>
      <c r="FZN6" s="4756"/>
      <c r="FZO6" s="4756"/>
      <c r="FZP6" s="4756"/>
      <c r="FZQ6" s="4756"/>
      <c r="FZR6" s="4756"/>
      <c r="FZS6" s="4756"/>
      <c r="FZT6" s="4756"/>
      <c r="FZU6" s="4756"/>
      <c r="FZV6" s="4756"/>
      <c r="FZW6" s="4756"/>
      <c r="FZX6" s="4756"/>
      <c r="FZY6" s="4756"/>
      <c r="FZZ6" s="4756"/>
      <c r="GAA6" s="4756"/>
      <c r="GAB6" s="4756"/>
      <c r="GAC6" s="4756"/>
      <c r="GAD6" s="4756"/>
      <c r="GAE6" s="4756"/>
      <c r="GAF6" s="4756"/>
      <c r="GAG6" s="4756"/>
      <c r="GAH6" s="4756"/>
      <c r="GAI6" s="4756"/>
      <c r="GAJ6" s="4756"/>
      <c r="GAK6" s="4756"/>
      <c r="GAL6" s="4756"/>
      <c r="GAM6" s="4756"/>
      <c r="GAN6" s="4756"/>
      <c r="GAO6" s="4756"/>
      <c r="GAP6" s="4756"/>
      <c r="GAQ6" s="4756"/>
      <c r="GAR6" s="4756"/>
      <c r="GAS6" s="4756"/>
      <c r="GAT6" s="4756"/>
      <c r="GAU6" s="4756"/>
      <c r="GAV6" s="4756"/>
      <c r="GAW6" s="4756"/>
      <c r="GAX6" s="4756"/>
      <c r="GAY6" s="4756"/>
      <c r="GAZ6" s="4756"/>
      <c r="GBA6" s="4756"/>
      <c r="GBB6" s="4756"/>
      <c r="GBC6" s="4756"/>
      <c r="GBD6" s="4756"/>
      <c r="GBE6" s="4756"/>
      <c r="GBF6" s="4756"/>
      <c r="GBG6" s="4756"/>
      <c r="GBH6" s="4756"/>
      <c r="GBI6" s="4756"/>
      <c r="GBJ6" s="4756"/>
      <c r="GBK6" s="4756"/>
      <c r="GBL6" s="4756"/>
      <c r="GBM6" s="4756"/>
      <c r="GBN6" s="4756"/>
      <c r="GBO6" s="4756"/>
      <c r="GBP6" s="4756"/>
      <c r="GBQ6" s="4756"/>
      <c r="GBR6" s="4756"/>
      <c r="GBS6" s="4756"/>
      <c r="GBT6" s="4756"/>
      <c r="GBU6" s="4756"/>
      <c r="GBV6" s="4756"/>
      <c r="GBW6" s="4756"/>
      <c r="GBX6" s="4756"/>
      <c r="GBY6" s="4756"/>
      <c r="GBZ6" s="4756"/>
      <c r="GCA6" s="4756"/>
      <c r="GCB6" s="4756"/>
      <c r="GCC6" s="4756"/>
      <c r="GCD6" s="4756"/>
      <c r="GCE6" s="4756"/>
      <c r="GCF6" s="4756"/>
      <c r="GCG6" s="4756"/>
      <c r="GCH6" s="4756"/>
      <c r="GCI6" s="4756"/>
      <c r="GCJ6" s="4756"/>
      <c r="GCK6" s="4756"/>
      <c r="GCL6" s="4756"/>
      <c r="GCM6" s="4756"/>
      <c r="GCN6" s="4756"/>
      <c r="GCO6" s="4756"/>
      <c r="GCP6" s="4756"/>
      <c r="GCQ6" s="4756"/>
      <c r="GCR6" s="4756"/>
      <c r="GCS6" s="4756"/>
      <c r="GCT6" s="4756"/>
      <c r="GCU6" s="4756"/>
      <c r="GCV6" s="4756"/>
      <c r="GCW6" s="4756"/>
      <c r="GCX6" s="4756"/>
      <c r="GCY6" s="4756"/>
      <c r="GCZ6" s="4756"/>
      <c r="GDA6" s="4756"/>
      <c r="GDB6" s="4756"/>
      <c r="GDC6" s="4756"/>
      <c r="GDD6" s="4756"/>
      <c r="GDE6" s="4756"/>
      <c r="GDF6" s="4756"/>
      <c r="GDG6" s="4756"/>
      <c r="GDH6" s="4756"/>
      <c r="GDI6" s="4756"/>
      <c r="GDJ6" s="4756"/>
      <c r="GDK6" s="4756"/>
      <c r="GDL6" s="4756"/>
      <c r="GDM6" s="4756"/>
      <c r="GDN6" s="4756"/>
      <c r="GDO6" s="4756"/>
      <c r="GDP6" s="4756"/>
      <c r="GDQ6" s="4756"/>
      <c r="GDR6" s="4756"/>
      <c r="GDS6" s="4756"/>
      <c r="GDT6" s="4756"/>
      <c r="GDU6" s="4756"/>
      <c r="GDV6" s="4756"/>
      <c r="GDW6" s="4756"/>
      <c r="GDX6" s="4756"/>
      <c r="GDY6" s="4756"/>
      <c r="GDZ6" s="4756"/>
      <c r="GEA6" s="4756"/>
      <c r="GEB6" s="4756"/>
      <c r="GEC6" s="4756"/>
      <c r="GED6" s="4756"/>
      <c r="GEE6" s="4756"/>
      <c r="GEF6" s="4756"/>
      <c r="GEG6" s="4756"/>
      <c r="GEH6" s="4756"/>
      <c r="GEI6" s="4756"/>
      <c r="GEJ6" s="4756"/>
      <c r="GEK6" s="4756"/>
      <c r="GEL6" s="4756"/>
      <c r="GEM6" s="4756"/>
      <c r="GEN6" s="4756"/>
      <c r="GEO6" s="4756"/>
      <c r="GEP6" s="4756"/>
      <c r="GEQ6" s="4756"/>
      <c r="GER6" s="4756"/>
      <c r="GES6" s="4756"/>
      <c r="GET6" s="4756"/>
      <c r="GEU6" s="4756"/>
      <c r="GEV6" s="4756"/>
      <c r="GEW6" s="4756"/>
      <c r="GEX6" s="4756"/>
      <c r="GEY6" s="4756"/>
      <c r="GEZ6" s="4756"/>
      <c r="GFA6" s="4756"/>
      <c r="GFB6" s="4756"/>
      <c r="GFC6" s="4756"/>
      <c r="GFD6" s="4756"/>
      <c r="GFE6" s="4756"/>
      <c r="GFF6" s="4756"/>
      <c r="GFG6" s="4756"/>
      <c r="GFH6" s="4756"/>
      <c r="GFI6" s="4756"/>
      <c r="GFJ6" s="4756"/>
      <c r="GFK6" s="4756"/>
      <c r="GFL6" s="4756"/>
      <c r="GFM6" s="4756"/>
      <c r="GFN6" s="4756"/>
      <c r="GFO6" s="4756"/>
      <c r="GFP6" s="4756"/>
      <c r="GFQ6" s="4756"/>
      <c r="GFR6" s="4756"/>
      <c r="GFS6" s="4756"/>
      <c r="GFT6" s="4756"/>
      <c r="GFU6" s="4756"/>
      <c r="GFV6" s="4756"/>
      <c r="GFW6" s="4756"/>
      <c r="GFX6" s="4756"/>
      <c r="GFY6" s="4756"/>
      <c r="GFZ6" s="4756"/>
      <c r="GGA6" s="4756"/>
      <c r="GGB6" s="4756"/>
      <c r="GGC6" s="4756"/>
      <c r="GGD6" s="4756"/>
      <c r="GGE6" s="4756"/>
      <c r="GGF6" s="4756"/>
      <c r="GGG6" s="4756"/>
      <c r="GGH6" s="4756"/>
      <c r="GGI6" s="4756"/>
      <c r="GGJ6" s="4756"/>
      <c r="GGK6" s="4756"/>
      <c r="GGL6" s="4756"/>
      <c r="GGM6" s="4756"/>
      <c r="GGN6" s="4756"/>
      <c r="GGO6" s="4756"/>
      <c r="GGP6" s="4756"/>
      <c r="GGQ6" s="4756"/>
      <c r="GGR6" s="4756"/>
      <c r="GGS6" s="4756"/>
      <c r="GGT6" s="4756"/>
      <c r="GGU6" s="4756"/>
      <c r="GGV6" s="4756"/>
      <c r="GGW6" s="4756"/>
      <c r="GGX6" s="4756"/>
      <c r="GGY6" s="4756"/>
      <c r="GGZ6" s="4756"/>
      <c r="GHA6" s="4756"/>
      <c r="GHB6" s="4756"/>
      <c r="GHC6" s="4756"/>
      <c r="GHD6" s="4756"/>
      <c r="GHE6" s="4756"/>
      <c r="GHF6" s="4756"/>
      <c r="GHG6" s="4756"/>
      <c r="GHH6" s="4756"/>
      <c r="GHI6" s="4756"/>
      <c r="GHJ6" s="4756"/>
      <c r="GHK6" s="4756"/>
      <c r="GHL6" s="4756"/>
      <c r="GHM6" s="4756"/>
      <c r="GHN6" s="4756"/>
      <c r="GHO6" s="4756"/>
      <c r="GHP6" s="4756"/>
      <c r="GHQ6" s="4756"/>
      <c r="GHR6" s="4756"/>
      <c r="GHS6" s="4756"/>
      <c r="GHT6" s="4756"/>
      <c r="GHU6" s="4756"/>
      <c r="GHV6" s="4756"/>
      <c r="GHW6" s="4756"/>
      <c r="GHX6" s="4756"/>
      <c r="GHY6" s="4756"/>
      <c r="GHZ6" s="4756"/>
      <c r="GIA6" s="4756"/>
      <c r="GIB6" s="4756"/>
      <c r="GIC6" s="4756"/>
      <c r="GID6" s="4756"/>
      <c r="GIE6" s="4756"/>
      <c r="GIF6" s="4756"/>
      <c r="GIG6" s="4756"/>
      <c r="GIH6" s="4756"/>
      <c r="GII6" s="4756"/>
      <c r="GIJ6" s="4756"/>
      <c r="GIK6" s="4756"/>
      <c r="GIL6" s="4756"/>
      <c r="GIM6" s="4756"/>
      <c r="GIN6" s="4756"/>
      <c r="GIO6" s="4756"/>
      <c r="GIP6" s="4756"/>
      <c r="GIQ6" s="4756"/>
      <c r="GIR6" s="4756"/>
      <c r="GIS6" s="4756"/>
      <c r="GIT6" s="4756"/>
      <c r="GIU6" s="4756"/>
      <c r="GIV6" s="4756"/>
      <c r="GIW6" s="4756"/>
      <c r="GIX6" s="4756"/>
      <c r="GIY6" s="4756"/>
      <c r="GIZ6" s="4756"/>
      <c r="GJA6" s="4756"/>
      <c r="GJB6" s="4756"/>
      <c r="GJC6" s="4756"/>
      <c r="GJD6" s="4756"/>
      <c r="GJE6" s="4756"/>
      <c r="GJF6" s="4756"/>
      <c r="GJG6" s="4756"/>
      <c r="GJH6" s="4756"/>
      <c r="GJI6" s="4756"/>
      <c r="GJJ6" s="4756"/>
      <c r="GJK6" s="4756"/>
      <c r="GJL6" s="4756"/>
      <c r="GJM6" s="4756"/>
      <c r="GJN6" s="4756"/>
      <c r="GJO6" s="4756"/>
      <c r="GJP6" s="4756"/>
      <c r="GJQ6" s="4756"/>
      <c r="GJR6" s="4756"/>
      <c r="GJS6" s="4756"/>
      <c r="GJT6" s="4756"/>
      <c r="GJU6" s="4756"/>
      <c r="GJV6" s="4756"/>
      <c r="GJW6" s="4756"/>
      <c r="GJX6" s="4756"/>
      <c r="GJY6" s="4756"/>
      <c r="GJZ6" s="4756"/>
      <c r="GKA6" s="4756"/>
      <c r="GKB6" s="4756"/>
      <c r="GKC6" s="4756"/>
      <c r="GKD6" s="4756"/>
      <c r="GKE6" s="4756"/>
      <c r="GKF6" s="4756"/>
      <c r="GKG6" s="4756"/>
      <c r="GKH6" s="4756"/>
      <c r="GKI6" s="4756"/>
      <c r="GKJ6" s="4756"/>
      <c r="GKK6" s="4756"/>
      <c r="GKL6" s="4756"/>
      <c r="GKM6" s="4756"/>
      <c r="GKN6" s="4756"/>
      <c r="GKO6" s="4756"/>
      <c r="GKP6" s="4756"/>
      <c r="GKQ6" s="4756"/>
      <c r="GKR6" s="4756"/>
      <c r="GKS6" s="4756"/>
      <c r="GKT6" s="4756"/>
      <c r="GKU6" s="4756"/>
      <c r="GKV6" s="4756"/>
      <c r="GKW6" s="4756"/>
      <c r="GKX6" s="4756"/>
      <c r="GKY6" s="4756"/>
      <c r="GKZ6" s="4756"/>
      <c r="GLA6" s="4756"/>
      <c r="GLB6" s="4756"/>
      <c r="GLC6" s="4756"/>
      <c r="GLD6" s="4756"/>
      <c r="GLE6" s="4756"/>
      <c r="GLF6" s="4756"/>
      <c r="GLG6" s="4756"/>
      <c r="GLH6" s="4756"/>
      <c r="GLI6" s="4756"/>
      <c r="GLJ6" s="4756"/>
      <c r="GLK6" s="4756"/>
      <c r="GLL6" s="4756"/>
      <c r="GLM6" s="4756"/>
      <c r="GLN6" s="4756"/>
      <c r="GLO6" s="4756"/>
      <c r="GLP6" s="4756"/>
      <c r="GLQ6" s="4756"/>
      <c r="GLR6" s="4756"/>
      <c r="GLS6" s="4756"/>
      <c r="GLT6" s="4756"/>
      <c r="GLU6" s="4756"/>
      <c r="GLV6" s="4756"/>
      <c r="GLW6" s="4756"/>
      <c r="GLX6" s="4756"/>
      <c r="GLY6" s="4756"/>
      <c r="GLZ6" s="4756"/>
      <c r="GMA6" s="4756"/>
      <c r="GMB6" s="4756"/>
      <c r="GMC6" s="4756"/>
      <c r="GMD6" s="4756"/>
      <c r="GME6" s="4756"/>
      <c r="GMF6" s="4756"/>
      <c r="GMG6" s="4756"/>
      <c r="GMH6" s="4756"/>
      <c r="GMI6" s="4756"/>
      <c r="GMJ6" s="4756"/>
      <c r="GMK6" s="4756"/>
      <c r="GML6" s="4756"/>
      <c r="GMM6" s="4756"/>
      <c r="GMN6" s="4756"/>
      <c r="GMO6" s="4756"/>
      <c r="GMP6" s="4756"/>
      <c r="GMQ6" s="4756"/>
      <c r="GMR6" s="4756"/>
      <c r="GMS6" s="4756"/>
      <c r="GMT6" s="4756"/>
      <c r="GMU6" s="4756"/>
      <c r="GMV6" s="4756"/>
      <c r="GMW6" s="4756"/>
      <c r="GMX6" s="4756"/>
      <c r="GMY6" s="4756"/>
      <c r="GMZ6" s="4756"/>
      <c r="GNA6" s="4756"/>
      <c r="GNB6" s="4756"/>
      <c r="GNC6" s="4756"/>
      <c r="GND6" s="4756"/>
      <c r="GNE6" s="4756"/>
      <c r="GNF6" s="4756"/>
      <c r="GNG6" s="4756"/>
      <c r="GNH6" s="4756"/>
      <c r="GNI6" s="4756"/>
      <c r="GNJ6" s="4756"/>
      <c r="GNK6" s="4756"/>
      <c r="GNL6" s="4756"/>
      <c r="GNM6" s="4756"/>
      <c r="GNN6" s="4756"/>
      <c r="GNO6" s="4756"/>
      <c r="GNP6" s="4756"/>
      <c r="GNQ6" s="4756"/>
      <c r="GNR6" s="4756"/>
      <c r="GNS6" s="4756"/>
      <c r="GNT6" s="4756"/>
      <c r="GNU6" s="4756"/>
      <c r="GNV6" s="4756"/>
      <c r="GNW6" s="4756"/>
      <c r="GNX6" s="4756"/>
      <c r="GNY6" s="4756"/>
      <c r="GNZ6" s="4756"/>
      <c r="GOA6" s="4756"/>
      <c r="GOB6" s="4756"/>
      <c r="GOC6" s="4756"/>
      <c r="GOD6" s="4756"/>
      <c r="GOE6" s="4756"/>
      <c r="GOF6" s="4756"/>
      <c r="GOG6" s="4756"/>
      <c r="GOH6" s="4756"/>
      <c r="GOI6" s="4756"/>
      <c r="GOJ6" s="4756"/>
      <c r="GOK6" s="4756"/>
      <c r="GOL6" s="4756"/>
      <c r="GOM6" s="4756"/>
      <c r="GON6" s="4756"/>
      <c r="GOO6" s="4756"/>
      <c r="GOP6" s="4756"/>
      <c r="GOQ6" s="4756"/>
      <c r="GOR6" s="4756"/>
      <c r="GOS6" s="4756"/>
      <c r="GOT6" s="4756"/>
      <c r="GOU6" s="4756"/>
      <c r="GOV6" s="4756"/>
      <c r="GOW6" s="4756"/>
      <c r="GOX6" s="4756"/>
      <c r="GOY6" s="4756"/>
      <c r="GOZ6" s="4756"/>
      <c r="GPA6" s="4756"/>
      <c r="GPB6" s="4756"/>
      <c r="GPC6" s="4756"/>
      <c r="GPD6" s="4756"/>
      <c r="GPE6" s="4756"/>
      <c r="GPF6" s="4756"/>
      <c r="GPG6" s="4756"/>
      <c r="GPH6" s="4756"/>
      <c r="GPI6" s="4756"/>
      <c r="GPJ6" s="4756"/>
      <c r="GPK6" s="4756"/>
      <c r="GPL6" s="4756"/>
      <c r="GPM6" s="4756"/>
      <c r="GPN6" s="4756"/>
      <c r="GPO6" s="4756"/>
      <c r="GPP6" s="4756"/>
      <c r="GPQ6" s="4756"/>
      <c r="GPR6" s="4756"/>
      <c r="GPS6" s="4756"/>
      <c r="GPT6" s="4756"/>
      <c r="GPU6" s="4756"/>
      <c r="GPV6" s="4756"/>
      <c r="GPW6" s="4756"/>
      <c r="GPX6" s="4756"/>
      <c r="GPY6" s="4756"/>
      <c r="GPZ6" s="4756"/>
      <c r="GQA6" s="4756"/>
      <c r="GQB6" s="4756"/>
      <c r="GQC6" s="4756"/>
      <c r="GQD6" s="4756"/>
      <c r="GQE6" s="4756"/>
      <c r="GQF6" s="4756"/>
      <c r="GQG6" s="4756"/>
      <c r="GQH6" s="4756"/>
      <c r="GQI6" s="4756"/>
      <c r="GQJ6" s="4756"/>
      <c r="GQK6" s="4756"/>
      <c r="GQL6" s="4756"/>
      <c r="GQM6" s="4756"/>
      <c r="GQN6" s="4756"/>
      <c r="GQO6" s="4756"/>
      <c r="GQP6" s="4756"/>
      <c r="GQQ6" s="4756"/>
      <c r="GQR6" s="4756"/>
      <c r="GQS6" s="4756"/>
      <c r="GQT6" s="4756"/>
      <c r="GQU6" s="4756"/>
      <c r="GQV6" s="4756"/>
      <c r="GQW6" s="4756"/>
      <c r="GQX6" s="4756"/>
      <c r="GQY6" s="4756"/>
      <c r="GQZ6" s="4756"/>
      <c r="GRA6" s="4756"/>
      <c r="GRB6" s="4756"/>
      <c r="GRC6" s="4756"/>
      <c r="GRD6" s="4756"/>
      <c r="GRE6" s="4756"/>
      <c r="GRF6" s="4756"/>
      <c r="GRG6" s="4756"/>
      <c r="GRH6" s="4756"/>
      <c r="GRI6" s="4756"/>
      <c r="GRJ6" s="4756"/>
      <c r="GRK6" s="4756"/>
      <c r="GRL6" s="4756"/>
      <c r="GRM6" s="4756"/>
      <c r="GRN6" s="4756"/>
      <c r="GRO6" s="4756"/>
      <c r="GRP6" s="4756"/>
      <c r="GRQ6" s="4756"/>
      <c r="GRR6" s="4756"/>
      <c r="GRS6" s="4756"/>
      <c r="GRT6" s="4756"/>
      <c r="GRU6" s="4756"/>
      <c r="GRV6" s="4756"/>
      <c r="GRW6" s="4756"/>
      <c r="GRX6" s="4756"/>
      <c r="GRY6" s="4756"/>
      <c r="GRZ6" s="4756"/>
      <c r="GSA6" s="4756"/>
      <c r="GSB6" s="4756"/>
      <c r="GSC6" s="4756"/>
      <c r="GSD6" s="4756"/>
      <c r="GSE6" s="4756"/>
      <c r="GSF6" s="4756"/>
      <c r="GSG6" s="4756"/>
      <c r="GSH6" s="4756"/>
      <c r="GSI6" s="4756"/>
      <c r="GSJ6" s="4756"/>
      <c r="GSK6" s="4756"/>
      <c r="GSL6" s="4756"/>
      <c r="GSM6" s="4756"/>
      <c r="GSN6" s="4756"/>
      <c r="GSO6" s="4756"/>
      <c r="GSP6" s="4756"/>
      <c r="GSQ6" s="4756"/>
      <c r="GSR6" s="4756"/>
      <c r="GSS6" s="4756"/>
      <c r="GST6" s="4756"/>
      <c r="GSU6" s="4756"/>
      <c r="GSV6" s="4756"/>
      <c r="GSW6" s="4756"/>
      <c r="GSX6" s="4756"/>
      <c r="GSY6" s="4756"/>
      <c r="GSZ6" s="4756"/>
      <c r="GTA6" s="4756"/>
      <c r="GTB6" s="4756"/>
      <c r="GTC6" s="4756"/>
      <c r="GTD6" s="4756"/>
      <c r="GTE6" s="4756"/>
      <c r="GTF6" s="4756"/>
      <c r="GTG6" s="4756"/>
      <c r="GTH6" s="4756"/>
      <c r="GTI6" s="4756"/>
      <c r="GTJ6" s="4756"/>
      <c r="GTK6" s="4756"/>
      <c r="GTL6" s="4756"/>
      <c r="GTM6" s="4756"/>
      <c r="GTN6" s="4756"/>
      <c r="GTO6" s="4756"/>
      <c r="GTP6" s="4756"/>
      <c r="GTQ6" s="4756"/>
      <c r="GTR6" s="4756"/>
      <c r="GTS6" s="4756"/>
      <c r="GTT6" s="4756"/>
      <c r="GTU6" s="4756"/>
      <c r="GTV6" s="4756"/>
      <c r="GTW6" s="4756"/>
      <c r="GTX6" s="4756"/>
      <c r="GTY6" s="4756"/>
      <c r="GTZ6" s="4756"/>
      <c r="GUA6" s="4756"/>
      <c r="GUB6" s="4756"/>
      <c r="GUC6" s="4756"/>
      <c r="GUD6" s="4756"/>
      <c r="GUE6" s="4756"/>
      <c r="GUF6" s="4756"/>
      <c r="GUG6" s="4756"/>
      <c r="GUH6" s="4756"/>
      <c r="GUI6" s="4756"/>
      <c r="GUJ6" s="4756"/>
      <c r="GUK6" s="4756"/>
      <c r="GUL6" s="4756"/>
      <c r="GUM6" s="4756"/>
      <c r="GUN6" s="4756"/>
      <c r="GUO6" s="4756"/>
      <c r="GUP6" s="4756"/>
      <c r="GUQ6" s="4756"/>
      <c r="GUR6" s="4756"/>
      <c r="GUS6" s="4756"/>
      <c r="GUT6" s="4756"/>
      <c r="GUU6" s="4756"/>
      <c r="GUV6" s="4756"/>
      <c r="GUW6" s="4756"/>
      <c r="GUX6" s="4756"/>
      <c r="GUY6" s="4756"/>
      <c r="GUZ6" s="4756"/>
      <c r="GVA6" s="4756"/>
      <c r="GVB6" s="4756"/>
      <c r="GVC6" s="4756"/>
      <c r="GVD6" s="4756"/>
      <c r="GVE6" s="4756"/>
      <c r="GVF6" s="4756"/>
      <c r="GVG6" s="4756"/>
      <c r="GVH6" s="4756"/>
      <c r="GVI6" s="4756"/>
      <c r="GVJ6" s="4756"/>
      <c r="GVK6" s="4756"/>
      <c r="GVL6" s="4756"/>
      <c r="GVM6" s="4756"/>
      <c r="GVN6" s="4756"/>
      <c r="GVO6" s="4756"/>
      <c r="GVP6" s="4756"/>
      <c r="GVQ6" s="4756"/>
      <c r="GVR6" s="4756"/>
      <c r="GVS6" s="4756"/>
      <c r="GVT6" s="4756"/>
      <c r="GVU6" s="4756"/>
      <c r="GVV6" s="4756"/>
      <c r="GVW6" s="4756"/>
      <c r="GVX6" s="4756"/>
      <c r="GVY6" s="4756"/>
      <c r="GVZ6" s="4756"/>
      <c r="GWA6" s="4756"/>
      <c r="GWB6" s="4756"/>
      <c r="GWC6" s="4756"/>
      <c r="GWD6" s="4756"/>
      <c r="GWE6" s="4756"/>
      <c r="GWF6" s="4756"/>
      <c r="GWG6" s="4756"/>
      <c r="GWH6" s="4756"/>
      <c r="GWI6" s="4756"/>
      <c r="GWJ6" s="4756"/>
      <c r="GWK6" s="4756"/>
      <c r="GWL6" s="4756"/>
      <c r="GWM6" s="4756"/>
      <c r="GWN6" s="4756"/>
      <c r="GWO6" s="4756"/>
      <c r="GWP6" s="4756"/>
      <c r="GWQ6" s="4756"/>
      <c r="GWR6" s="4756"/>
      <c r="GWS6" s="4756"/>
      <c r="GWT6" s="4756"/>
      <c r="GWU6" s="4756"/>
      <c r="GWV6" s="4756"/>
      <c r="GWW6" s="4756"/>
      <c r="GWX6" s="4756"/>
      <c r="GWY6" s="4756"/>
      <c r="GWZ6" s="4756"/>
      <c r="GXA6" s="4756"/>
      <c r="GXB6" s="4756"/>
      <c r="GXC6" s="4756"/>
      <c r="GXD6" s="4756"/>
      <c r="GXE6" s="4756"/>
      <c r="GXF6" s="4756"/>
      <c r="GXG6" s="4756"/>
      <c r="GXH6" s="4756"/>
      <c r="GXI6" s="4756"/>
      <c r="GXJ6" s="4756"/>
      <c r="GXK6" s="4756"/>
      <c r="GXL6" s="4756"/>
      <c r="GXM6" s="4756"/>
      <c r="GXN6" s="4756"/>
      <c r="GXO6" s="4756"/>
      <c r="GXP6" s="4756"/>
      <c r="GXQ6" s="4756"/>
      <c r="GXR6" s="4756"/>
      <c r="GXS6" s="4756"/>
      <c r="GXT6" s="4756"/>
      <c r="GXU6" s="4756"/>
      <c r="GXV6" s="4756"/>
      <c r="GXW6" s="4756"/>
      <c r="GXX6" s="4756"/>
      <c r="GXY6" s="4756"/>
      <c r="GXZ6" s="4756"/>
      <c r="GYA6" s="4756"/>
      <c r="GYB6" s="4756"/>
      <c r="GYC6" s="4756"/>
      <c r="GYD6" s="4756"/>
      <c r="GYE6" s="4756"/>
      <c r="GYF6" s="4756"/>
      <c r="GYG6" s="4756"/>
      <c r="GYH6" s="4756"/>
      <c r="GYI6" s="4756"/>
      <c r="GYJ6" s="4756"/>
      <c r="GYK6" s="4756"/>
      <c r="GYL6" s="4756"/>
      <c r="GYM6" s="4756"/>
      <c r="GYN6" s="4756"/>
      <c r="GYO6" s="4756"/>
      <c r="GYP6" s="4756"/>
      <c r="GYQ6" s="4756"/>
      <c r="GYR6" s="4756"/>
      <c r="GYS6" s="4756"/>
      <c r="GYT6" s="4756"/>
      <c r="GYU6" s="4756"/>
      <c r="GYV6" s="4756"/>
      <c r="GYW6" s="4756"/>
      <c r="GYX6" s="4756"/>
      <c r="GYY6" s="4756"/>
      <c r="GYZ6" s="4756"/>
      <c r="GZA6" s="4756"/>
      <c r="GZB6" s="4756"/>
      <c r="GZC6" s="4756"/>
      <c r="GZD6" s="4756"/>
      <c r="GZE6" s="4756"/>
      <c r="GZF6" s="4756"/>
      <c r="GZG6" s="4756"/>
      <c r="GZH6" s="4756"/>
      <c r="GZI6" s="4756"/>
      <c r="GZJ6" s="4756"/>
      <c r="GZK6" s="4756"/>
      <c r="GZL6" s="4756"/>
      <c r="GZM6" s="4756"/>
      <c r="GZN6" s="4756"/>
      <c r="GZO6" s="4756"/>
      <c r="GZP6" s="4756"/>
      <c r="GZQ6" s="4756"/>
      <c r="GZR6" s="4756"/>
      <c r="GZS6" s="4756"/>
      <c r="GZT6" s="4756"/>
      <c r="GZU6" s="4756"/>
      <c r="GZV6" s="4756"/>
      <c r="GZW6" s="4756"/>
      <c r="GZX6" s="4756"/>
      <c r="GZY6" s="4756"/>
      <c r="GZZ6" s="4756"/>
      <c r="HAA6" s="4756"/>
      <c r="HAB6" s="4756"/>
      <c r="HAC6" s="4756"/>
      <c r="HAD6" s="4756"/>
      <c r="HAE6" s="4756"/>
      <c r="HAF6" s="4756"/>
      <c r="HAG6" s="4756"/>
      <c r="HAH6" s="4756"/>
      <c r="HAI6" s="4756"/>
      <c r="HAJ6" s="4756"/>
      <c r="HAK6" s="4756"/>
      <c r="HAL6" s="4756"/>
      <c r="HAM6" s="4756"/>
      <c r="HAN6" s="4756"/>
      <c r="HAO6" s="4756"/>
      <c r="HAP6" s="4756"/>
      <c r="HAQ6" s="4756"/>
      <c r="HAR6" s="4756"/>
      <c r="HAS6" s="4756"/>
      <c r="HAT6" s="4756"/>
      <c r="HAU6" s="4756"/>
      <c r="HAV6" s="4756"/>
      <c r="HAW6" s="4756"/>
      <c r="HAX6" s="4756"/>
      <c r="HAY6" s="4756"/>
      <c r="HAZ6" s="4756"/>
      <c r="HBA6" s="4756"/>
      <c r="HBB6" s="4756"/>
      <c r="HBC6" s="4756"/>
      <c r="HBD6" s="4756"/>
      <c r="HBE6" s="4756"/>
      <c r="HBF6" s="4756"/>
      <c r="HBG6" s="4756"/>
      <c r="HBH6" s="4756"/>
      <c r="HBI6" s="4756"/>
      <c r="HBJ6" s="4756"/>
      <c r="HBK6" s="4756"/>
      <c r="HBL6" s="4756"/>
      <c r="HBM6" s="4756"/>
      <c r="HBN6" s="4756"/>
      <c r="HBO6" s="4756"/>
      <c r="HBP6" s="4756"/>
      <c r="HBQ6" s="4756"/>
      <c r="HBR6" s="4756"/>
      <c r="HBS6" s="4756"/>
      <c r="HBT6" s="4756"/>
      <c r="HBU6" s="4756"/>
      <c r="HBV6" s="4756"/>
      <c r="HBW6" s="4756"/>
      <c r="HBX6" s="4756"/>
      <c r="HBY6" s="4756"/>
      <c r="HBZ6" s="4756"/>
      <c r="HCA6" s="4756"/>
      <c r="HCB6" s="4756"/>
      <c r="HCC6" s="4756"/>
      <c r="HCD6" s="4756"/>
      <c r="HCE6" s="4756"/>
      <c r="HCF6" s="4756"/>
      <c r="HCG6" s="4756"/>
      <c r="HCH6" s="4756"/>
      <c r="HCI6" s="4756"/>
      <c r="HCJ6" s="4756"/>
      <c r="HCK6" s="4756"/>
      <c r="HCL6" s="4756"/>
      <c r="HCM6" s="4756"/>
      <c r="HCN6" s="4756"/>
      <c r="HCO6" s="4756"/>
      <c r="HCP6" s="4756"/>
      <c r="HCQ6" s="4756"/>
      <c r="HCR6" s="4756"/>
      <c r="HCS6" s="4756"/>
      <c r="HCT6" s="4756"/>
      <c r="HCU6" s="4756"/>
      <c r="HCV6" s="4756"/>
      <c r="HCW6" s="4756"/>
      <c r="HCX6" s="4756"/>
      <c r="HCY6" s="4756"/>
      <c r="HCZ6" s="4756"/>
      <c r="HDA6" s="4756"/>
      <c r="HDB6" s="4756"/>
      <c r="HDC6" s="4756"/>
      <c r="HDD6" s="4756"/>
      <c r="HDE6" s="4756"/>
      <c r="HDF6" s="4756"/>
      <c r="HDG6" s="4756"/>
      <c r="HDH6" s="4756"/>
      <c r="HDI6" s="4756"/>
      <c r="HDJ6" s="4756"/>
      <c r="HDK6" s="4756"/>
      <c r="HDL6" s="4756"/>
      <c r="HDM6" s="4756"/>
      <c r="HDN6" s="4756"/>
      <c r="HDO6" s="4756"/>
      <c r="HDP6" s="4756"/>
      <c r="HDQ6" s="4756"/>
      <c r="HDR6" s="4756"/>
      <c r="HDS6" s="4756"/>
      <c r="HDT6" s="4756"/>
      <c r="HDU6" s="4756"/>
      <c r="HDV6" s="4756"/>
      <c r="HDW6" s="4756"/>
      <c r="HDX6" s="4756"/>
      <c r="HDY6" s="4756"/>
      <c r="HDZ6" s="4756"/>
      <c r="HEA6" s="4756"/>
      <c r="HEB6" s="4756"/>
      <c r="HEC6" s="4756"/>
      <c r="HED6" s="4756"/>
      <c r="HEE6" s="4756"/>
      <c r="HEF6" s="4756"/>
      <c r="HEG6" s="4756"/>
      <c r="HEH6" s="4756"/>
      <c r="HEI6" s="4756"/>
      <c r="HEJ6" s="4756"/>
      <c r="HEK6" s="4756"/>
      <c r="HEL6" s="4756"/>
      <c r="HEM6" s="4756"/>
      <c r="HEN6" s="4756"/>
      <c r="HEO6" s="4756"/>
      <c r="HEP6" s="4756"/>
      <c r="HEQ6" s="4756"/>
      <c r="HER6" s="4756"/>
      <c r="HES6" s="4756"/>
      <c r="HET6" s="4756"/>
      <c r="HEU6" s="4756"/>
      <c r="HEV6" s="4756"/>
      <c r="HEW6" s="4756"/>
      <c r="HEX6" s="4756"/>
      <c r="HEY6" s="4756"/>
      <c r="HEZ6" s="4756"/>
      <c r="HFA6" s="4756"/>
      <c r="HFB6" s="4756"/>
      <c r="HFC6" s="4756"/>
      <c r="HFD6" s="4756"/>
      <c r="HFE6" s="4756"/>
      <c r="HFF6" s="4756"/>
      <c r="HFG6" s="4756"/>
      <c r="HFH6" s="4756"/>
      <c r="HFI6" s="4756"/>
      <c r="HFJ6" s="4756"/>
      <c r="HFK6" s="4756"/>
      <c r="HFL6" s="4756"/>
      <c r="HFM6" s="4756"/>
      <c r="HFN6" s="4756"/>
      <c r="HFO6" s="4756"/>
      <c r="HFP6" s="4756"/>
      <c r="HFQ6" s="4756"/>
      <c r="HFR6" s="4756"/>
      <c r="HFS6" s="4756"/>
      <c r="HFT6" s="4756"/>
      <c r="HFU6" s="4756"/>
      <c r="HFV6" s="4756"/>
      <c r="HFW6" s="4756"/>
      <c r="HFX6" s="4756"/>
      <c r="HFY6" s="4756"/>
      <c r="HFZ6" s="4756"/>
      <c r="HGA6" s="4756"/>
      <c r="HGB6" s="4756"/>
      <c r="HGC6" s="4756"/>
      <c r="HGD6" s="4756"/>
      <c r="HGE6" s="4756"/>
      <c r="HGF6" s="4756"/>
      <c r="HGG6" s="4756"/>
      <c r="HGH6" s="4756"/>
      <c r="HGI6" s="4756"/>
      <c r="HGJ6" s="4756"/>
      <c r="HGK6" s="4756"/>
      <c r="HGL6" s="4756"/>
      <c r="HGM6" s="4756"/>
      <c r="HGN6" s="4756"/>
      <c r="HGO6" s="4756"/>
      <c r="HGP6" s="4756"/>
      <c r="HGQ6" s="4756"/>
      <c r="HGR6" s="4756"/>
      <c r="HGS6" s="4756"/>
      <c r="HGT6" s="4756"/>
      <c r="HGU6" s="4756"/>
      <c r="HGV6" s="4756"/>
      <c r="HGW6" s="4756"/>
      <c r="HGX6" s="4756"/>
      <c r="HGY6" s="4756"/>
      <c r="HGZ6" s="4756"/>
      <c r="HHA6" s="4756"/>
      <c r="HHB6" s="4756"/>
      <c r="HHC6" s="4756"/>
      <c r="HHD6" s="4756"/>
      <c r="HHE6" s="4756"/>
      <c r="HHF6" s="4756"/>
      <c r="HHG6" s="4756"/>
      <c r="HHH6" s="4756"/>
      <c r="HHI6" s="4756"/>
      <c r="HHJ6" s="4756"/>
      <c r="HHK6" s="4756"/>
      <c r="HHL6" s="4756"/>
      <c r="HHM6" s="4756"/>
      <c r="HHN6" s="4756"/>
      <c r="HHO6" s="4756"/>
      <c r="HHP6" s="4756"/>
      <c r="HHQ6" s="4756"/>
      <c r="HHR6" s="4756"/>
      <c r="HHS6" s="4756"/>
      <c r="HHT6" s="4756"/>
      <c r="HHU6" s="4756"/>
      <c r="HHV6" s="4756"/>
      <c r="HHW6" s="4756"/>
      <c r="HHX6" s="4756"/>
      <c r="HHY6" s="4756"/>
      <c r="HHZ6" s="4756"/>
      <c r="HIA6" s="4756"/>
      <c r="HIB6" s="4756"/>
      <c r="HIC6" s="4756"/>
      <c r="HID6" s="4756"/>
      <c r="HIE6" s="4756"/>
      <c r="HIF6" s="4756"/>
      <c r="HIG6" s="4756"/>
      <c r="HIH6" s="4756"/>
      <c r="HII6" s="4756"/>
      <c r="HIJ6" s="4756"/>
      <c r="HIK6" s="4756"/>
      <c r="HIL6" s="4756"/>
      <c r="HIM6" s="4756"/>
      <c r="HIN6" s="4756"/>
      <c r="HIO6" s="4756"/>
      <c r="HIP6" s="4756"/>
      <c r="HIQ6" s="4756"/>
      <c r="HIR6" s="4756"/>
      <c r="HIS6" s="4756"/>
      <c r="HIT6" s="4756"/>
      <c r="HIU6" s="4756"/>
      <c r="HIV6" s="4756"/>
      <c r="HIW6" s="4756"/>
      <c r="HIX6" s="4756"/>
      <c r="HIY6" s="4756"/>
      <c r="HIZ6" s="4756"/>
      <c r="HJA6" s="4756"/>
      <c r="HJB6" s="4756"/>
      <c r="HJC6" s="4756"/>
      <c r="HJD6" s="4756"/>
      <c r="HJE6" s="4756"/>
      <c r="HJF6" s="4756"/>
      <c r="HJG6" s="4756"/>
      <c r="HJH6" s="4756"/>
      <c r="HJI6" s="4756"/>
      <c r="HJJ6" s="4756"/>
      <c r="HJK6" s="4756"/>
      <c r="HJL6" s="4756"/>
      <c r="HJM6" s="4756"/>
      <c r="HJN6" s="4756"/>
      <c r="HJO6" s="4756"/>
      <c r="HJP6" s="4756"/>
      <c r="HJQ6" s="4756"/>
      <c r="HJR6" s="4756"/>
      <c r="HJS6" s="4756"/>
      <c r="HJT6" s="4756"/>
      <c r="HJU6" s="4756"/>
      <c r="HJV6" s="4756"/>
      <c r="HJW6" s="4756"/>
      <c r="HJX6" s="4756"/>
      <c r="HJY6" s="4756"/>
      <c r="HJZ6" s="4756"/>
      <c r="HKA6" s="4756"/>
      <c r="HKB6" s="4756"/>
      <c r="HKC6" s="4756"/>
      <c r="HKD6" s="4756"/>
      <c r="HKE6" s="4756"/>
      <c r="HKF6" s="4756"/>
      <c r="HKG6" s="4756"/>
      <c r="HKH6" s="4756"/>
      <c r="HKI6" s="4756"/>
      <c r="HKJ6" s="4756"/>
      <c r="HKK6" s="4756"/>
      <c r="HKL6" s="4756"/>
      <c r="HKM6" s="4756"/>
      <c r="HKN6" s="4756"/>
      <c r="HKO6" s="4756"/>
      <c r="HKP6" s="4756"/>
      <c r="HKQ6" s="4756"/>
      <c r="HKR6" s="4756"/>
      <c r="HKS6" s="4756"/>
      <c r="HKT6" s="4756"/>
      <c r="HKU6" s="4756"/>
      <c r="HKV6" s="4756"/>
      <c r="HKW6" s="4756"/>
      <c r="HKX6" s="4756"/>
      <c r="HKY6" s="4756"/>
      <c r="HKZ6" s="4756"/>
      <c r="HLA6" s="4756"/>
      <c r="HLB6" s="4756"/>
      <c r="HLC6" s="4756"/>
      <c r="HLD6" s="4756"/>
      <c r="HLE6" s="4756"/>
      <c r="HLF6" s="4756"/>
      <c r="HLG6" s="4756"/>
      <c r="HLH6" s="4756"/>
      <c r="HLI6" s="4756"/>
      <c r="HLJ6" s="4756"/>
      <c r="HLK6" s="4756"/>
      <c r="HLL6" s="4756"/>
      <c r="HLM6" s="4756"/>
      <c r="HLN6" s="4756"/>
      <c r="HLO6" s="4756"/>
      <c r="HLP6" s="4756"/>
      <c r="HLQ6" s="4756"/>
      <c r="HLR6" s="4756"/>
      <c r="HLS6" s="4756"/>
      <c r="HLT6" s="4756"/>
      <c r="HLU6" s="4756"/>
      <c r="HLV6" s="4756"/>
      <c r="HLW6" s="4756"/>
      <c r="HLX6" s="4756"/>
      <c r="HLY6" s="4756"/>
      <c r="HLZ6" s="4756"/>
      <c r="HMA6" s="4756"/>
      <c r="HMB6" s="4756"/>
      <c r="HMC6" s="4756"/>
      <c r="HMD6" s="4756"/>
      <c r="HME6" s="4756"/>
      <c r="HMF6" s="4756"/>
      <c r="HMG6" s="4756"/>
      <c r="HMH6" s="4756"/>
      <c r="HMI6" s="4756"/>
      <c r="HMJ6" s="4756"/>
      <c r="HMK6" s="4756"/>
      <c r="HML6" s="4756"/>
      <c r="HMM6" s="4756"/>
      <c r="HMN6" s="4756"/>
      <c r="HMO6" s="4756"/>
      <c r="HMP6" s="4756"/>
      <c r="HMQ6" s="4756"/>
      <c r="HMR6" s="4756"/>
      <c r="HMS6" s="4756"/>
      <c r="HMT6" s="4756"/>
      <c r="HMU6" s="4756"/>
      <c r="HMV6" s="4756"/>
      <c r="HMW6" s="4756"/>
      <c r="HMX6" s="4756"/>
      <c r="HMY6" s="4756"/>
      <c r="HMZ6" s="4756"/>
      <c r="HNA6" s="4756"/>
      <c r="HNB6" s="4756"/>
      <c r="HNC6" s="4756"/>
      <c r="HND6" s="4756"/>
      <c r="HNE6" s="4756"/>
      <c r="HNF6" s="4756"/>
      <c r="HNG6" s="4756"/>
      <c r="HNH6" s="4756"/>
      <c r="HNI6" s="4756"/>
      <c r="HNJ6" s="4756"/>
      <c r="HNK6" s="4756"/>
      <c r="HNL6" s="4756"/>
      <c r="HNM6" s="4756"/>
      <c r="HNN6" s="4756"/>
      <c r="HNO6" s="4756"/>
      <c r="HNP6" s="4756"/>
      <c r="HNQ6" s="4756"/>
      <c r="HNR6" s="4756"/>
      <c r="HNS6" s="4756"/>
      <c r="HNT6" s="4756"/>
      <c r="HNU6" s="4756"/>
      <c r="HNV6" s="4756"/>
      <c r="HNW6" s="4756"/>
      <c r="HNX6" s="4756"/>
      <c r="HNY6" s="4756"/>
      <c r="HNZ6" s="4756"/>
      <c r="HOA6" s="4756"/>
      <c r="HOB6" s="4756"/>
      <c r="HOC6" s="4756"/>
      <c r="HOD6" s="4756"/>
      <c r="HOE6" s="4756"/>
      <c r="HOF6" s="4756"/>
      <c r="HOG6" s="4756"/>
      <c r="HOH6" s="4756"/>
      <c r="HOI6" s="4756"/>
      <c r="HOJ6" s="4756"/>
      <c r="HOK6" s="4756"/>
      <c r="HOL6" s="4756"/>
      <c r="HOM6" s="4756"/>
      <c r="HON6" s="4756"/>
      <c r="HOO6" s="4756"/>
      <c r="HOP6" s="4756"/>
      <c r="HOQ6" s="4756"/>
      <c r="HOR6" s="4756"/>
      <c r="HOS6" s="4756"/>
      <c r="HOT6" s="4756"/>
      <c r="HOU6" s="4756"/>
      <c r="HOV6" s="4756"/>
      <c r="HOW6" s="4756"/>
      <c r="HOX6" s="4756"/>
      <c r="HOY6" s="4756"/>
      <c r="HOZ6" s="4756"/>
      <c r="HPA6" s="4756"/>
      <c r="HPB6" s="4756"/>
      <c r="HPC6" s="4756"/>
      <c r="HPD6" s="4756"/>
      <c r="HPE6" s="4756"/>
      <c r="HPF6" s="4756"/>
      <c r="HPG6" s="4756"/>
      <c r="HPH6" s="4756"/>
      <c r="HPI6" s="4756"/>
      <c r="HPJ6" s="4756"/>
      <c r="HPK6" s="4756"/>
      <c r="HPL6" s="4756"/>
      <c r="HPM6" s="4756"/>
      <c r="HPN6" s="4756"/>
      <c r="HPO6" s="4756"/>
      <c r="HPP6" s="4756"/>
      <c r="HPQ6" s="4756"/>
      <c r="HPR6" s="4756"/>
      <c r="HPS6" s="4756"/>
      <c r="HPT6" s="4756"/>
      <c r="HPU6" s="4756"/>
      <c r="HPV6" s="4756"/>
      <c r="HPW6" s="4756"/>
      <c r="HPX6" s="4756"/>
      <c r="HPY6" s="4756"/>
      <c r="HPZ6" s="4756"/>
      <c r="HQA6" s="4756"/>
      <c r="HQB6" s="4756"/>
      <c r="HQC6" s="4756"/>
      <c r="HQD6" s="4756"/>
      <c r="HQE6" s="4756"/>
      <c r="HQF6" s="4756"/>
      <c r="HQG6" s="4756"/>
      <c r="HQH6" s="4756"/>
      <c r="HQI6" s="4756"/>
      <c r="HQJ6" s="4756"/>
      <c r="HQK6" s="4756"/>
      <c r="HQL6" s="4756"/>
      <c r="HQM6" s="4756"/>
      <c r="HQN6" s="4756"/>
      <c r="HQO6" s="4756"/>
      <c r="HQP6" s="4756"/>
      <c r="HQQ6" s="4756"/>
      <c r="HQR6" s="4756"/>
      <c r="HQS6" s="4756"/>
      <c r="HQT6" s="4756"/>
      <c r="HQU6" s="4756"/>
      <c r="HQV6" s="4756"/>
      <c r="HQW6" s="4756"/>
      <c r="HQX6" s="4756"/>
      <c r="HQY6" s="4756"/>
      <c r="HQZ6" s="4756"/>
      <c r="HRA6" s="4756"/>
      <c r="HRB6" s="4756"/>
      <c r="HRC6" s="4756"/>
      <c r="HRD6" s="4756"/>
      <c r="HRE6" s="4756"/>
      <c r="HRF6" s="4756"/>
      <c r="HRG6" s="4756"/>
      <c r="HRH6" s="4756"/>
      <c r="HRI6" s="4756"/>
      <c r="HRJ6" s="4756"/>
      <c r="HRK6" s="4756"/>
      <c r="HRL6" s="4756"/>
      <c r="HRM6" s="4756"/>
      <c r="HRN6" s="4756"/>
      <c r="HRO6" s="4756"/>
      <c r="HRP6" s="4756"/>
      <c r="HRQ6" s="4756"/>
      <c r="HRR6" s="4756"/>
      <c r="HRS6" s="4756"/>
      <c r="HRT6" s="4756"/>
      <c r="HRU6" s="4756"/>
      <c r="HRV6" s="4756"/>
      <c r="HRW6" s="4756"/>
      <c r="HRX6" s="4756"/>
      <c r="HRY6" s="4756"/>
      <c r="HRZ6" s="4756"/>
      <c r="HSA6" s="4756"/>
      <c r="HSB6" s="4756"/>
      <c r="HSC6" s="4756"/>
      <c r="HSD6" s="4756"/>
      <c r="HSE6" s="4756"/>
      <c r="HSF6" s="4756"/>
      <c r="HSG6" s="4756"/>
      <c r="HSH6" s="4756"/>
      <c r="HSI6" s="4756"/>
      <c r="HSJ6" s="4756"/>
      <c r="HSK6" s="4756"/>
      <c r="HSL6" s="4756"/>
      <c r="HSM6" s="4756"/>
      <c r="HSN6" s="4756"/>
      <c r="HSO6" s="4756"/>
      <c r="HSP6" s="4756"/>
      <c r="HSQ6" s="4756"/>
      <c r="HSR6" s="4756"/>
      <c r="HSS6" s="4756"/>
      <c r="HST6" s="4756"/>
      <c r="HSU6" s="4756"/>
      <c r="HSV6" s="4756"/>
      <c r="HSW6" s="4756"/>
      <c r="HSX6" s="4756"/>
      <c r="HSY6" s="4756"/>
      <c r="HSZ6" s="4756"/>
      <c r="HTA6" s="4756"/>
      <c r="HTB6" s="4756"/>
      <c r="HTC6" s="4756"/>
      <c r="HTD6" s="4756"/>
      <c r="HTE6" s="4756"/>
      <c r="HTF6" s="4756"/>
      <c r="HTG6" s="4756"/>
      <c r="HTH6" s="4756"/>
      <c r="HTI6" s="4756"/>
      <c r="HTJ6" s="4756"/>
      <c r="HTK6" s="4756"/>
      <c r="HTL6" s="4756"/>
      <c r="HTM6" s="4756"/>
      <c r="HTN6" s="4756"/>
      <c r="HTO6" s="4756"/>
      <c r="HTP6" s="4756"/>
      <c r="HTQ6" s="4756"/>
      <c r="HTR6" s="4756"/>
      <c r="HTS6" s="4756"/>
      <c r="HTT6" s="4756"/>
      <c r="HTU6" s="4756"/>
      <c r="HTV6" s="4756"/>
      <c r="HTW6" s="4756"/>
      <c r="HTX6" s="4756"/>
      <c r="HTY6" s="4756"/>
      <c r="HTZ6" s="4756"/>
      <c r="HUA6" s="4756"/>
      <c r="HUB6" s="4756"/>
      <c r="HUC6" s="4756"/>
      <c r="HUD6" s="4756"/>
      <c r="HUE6" s="4756"/>
      <c r="HUF6" s="4756"/>
      <c r="HUG6" s="4756"/>
      <c r="HUH6" s="4756"/>
      <c r="HUI6" s="4756"/>
      <c r="HUJ6" s="4756"/>
      <c r="HUK6" s="4756"/>
      <c r="HUL6" s="4756"/>
      <c r="HUM6" s="4756"/>
      <c r="HUN6" s="4756"/>
      <c r="HUO6" s="4756"/>
      <c r="HUP6" s="4756"/>
      <c r="HUQ6" s="4756"/>
      <c r="HUR6" s="4756"/>
      <c r="HUS6" s="4756"/>
      <c r="HUT6" s="4756"/>
      <c r="HUU6" s="4756"/>
      <c r="HUV6" s="4756"/>
      <c r="HUW6" s="4756"/>
      <c r="HUX6" s="4756"/>
      <c r="HUY6" s="4756"/>
      <c r="HUZ6" s="4756"/>
      <c r="HVA6" s="4756"/>
      <c r="HVB6" s="4756"/>
      <c r="HVC6" s="4756"/>
      <c r="HVD6" s="4756"/>
      <c r="HVE6" s="4756"/>
      <c r="HVF6" s="4756"/>
      <c r="HVG6" s="4756"/>
      <c r="HVH6" s="4756"/>
      <c r="HVI6" s="4756"/>
      <c r="HVJ6" s="4756"/>
      <c r="HVK6" s="4756"/>
      <c r="HVL6" s="4756"/>
      <c r="HVM6" s="4756"/>
      <c r="HVN6" s="4756"/>
      <c r="HVO6" s="4756"/>
      <c r="HVP6" s="4756"/>
      <c r="HVQ6" s="4756"/>
      <c r="HVR6" s="4756"/>
      <c r="HVS6" s="4756"/>
      <c r="HVT6" s="4756"/>
      <c r="HVU6" s="4756"/>
      <c r="HVV6" s="4756"/>
      <c r="HVW6" s="4756"/>
      <c r="HVX6" s="4756"/>
      <c r="HVY6" s="4756"/>
      <c r="HVZ6" s="4756"/>
      <c r="HWA6" s="4756"/>
      <c r="HWB6" s="4756"/>
      <c r="HWC6" s="4756"/>
      <c r="HWD6" s="4756"/>
      <c r="HWE6" s="4756"/>
      <c r="HWF6" s="4756"/>
      <c r="HWG6" s="4756"/>
      <c r="HWH6" s="4756"/>
      <c r="HWI6" s="4756"/>
      <c r="HWJ6" s="4756"/>
      <c r="HWK6" s="4756"/>
      <c r="HWL6" s="4756"/>
      <c r="HWM6" s="4756"/>
      <c r="HWN6" s="4756"/>
      <c r="HWO6" s="4756"/>
      <c r="HWP6" s="4756"/>
      <c r="HWQ6" s="4756"/>
      <c r="HWR6" s="4756"/>
      <c r="HWS6" s="4756"/>
      <c r="HWT6" s="4756"/>
      <c r="HWU6" s="4756"/>
      <c r="HWV6" s="4756"/>
      <c r="HWW6" s="4756"/>
      <c r="HWX6" s="4756"/>
      <c r="HWY6" s="4756"/>
      <c r="HWZ6" s="4756"/>
      <c r="HXA6" s="4756"/>
      <c r="HXB6" s="4756"/>
      <c r="HXC6" s="4756"/>
      <c r="HXD6" s="4756"/>
      <c r="HXE6" s="4756"/>
      <c r="HXF6" s="4756"/>
      <c r="HXG6" s="4756"/>
      <c r="HXH6" s="4756"/>
      <c r="HXI6" s="4756"/>
      <c r="HXJ6" s="4756"/>
      <c r="HXK6" s="4756"/>
      <c r="HXL6" s="4756"/>
      <c r="HXM6" s="4756"/>
      <c r="HXN6" s="4756"/>
      <c r="HXO6" s="4756"/>
      <c r="HXP6" s="4756"/>
      <c r="HXQ6" s="4756"/>
      <c r="HXR6" s="4756"/>
      <c r="HXS6" s="4756"/>
      <c r="HXT6" s="4756"/>
      <c r="HXU6" s="4756"/>
      <c r="HXV6" s="4756"/>
      <c r="HXW6" s="4756"/>
      <c r="HXX6" s="4756"/>
      <c r="HXY6" s="4756"/>
      <c r="HXZ6" s="4756"/>
      <c r="HYA6" s="4756"/>
      <c r="HYB6" s="4756"/>
      <c r="HYC6" s="4756"/>
      <c r="HYD6" s="4756"/>
      <c r="HYE6" s="4756"/>
      <c r="HYF6" s="4756"/>
      <c r="HYG6" s="4756"/>
      <c r="HYH6" s="4756"/>
      <c r="HYI6" s="4756"/>
      <c r="HYJ6" s="4756"/>
      <c r="HYK6" s="4756"/>
      <c r="HYL6" s="4756"/>
      <c r="HYM6" s="4756"/>
      <c r="HYN6" s="4756"/>
      <c r="HYO6" s="4756"/>
      <c r="HYP6" s="4756"/>
      <c r="HYQ6" s="4756"/>
      <c r="HYR6" s="4756"/>
      <c r="HYS6" s="4756"/>
      <c r="HYT6" s="4756"/>
      <c r="HYU6" s="4756"/>
      <c r="HYV6" s="4756"/>
      <c r="HYW6" s="4756"/>
      <c r="HYX6" s="4756"/>
      <c r="HYY6" s="4756"/>
      <c r="HYZ6" s="4756"/>
      <c r="HZA6" s="4756"/>
      <c r="HZB6" s="4756"/>
      <c r="HZC6" s="4756"/>
      <c r="HZD6" s="4756"/>
      <c r="HZE6" s="4756"/>
      <c r="HZF6" s="4756"/>
      <c r="HZG6" s="4756"/>
      <c r="HZH6" s="4756"/>
      <c r="HZI6" s="4756"/>
      <c r="HZJ6" s="4756"/>
      <c r="HZK6" s="4756"/>
      <c r="HZL6" s="4756"/>
      <c r="HZM6" s="4756"/>
      <c r="HZN6" s="4756"/>
      <c r="HZO6" s="4756"/>
      <c r="HZP6" s="4756"/>
      <c r="HZQ6" s="4756"/>
      <c r="HZR6" s="4756"/>
      <c r="HZS6" s="4756"/>
      <c r="HZT6" s="4756"/>
      <c r="HZU6" s="4756"/>
      <c r="HZV6" s="4756"/>
      <c r="HZW6" s="4756"/>
      <c r="HZX6" s="4756"/>
      <c r="HZY6" s="4756"/>
      <c r="HZZ6" s="4756"/>
      <c r="IAA6" s="4756"/>
      <c r="IAB6" s="4756"/>
      <c r="IAC6" s="4756"/>
      <c r="IAD6" s="4756"/>
      <c r="IAE6" s="4756"/>
      <c r="IAF6" s="4756"/>
      <c r="IAG6" s="4756"/>
      <c r="IAH6" s="4756"/>
      <c r="IAI6" s="4756"/>
      <c r="IAJ6" s="4756"/>
      <c r="IAK6" s="4756"/>
      <c r="IAL6" s="4756"/>
      <c r="IAM6" s="4756"/>
      <c r="IAN6" s="4756"/>
      <c r="IAO6" s="4756"/>
      <c r="IAP6" s="4756"/>
      <c r="IAQ6" s="4756"/>
      <c r="IAR6" s="4756"/>
      <c r="IAS6" s="4756"/>
      <c r="IAT6" s="4756"/>
      <c r="IAU6" s="4756"/>
      <c r="IAV6" s="4756"/>
      <c r="IAW6" s="4756"/>
      <c r="IAX6" s="4756"/>
      <c r="IAY6" s="4756"/>
      <c r="IAZ6" s="4756"/>
      <c r="IBA6" s="4756"/>
      <c r="IBB6" s="4756"/>
      <c r="IBC6" s="4756"/>
      <c r="IBD6" s="4756"/>
      <c r="IBE6" s="4756"/>
      <c r="IBF6" s="4756"/>
      <c r="IBG6" s="4756"/>
      <c r="IBH6" s="4756"/>
      <c r="IBI6" s="4756"/>
      <c r="IBJ6" s="4756"/>
      <c r="IBK6" s="4756"/>
      <c r="IBL6" s="4756"/>
      <c r="IBM6" s="4756"/>
      <c r="IBN6" s="4756"/>
      <c r="IBO6" s="4756"/>
      <c r="IBP6" s="4756"/>
      <c r="IBQ6" s="4756"/>
      <c r="IBR6" s="4756"/>
      <c r="IBS6" s="4756"/>
      <c r="IBT6" s="4756"/>
      <c r="IBU6" s="4756"/>
      <c r="IBV6" s="4756"/>
      <c r="IBW6" s="4756"/>
      <c r="IBX6" s="4756"/>
      <c r="IBY6" s="4756"/>
      <c r="IBZ6" s="4756"/>
      <c r="ICA6" s="4756"/>
      <c r="ICB6" s="4756"/>
      <c r="ICC6" s="4756"/>
      <c r="ICD6" s="4756"/>
      <c r="ICE6" s="4756"/>
      <c r="ICF6" s="4756"/>
      <c r="ICG6" s="4756"/>
      <c r="ICH6" s="4756"/>
      <c r="ICI6" s="4756"/>
      <c r="ICJ6" s="4756"/>
      <c r="ICK6" s="4756"/>
      <c r="ICL6" s="4756"/>
      <c r="ICM6" s="4756"/>
      <c r="ICN6" s="4756"/>
      <c r="ICO6" s="4756"/>
      <c r="ICP6" s="4756"/>
      <c r="ICQ6" s="4756"/>
      <c r="ICR6" s="4756"/>
      <c r="ICS6" s="4756"/>
      <c r="ICT6" s="4756"/>
      <c r="ICU6" s="4756"/>
      <c r="ICV6" s="4756"/>
      <c r="ICW6" s="4756"/>
      <c r="ICX6" s="4756"/>
      <c r="ICY6" s="4756"/>
      <c r="ICZ6" s="4756"/>
      <c r="IDA6" s="4756"/>
      <c r="IDB6" s="4756"/>
      <c r="IDC6" s="4756"/>
      <c r="IDD6" s="4756"/>
      <c r="IDE6" s="4756"/>
      <c r="IDF6" s="4756"/>
      <c r="IDG6" s="4756"/>
      <c r="IDH6" s="4756"/>
      <c r="IDI6" s="4756"/>
      <c r="IDJ6" s="4756"/>
      <c r="IDK6" s="4756"/>
      <c r="IDL6" s="4756"/>
      <c r="IDM6" s="4756"/>
      <c r="IDN6" s="4756"/>
      <c r="IDO6" s="4756"/>
      <c r="IDP6" s="4756"/>
      <c r="IDQ6" s="4756"/>
      <c r="IDR6" s="4756"/>
      <c r="IDS6" s="4756"/>
      <c r="IDT6" s="4756"/>
      <c r="IDU6" s="4756"/>
      <c r="IDV6" s="4756"/>
      <c r="IDW6" s="4756"/>
      <c r="IDX6" s="4756"/>
      <c r="IDY6" s="4756"/>
      <c r="IDZ6" s="4756"/>
      <c r="IEA6" s="4756"/>
      <c r="IEB6" s="4756"/>
      <c r="IEC6" s="4756"/>
      <c r="IED6" s="4756"/>
      <c r="IEE6" s="4756"/>
      <c r="IEF6" s="4756"/>
      <c r="IEG6" s="4756"/>
      <c r="IEH6" s="4756"/>
      <c r="IEI6" s="4756"/>
      <c r="IEJ6" s="4756"/>
      <c r="IEK6" s="4756"/>
      <c r="IEL6" s="4756"/>
      <c r="IEM6" s="4756"/>
      <c r="IEN6" s="4756"/>
      <c r="IEO6" s="4756"/>
      <c r="IEP6" s="4756"/>
      <c r="IEQ6" s="4756"/>
      <c r="IER6" s="4756"/>
      <c r="IES6" s="4756"/>
      <c r="IET6" s="4756"/>
      <c r="IEU6" s="4756"/>
      <c r="IEV6" s="4756"/>
      <c r="IEW6" s="4756"/>
      <c r="IEX6" s="4756"/>
      <c r="IEY6" s="4756"/>
      <c r="IEZ6" s="4756"/>
      <c r="IFA6" s="4756"/>
      <c r="IFB6" s="4756"/>
      <c r="IFC6" s="4756"/>
      <c r="IFD6" s="4756"/>
      <c r="IFE6" s="4756"/>
      <c r="IFF6" s="4756"/>
      <c r="IFG6" s="4756"/>
      <c r="IFH6" s="4756"/>
      <c r="IFI6" s="4756"/>
      <c r="IFJ6" s="4756"/>
      <c r="IFK6" s="4756"/>
      <c r="IFL6" s="4756"/>
      <c r="IFM6" s="4756"/>
      <c r="IFN6" s="4756"/>
      <c r="IFO6" s="4756"/>
      <c r="IFP6" s="4756"/>
      <c r="IFQ6" s="4756"/>
      <c r="IFR6" s="4756"/>
      <c r="IFS6" s="4756"/>
      <c r="IFT6" s="4756"/>
      <c r="IFU6" s="4756"/>
      <c r="IFV6" s="4756"/>
      <c r="IFW6" s="4756"/>
      <c r="IFX6" s="4756"/>
      <c r="IFY6" s="4756"/>
      <c r="IFZ6" s="4756"/>
      <c r="IGA6" s="4756"/>
      <c r="IGB6" s="4756"/>
      <c r="IGC6" s="4756"/>
      <c r="IGD6" s="4756"/>
      <c r="IGE6" s="4756"/>
      <c r="IGF6" s="4756"/>
      <c r="IGG6" s="4756"/>
      <c r="IGH6" s="4756"/>
      <c r="IGI6" s="4756"/>
      <c r="IGJ6" s="4756"/>
      <c r="IGK6" s="4756"/>
      <c r="IGL6" s="4756"/>
      <c r="IGM6" s="4756"/>
      <c r="IGN6" s="4756"/>
      <c r="IGO6" s="4756"/>
      <c r="IGP6" s="4756"/>
      <c r="IGQ6" s="4756"/>
      <c r="IGR6" s="4756"/>
      <c r="IGS6" s="4756"/>
      <c r="IGT6" s="4756"/>
      <c r="IGU6" s="4756"/>
      <c r="IGV6" s="4756"/>
      <c r="IGW6" s="4756"/>
      <c r="IGX6" s="4756"/>
      <c r="IGY6" s="4756"/>
      <c r="IGZ6" s="4756"/>
      <c r="IHA6" s="4756"/>
      <c r="IHB6" s="4756"/>
      <c r="IHC6" s="4756"/>
      <c r="IHD6" s="4756"/>
      <c r="IHE6" s="4756"/>
      <c r="IHF6" s="4756"/>
      <c r="IHG6" s="4756"/>
      <c r="IHH6" s="4756"/>
      <c r="IHI6" s="4756"/>
      <c r="IHJ6" s="4756"/>
      <c r="IHK6" s="4756"/>
      <c r="IHL6" s="4756"/>
      <c r="IHM6" s="4756"/>
      <c r="IHN6" s="4756"/>
      <c r="IHO6" s="4756"/>
      <c r="IHP6" s="4756"/>
      <c r="IHQ6" s="4756"/>
      <c r="IHR6" s="4756"/>
      <c r="IHS6" s="4756"/>
      <c r="IHT6" s="4756"/>
      <c r="IHU6" s="4756"/>
      <c r="IHV6" s="4756"/>
      <c r="IHW6" s="4756"/>
      <c r="IHX6" s="4756"/>
      <c r="IHY6" s="4756"/>
      <c r="IHZ6" s="4756"/>
      <c r="IIA6" s="4756"/>
      <c r="IIB6" s="4756"/>
      <c r="IIC6" s="4756"/>
      <c r="IID6" s="4756"/>
      <c r="IIE6" s="4756"/>
      <c r="IIF6" s="4756"/>
      <c r="IIG6" s="4756"/>
      <c r="IIH6" s="4756"/>
      <c r="III6" s="4756"/>
      <c r="IIJ6" s="4756"/>
      <c r="IIK6" s="4756"/>
      <c r="IIL6" s="4756"/>
      <c r="IIM6" s="4756"/>
      <c r="IIN6" s="4756"/>
      <c r="IIO6" s="4756"/>
      <c r="IIP6" s="4756"/>
      <c r="IIQ6" s="4756"/>
      <c r="IIR6" s="4756"/>
      <c r="IIS6" s="4756"/>
      <c r="IIT6" s="4756"/>
      <c r="IIU6" s="4756"/>
      <c r="IIV6" s="4756"/>
      <c r="IIW6" s="4756"/>
      <c r="IIX6" s="4756"/>
      <c r="IIY6" s="4756"/>
      <c r="IIZ6" s="4756"/>
      <c r="IJA6" s="4756"/>
      <c r="IJB6" s="4756"/>
      <c r="IJC6" s="4756"/>
      <c r="IJD6" s="4756"/>
      <c r="IJE6" s="4756"/>
      <c r="IJF6" s="4756"/>
      <c r="IJG6" s="4756"/>
      <c r="IJH6" s="4756"/>
      <c r="IJI6" s="4756"/>
      <c r="IJJ6" s="4756"/>
      <c r="IJK6" s="4756"/>
      <c r="IJL6" s="4756"/>
      <c r="IJM6" s="4756"/>
      <c r="IJN6" s="4756"/>
      <c r="IJO6" s="4756"/>
      <c r="IJP6" s="4756"/>
      <c r="IJQ6" s="4756"/>
      <c r="IJR6" s="4756"/>
      <c r="IJS6" s="4756"/>
      <c r="IJT6" s="4756"/>
      <c r="IJU6" s="4756"/>
      <c r="IJV6" s="4756"/>
      <c r="IJW6" s="4756"/>
      <c r="IJX6" s="4756"/>
      <c r="IJY6" s="4756"/>
      <c r="IJZ6" s="4756"/>
      <c r="IKA6" s="4756"/>
      <c r="IKB6" s="4756"/>
      <c r="IKC6" s="4756"/>
      <c r="IKD6" s="4756"/>
      <c r="IKE6" s="4756"/>
      <c r="IKF6" s="4756"/>
      <c r="IKG6" s="4756"/>
      <c r="IKH6" s="4756"/>
      <c r="IKI6" s="4756"/>
      <c r="IKJ6" s="4756"/>
      <c r="IKK6" s="4756"/>
      <c r="IKL6" s="4756"/>
      <c r="IKM6" s="4756"/>
      <c r="IKN6" s="4756"/>
      <c r="IKO6" s="4756"/>
      <c r="IKP6" s="4756"/>
      <c r="IKQ6" s="4756"/>
      <c r="IKR6" s="4756"/>
      <c r="IKS6" s="4756"/>
      <c r="IKT6" s="4756"/>
      <c r="IKU6" s="4756"/>
      <c r="IKV6" s="4756"/>
      <c r="IKW6" s="4756"/>
      <c r="IKX6" s="4756"/>
      <c r="IKY6" s="4756"/>
      <c r="IKZ6" s="4756"/>
      <c r="ILA6" s="4756"/>
      <c r="ILB6" s="4756"/>
      <c r="ILC6" s="4756"/>
      <c r="ILD6" s="4756"/>
      <c r="ILE6" s="4756"/>
      <c r="ILF6" s="4756"/>
      <c r="ILG6" s="4756"/>
      <c r="ILH6" s="4756"/>
      <c r="ILI6" s="4756"/>
      <c r="ILJ6" s="4756"/>
      <c r="ILK6" s="4756"/>
      <c r="ILL6" s="4756"/>
      <c r="ILM6" s="4756"/>
      <c r="ILN6" s="4756"/>
      <c r="ILO6" s="4756"/>
      <c r="ILP6" s="4756"/>
      <c r="ILQ6" s="4756"/>
      <c r="ILR6" s="4756"/>
      <c r="ILS6" s="4756"/>
      <c r="ILT6" s="4756"/>
      <c r="ILU6" s="4756"/>
      <c r="ILV6" s="4756"/>
      <c r="ILW6" s="4756"/>
      <c r="ILX6" s="4756"/>
      <c r="ILY6" s="4756"/>
      <c r="ILZ6" s="4756"/>
      <c r="IMA6" s="4756"/>
      <c r="IMB6" s="4756"/>
      <c r="IMC6" s="4756"/>
      <c r="IMD6" s="4756"/>
      <c r="IME6" s="4756"/>
      <c r="IMF6" s="4756"/>
      <c r="IMG6" s="4756"/>
      <c r="IMH6" s="4756"/>
      <c r="IMI6" s="4756"/>
      <c r="IMJ6" s="4756"/>
      <c r="IMK6" s="4756"/>
      <c r="IML6" s="4756"/>
      <c r="IMM6" s="4756"/>
      <c r="IMN6" s="4756"/>
      <c r="IMO6" s="4756"/>
      <c r="IMP6" s="4756"/>
      <c r="IMQ6" s="4756"/>
      <c r="IMR6" s="4756"/>
      <c r="IMS6" s="4756"/>
      <c r="IMT6" s="4756"/>
      <c r="IMU6" s="4756"/>
      <c r="IMV6" s="4756"/>
      <c r="IMW6" s="4756"/>
      <c r="IMX6" s="4756"/>
      <c r="IMY6" s="4756"/>
      <c r="IMZ6" s="4756"/>
      <c r="INA6" s="4756"/>
      <c r="INB6" s="4756"/>
      <c r="INC6" s="4756"/>
      <c r="IND6" s="4756"/>
      <c r="INE6" s="4756"/>
      <c r="INF6" s="4756"/>
      <c r="ING6" s="4756"/>
      <c r="INH6" s="4756"/>
      <c r="INI6" s="4756"/>
      <c r="INJ6" s="4756"/>
      <c r="INK6" s="4756"/>
      <c r="INL6" s="4756"/>
      <c r="INM6" s="4756"/>
      <c r="INN6" s="4756"/>
      <c r="INO6" s="4756"/>
      <c r="INP6" s="4756"/>
      <c r="INQ6" s="4756"/>
      <c r="INR6" s="4756"/>
      <c r="INS6" s="4756"/>
      <c r="INT6" s="4756"/>
      <c r="INU6" s="4756"/>
      <c r="INV6" s="4756"/>
      <c r="INW6" s="4756"/>
      <c r="INX6" s="4756"/>
      <c r="INY6" s="4756"/>
      <c r="INZ6" s="4756"/>
      <c r="IOA6" s="4756"/>
      <c r="IOB6" s="4756"/>
      <c r="IOC6" s="4756"/>
      <c r="IOD6" s="4756"/>
      <c r="IOE6" s="4756"/>
      <c r="IOF6" s="4756"/>
      <c r="IOG6" s="4756"/>
      <c r="IOH6" s="4756"/>
      <c r="IOI6" s="4756"/>
      <c r="IOJ6" s="4756"/>
      <c r="IOK6" s="4756"/>
      <c r="IOL6" s="4756"/>
      <c r="IOM6" s="4756"/>
      <c r="ION6" s="4756"/>
      <c r="IOO6" s="4756"/>
      <c r="IOP6" s="4756"/>
      <c r="IOQ6" s="4756"/>
      <c r="IOR6" s="4756"/>
      <c r="IOS6" s="4756"/>
      <c r="IOT6" s="4756"/>
      <c r="IOU6" s="4756"/>
      <c r="IOV6" s="4756"/>
      <c r="IOW6" s="4756"/>
      <c r="IOX6" s="4756"/>
      <c r="IOY6" s="4756"/>
      <c r="IOZ6" s="4756"/>
      <c r="IPA6" s="4756"/>
      <c r="IPB6" s="4756"/>
      <c r="IPC6" s="4756"/>
      <c r="IPD6" s="4756"/>
      <c r="IPE6" s="4756"/>
      <c r="IPF6" s="4756"/>
      <c r="IPG6" s="4756"/>
      <c r="IPH6" s="4756"/>
      <c r="IPI6" s="4756"/>
      <c r="IPJ6" s="4756"/>
      <c r="IPK6" s="4756"/>
      <c r="IPL6" s="4756"/>
      <c r="IPM6" s="4756"/>
      <c r="IPN6" s="4756"/>
      <c r="IPO6" s="4756"/>
      <c r="IPP6" s="4756"/>
      <c r="IPQ6" s="4756"/>
      <c r="IPR6" s="4756"/>
      <c r="IPS6" s="4756"/>
      <c r="IPT6" s="4756"/>
      <c r="IPU6" s="4756"/>
      <c r="IPV6" s="4756"/>
      <c r="IPW6" s="4756"/>
      <c r="IPX6" s="4756"/>
      <c r="IPY6" s="4756"/>
      <c r="IPZ6" s="4756"/>
      <c r="IQA6" s="4756"/>
      <c r="IQB6" s="4756"/>
      <c r="IQC6" s="4756"/>
      <c r="IQD6" s="4756"/>
      <c r="IQE6" s="4756"/>
      <c r="IQF6" s="4756"/>
      <c r="IQG6" s="4756"/>
      <c r="IQH6" s="4756"/>
      <c r="IQI6" s="4756"/>
      <c r="IQJ6" s="4756"/>
      <c r="IQK6" s="4756"/>
      <c r="IQL6" s="4756"/>
      <c r="IQM6" s="4756"/>
      <c r="IQN6" s="4756"/>
      <c r="IQO6" s="4756"/>
      <c r="IQP6" s="4756"/>
      <c r="IQQ6" s="4756"/>
      <c r="IQR6" s="4756"/>
      <c r="IQS6" s="4756"/>
      <c r="IQT6" s="4756"/>
      <c r="IQU6" s="4756"/>
      <c r="IQV6" s="4756"/>
      <c r="IQW6" s="4756"/>
      <c r="IQX6" s="4756"/>
      <c r="IQY6" s="4756"/>
      <c r="IQZ6" s="4756"/>
      <c r="IRA6" s="4756"/>
      <c r="IRB6" s="4756"/>
      <c r="IRC6" s="4756"/>
      <c r="IRD6" s="4756"/>
      <c r="IRE6" s="4756"/>
      <c r="IRF6" s="4756"/>
      <c r="IRG6" s="4756"/>
      <c r="IRH6" s="4756"/>
      <c r="IRI6" s="4756"/>
      <c r="IRJ6" s="4756"/>
      <c r="IRK6" s="4756"/>
      <c r="IRL6" s="4756"/>
      <c r="IRM6" s="4756"/>
      <c r="IRN6" s="4756"/>
      <c r="IRO6" s="4756"/>
      <c r="IRP6" s="4756"/>
      <c r="IRQ6" s="4756"/>
      <c r="IRR6" s="4756"/>
      <c r="IRS6" s="4756"/>
      <c r="IRT6" s="4756"/>
      <c r="IRU6" s="4756"/>
      <c r="IRV6" s="4756"/>
      <c r="IRW6" s="4756"/>
      <c r="IRX6" s="4756"/>
      <c r="IRY6" s="4756"/>
      <c r="IRZ6" s="4756"/>
      <c r="ISA6" s="4756"/>
      <c r="ISB6" s="4756"/>
      <c r="ISC6" s="4756"/>
      <c r="ISD6" s="4756"/>
      <c r="ISE6" s="4756"/>
      <c r="ISF6" s="4756"/>
      <c r="ISG6" s="4756"/>
      <c r="ISH6" s="4756"/>
      <c r="ISI6" s="4756"/>
      <c r="ISJ6" s="4756"/>
      <c r="ISK6" s="4756"/>
      <c r="ISL6" s="4756"/>
      <c r="ISM6" s="4756"/>
      <c r="ISN6" s="4756"/>
      <c r="ISO6" s="4756"/>
      <c r="ISP6" s="4756"/>
      <c r="ISQ6" s="4756"/>
      <c r="ISR6" s="4756"/>
      <c r="ISS6" s="4756"/>
      <c r="IST6" s="4756"/>
      <c r="ISU6" s="4756"/>
      <c r="ISV6" s="4756"/>
      <c r="ISW6" s="4756"/>
      <c r="ISX6" s="4756"/>
      <c r="ISY6" s="4756"/>
      <c r="ISZ6" s="4756"/>
      <c r="ITA6" s="4756"/>
      <c r="ITB6" s="4756"/>
      <c r="ITC6" s="4756"/>
      <c r="ITD6" s="4756"/>
      <c r="ITE6" s="4756"/>
      <c r="ITF6" s="4756"/>
      <c r="ITG6" s="4756"/>
      <c r="ITH6" s="4756"/>
      <c r="ITI6" s="4756"/>
      <c r="ITJ6" s="4756"/>
      <c r="ITK6" s="4756"/>
      <c r="ITL6" s="4756"/>
      <c r="ITM6" s="4756"/>
      <c r="ITN6" s="4756"/>
      <c r="ITO6" s="4756"/>
      <c r="ITP6" s="4756"/>
      <c r="ITQ6" s="4756"/>
      <c r="ITR6" s="4756"/>
      <c r="ITS6" s="4756"/>
      <c r="ITT6" s="4756"/>
      <c r="ITU6" s="4756"/>
      <c r="ITV6" s="4756"/>
      <c r="ITW6" s="4756"/>
      <c r="ITX6" s="4756"/>
      <c r="ITY6" s="4756"/>
      <c r="ITZ6" s="4756"/>
      <c r="IUA6" s="4756"/>
      <c r="IUB6" s="4756"/>
      <c r="IUC6" s="4756"/>
      <c r="IUD6" s="4756"/>
      <c r="IUE6" s="4756"/>
      <c r="IUF6" s="4756"/>
      <c r="IUG6" s="4756"/>
      <c r="IUH6" s="4756"/>
      <c r="IUI6" s="4756"/>
      <c r="IUJ6" s="4756"/>
      <c r="IUK6" s="4756"/>
      <c r="IUL6" s="4756"/>
      <c r="IUM6" s="4756"/>
      <c r="IUN6" s="4756"/>
      <c r="IUO6" s="4756"/>
      <c r="IUP6" s="4756"/>
      <c r="IUQ6" s="4756"/>
      <c r="IUR6" s="4756"/>
      <c r="IUS6" s="4756"/>
      <c r="IUT6" s="4756"/>
      <c r="IUU6" s="4756"/>
      <c r="IUV6" s="4756"/>
      <c r="IUW6" s="4756"/>
      <c r="IUX6" s="4756"/>
      <c r="IUY6" s="4756"/>
      <c r="IUZ6" s="4756"/>
      <c r="IVA6" s="4756"/>
      <c r="IVB6" s="4756"/>
      <c r="IVC6" s="4756"/>
      <c r="IVD6" s="4756"/>
      <c r="IVE6" s="4756"/>
      <c r="IVF6" s="4756"/>
      <c r="IVG6" s="4756"/>
      <c r="IVH6" s="4756"/>
      <c r="IVI6" s="4756"/>
      <c r="IVJ6" s="4756"/>
      <c r="IVK6" s="4756"/>
      <c r="IVL6" s="4756"/>
      <c r="IVM6" s="4756"/>
      <c r="IVN6" s="4756"/>
      <c r="IVO6" s="4756"/>
      <c r="IVP6" s="4756"/>
      <c r="IVQ6" s="4756"/>
      <c r="IVR6" s="4756"/>
      <c r="IVS6" s="4756"/>
      <c r="IVT6" s="4756"/>
      <c r="IVU6" s="4756"/>
      <c r="IVV6" s="4756"/>
      <c r="IVW6" s="4756"/>
      <c r="IVX6" s="4756"/>
      <c r="IVY6" s="4756"/>
      <c r="IVZ6" s="4756"/>
      <c r="IWA6" s="4756"/>
      <c r="IWB6" s="4756"/>
      <c r="IWC6" s="4756"/>
      <c r="IWD6" s="4756"/>
      <c r="IWE6" s="4756"/>
      <c r="IWF6" s="4756"/>
      <c r="IWG6" s="4756"/>
      <c r="IWH6" s="4756"/>
      <c r="IWI6" s="4756"/>
      <c r="IWJ6" s="4756"/>
      <c r="IWK6" s="4756"/>
      <c r="IWL6" s="4756"/>
      <c r="IWM6" s="4756"/>
      <c r="IWN6" s="4756"/>
      <c r="IWO6" s="4756"/>
      <c r="IWP6" s="4756"/>
      <c r="IWQ6" s="4756"/>
      <c r="IWR6" s="4756"/>
      <c r="IWS6" s="4756"/>
      <c r="IWT6" s="4756"/>
      <c r="IWU6" s="4756"/>
      <c r="IWV6" s="4756"/>
      <c r="IWW6" s="4756"/>
      <c r="IWX6" s="4756"/>
      <c r="IWY6" s="4756"/>
      <c r="IWZ6" s="4756"/>
      <c r="IXA6" s="4756"/>
      <c r="IXB6" s="4756"/>
      <c r="IXC6" s="4756"/>
      <c r="IXD6" s="4756"/>
      <c r="IXE6" s="4756"/>
      <c r="IXF6" s="4756"/>
      <c r="IXG6" s="4756"/>
      <c r="IXH6" s="4756"/>
      <c r="IXI6" s="4756"/>
      <c r="IXJ6" s="4756"/>
      <c r="IXK6" s="4756"/>
      <c r="IXL6" s="4756"/>
      <c r="IXM6" s="4756"/>
      <c r="IXN6" s="4756"/>
      <c r="IXO6" s="4756"/>
      <c r="IXP6" s="4756"/>
      <c r="IXQ6" s="4756"/>
      <c r="IXR6" s="4756"/>
      <c r="IXS6" s="4756"/>
      <c r="IXT6" s="4756"/>
      <c r="IXU6" s="4756"/>
      <c r="IXV6" s="4756"/>
      <c r="IXW6" s="4756"/>
      <c r="IXX6" s="4756"/>
      <c r="IXY6" s="4756"/>
      <c r="IXZ6" s="4756"/>
      <c r="IYA6" s="4756"/>
      <c r="IYB6" s="4756"/>
      <c r="IYC6" s="4756"/>
      <c r="IYD6" s="4756"/>
      <c r="IYE6" s="4756"/>
      <c r="IYF6" s="4756"/>
      <c r="IYG6" s="4756"/>
      <c r="IYH6" s="4756"/>
      <c r="IYI6" s="4756"/>
      <c r="IYJ6" s="4756"/>
      <c r="IYK6" s="4756"/>
      <c r="IYL6" s="4756"/>
      <c r="IYM6" s="4756"/>
      <c r="IYN6" s="4756"/>
      <c r="IYO6" s="4756"/>
      <c r="IYP6" s="4756"/>
      <c r="IYQ6" s="4756"/>
      <c r="IYR6" s="4756"/>
      <c r="IYS6" s="4756"/>
      <c r="IYT6" s="4756"/>
      <c r="IYU6" s="4756"/>
      <c r="IYV6" s="4756"/>
      <c r="IYW6" s="4756"/>
      <c r="IYX6" s="4756"/>
      <c r="IYY6" s="4756"/>
      <c r="IYZ6" s="4756"/>
      <c r="IZA6" s="4756"/>
      <c r="IZB6" s="4756"/>
      <c r="IZC6" s="4756"/>
      <c r="IZD6" s="4756"/>
      <c r="IZE6" s="4756"/>
      <c r="IZF6" s="4756"/>
      <c r="IZG6" s="4756"/>
      <c r="IZH6" s="4756"/>
      <c r="IZI6" s="4756"/>
      <c r="IZJ6" s="4756"/>
      <c r="IZK6" s="4756"/>
      <c r="IZL6" s="4756"/>
      <c r="IZM6" s="4756"/>
      <c r="IZN6" s="4756"/>
      <c r="IZO6" s="4756"/>
      <c r="IZP6" s="4756"/>
      <c r="IZQ6" s="4756"/>
      <c r="IZR6" s="4756"/>
      <c r="IZS6" s="4756"/>
      <c r="IZT6" s="4756"/>
      <c r="IZU6" s="4756"/>
      <c r="IZV6" s="4756"/>
      <c r="IZW6" s="4756"/>
      <c r="IZX6" s="4756"/>
      <c r="IZY6" s="4756"/>
      <c r="IZZ6" s="4756"/>
      <c r="JAA6" s="4756"/>
      <c r="JAB6" s="4756"/>
      <c r="JAC6" s="4756"/>
      <c r="JAD6" s="4756"/>
      <c r="JAE6" s="4756"/>
      <c r="JAF6" s="4756"/>
      <c r="JAG6" s="4756"/>
      <c r="JAH6" s="4756"/>
      <c r="JAI6" s="4756"/>
      <c r="JAJ6" s="4756"/>
      <c r="JAK6" s="4756"/>
      <c r="JAL6" s="4756"/>
      <c r="JAM6" s="4756"/>
      <c r="JAN6" s="4756"/>
      <c r="JAO6" s="4756"/>
      <c r="JAP6" s="4756"/>
      <c r="JAQ6" s="4756"/>
      <c r="JAR6" s="4756"/>
      <c r="JAS6" s="4756"/>
      <c r="JAT6" s="4756"/>
      <c r="JAU6" s="4756"/>
      <c r="JAV6" s="4756"/>
      <c r="JAW6" s="4756"/>
      <c r="JAX6" s="4756"/>
      <c r="JAY6" s="4756"/>
      <c r="JAZ6" s="4756"/>
      <c r="JBA6" s="4756"/>
      <c r="JBB6" s="4756"/>
      <c r="JBC6" s="4756"/>
      <c r="JBD6" s="4756"/>
      <c r="JBE6" s="4756"/>
      <c r="JBF6" s="4756"/>
      <c r="JBG6" s="4756"/>
      <c r="JBH6" s="4756"/>
      <c r="JBI6" s="4756"/>
      <c r="JBJ6" s="4756"/>
      <c r="JBK6" s="4756"/>
      <c r="JBL6" s="4756"/>
      <c r="JBM6" s="4756"/>
      <c r="JBN6" s="4756"/>
      <c r="JBO6" s="4756"/>
      <c r="JBP6" s="4756"/>
      <c r="JBQ6" s="4756"/>
      <c r="JBR6" s="4756"/>
      <c r="JBS6" s="4756"/>
      <c r="JBT6" s="4756"/>
      <c r="JBU6" s="4756"/>
      <c r="JBV6" s="4756"/>
      <c r="JBW6" s="4756"/>
      <c r="JBX6" s="4756"/>
      <c r="JBY6" s="4756"/>
      <c r="JBZ6" s="4756"/>
      <c r="JCA6" s="4756"/>
      <c r="JCB6" s="4756"/>
      <c r="JCC6" s="4756"/>
      <c r="JCD6" s="4756"/>
      <c r="JCE6" s="4756"/>
      <c r="JCF6" s="4756"/>
      <c r="JCG6" s="4756"/>
      <c r="JCH6" s="4756"/>
      <c r="JCI6" s="4756"/>
      <c r="JCJ6" s="4756"/>
      <c r="JCK6" s="4756"/>
      <c r="JCL6" s="4756"/>
      <c r="JCM6" s="4756"/>
      <c r="JCN6" s="4756"/>
      <c r="JCO6" s="4756"/>
      <c r="JCP6" s="4756"/>
      <c r="JCQ6" s="4756"/>
      <c r="JCR6" s="4756"/>
      <c r="JCS6" s="4756"/>
      <c r="JCT6" s="4756"/>
      <c r="JCU6" s="4756"/>
      <c r="JCV6" s="4756"/>
      <c r="JCW6" s="4756"/>
      <c r="JCX6" s="4756"/>
      <c r="JCY6" s="4756"/>
      <c r="JCZ6" s="4756"/>
      <c r="JDA6" s="4756"/>
      <c r="JDB6" s="4756"/>
      <c r="JDC6" s="4756"/>
      <c r="JDD6" s="4756"/>
      <c r="JDE6" s="4756"/>
      <c r="JDF6" s="4756"/>
      <c r="JDG6" s="4756"/>
      <c r="JDH6" s="4756"/>
      <c r="JDI6" s="4756"/>
      <c r="JDJ6" s="4756"/>
      <c r="JDK6" s="4756"/>
      <c r="JDL6" s="4756"/>
      <c r="JDM6" s="4756"/>
      <c r="JDN6" s="4756"/>
      <c r="JDO6" s="4756"/>
      <c r="JDP6" s="4756"/>
      <c r="JDQ6" s="4756"/>
      <c r="JDR6" s="4756"/>
      <c r="JDS6" s="4756"/>
      <c r="JDT6" s="4756"/>
      <c r="JDU6" s="4756"/>
      <c r="JDV6" s="4756"/>
      <c r="JDW6" s="4756"/>
      <c r="JDX6" s="4756"/>
      <c r="JDY6" s="4756"/>
      <c r="JDZ6" s="4756"/>
      <c r="JEA6" s="4756"/>
      <c r="JEB6" s="4756"/>
      <c r="JEC6" s="4756"/>
      <c r="JED6" s="4756"/>
      <c r="JEE6" s="4756"/>
      <c r="JEF6" s="4756"/>
      <c r="JEG6" s="4756"/>
      <c r="JEH6" s="4756"/>
      <c r="JEI6" s="4756"/>
      <c r="JEJ6" s="4756"/>
      <c r="JEK6" s="4756"/>
      <c r="JEL6" s="4756"/>
      <c r="JEM6" s="4756"/>
      <c r="JEN6" s="4756"/>
      <c r="JEO6" s="4756"/>
      <c r="JEP6" s="4756"/>
      <c r="JEQ6" s="4756"/>
      <c r="JER6" s="4756"/>
      <c r="JES6" s="4756"/>
      <c r="JET6" s="4756"/>
      <c r="JEU6" s="4756"/>
      <c r="JEV6" s="4756"/>
      <c r="JEW6" s="4756"/>
      <c r="JEX6" s="4756"/>
      <c r="JEY6" s="4756"/>
      <c r="JEZ6" s="4756"/>
      <c r="JFA6" s="4756"/>
      <c r="JFB6" s="4756"/>
      <c r="JFC6" s="4756"/>
      <c r="JFD6" s="4756"/>
      <c r="JFE6" s="4756"/>
      <c r="JFF6" s="4756"/>
      <c r="JFG6" s="4756"/>
      <c r="JFH6" s="4756"/>
      <c r="JFI6" s="4756"/>
      <c r="JFJ6" s="4756"/>
      <c r="JFK6" s="4756"/>
      <c r="JFL6" s="4756"/>
      <c r="JFM6" s="4756"/>
      <c r="JFN6" s="4756"/>
      <c r="JFO6" s="4756"/>
      <c r="JFP6" s="4756"/>
      <c r="JFQ6" s="4756"/>
      <c r="JFR6" s="4756"/>
      <c r="JFS6" s="4756"/>
      <c r="JFT6" s="4756"/>
      <c r="JFU6" s="4756"/>
      <c r="JFV6" s="4756"/>
      <c r="JFW6" s="4756"/>
      <c r="JFX6" s="4756"/>
      <c r="JFY6" s="4756"/>
      <c r="JFZ6" s="4756"/>
      <c r="JGA6" s="4756"/>
      <c r="JGB6" s="4756"/>
      <c r="JGC6" s="4756"/>
      <c r="JGD6" s="4756"/>
      <c r="JGE6" s="4756"/>
      <c r="JGF6" s="4756"/>
      <c r="JGG6" s="4756"/>
      <c r="JGH6" s="4756"/>
      <c r="JGI6" s="4756"/>
      <c r="JGJ6" s="4756"/>
      <c r="JGK6" s="4756"/>
      <c r="JGL6" s="4756"/>
      <c r="JGM6" s="4756"/>
      <c r="JGN6" s="4756"/>
      <c r="JGO6" s="4756"/>
      <c r="JGP6" s="4756"/>
      <c r="JGQ6" s="4756"/>
      <c r="JGR6" s="4756"/>
      <c r="JGS6" s="4756"/>
      <c r="JGT6" s="4756"/>
      <c r="JGU6" s="4756"/>
      <c r="JGV6" s="4756"/>
      <c r="JGW6" s="4756"/>
      <c r="JGX6" s="4756"/>
      <c r="JGY6" s="4756"/>
      <c r="JGZ6" s="4756"/>
      <c r="JHA6" s="4756"/>
      <c r="JHB6" s="4756"/>
      <c r="JHC6" s="4756"/>
      <c r="JHD6" s="4756"/>
      <c r="JHE6" s="4756"/>
      <c r="JHF6" s="4756"/>
      <c r="JHG6" s="4756"/>
      <c r="JHH6" s="4756"/>
      <c r="JHI6" s="4756"/>
      <c r="JHJ6" s="4756"/>
      <c r="JHK6" s="4756"/>
      <c r="JHL6" s="4756"/>
      <c r="JHM6" s="4756"/>
      <c r="JHN6" s="4756"/>
      <c r="JHO6" s="4756"/>
      <c r="JHP6" s="4756"/>
      <c r="JHQ6" s="4756"/>
      <c r="JHR6" s="4756"/>
      <c r="JHS6" s="4756"/>
      <c r="JHT6" s="4756"/>
      <c r="JHU6" s="4756"/>
      <c r="JHV6" s="4756"/>
      <c r="JHW6" s="4756"/>
      <c r="JHX6" s="4756"/>
      <c r="JHY6" s="4756"/>
      <c r="JHZ6" s="4756"/>
      <c r="JIA6" s="4756"/>
      <c r="JIB6" s="4756"/>
      <c r="JIC6" s="4756"/>
      <c r="JID6" s="4756"/>
      <c r="JIE6" s="4756"/>
      <c r="JIF6" s="4756"/>
      <c r="JIG6" s="4756"/>
      <c r="JIH6" s="4756"/>
      <c r="JII6" s="4756"/>
      <c r="JIJ6" s="4756"/>
      <c r="JIK6" s="4756"/>
      <c r="JIL6" s="4756"/>
      <c r="JIM6" s="4756"/>
      <c r="JIN6" s="4756"/>
      <c r="JIO6" s="4756"/>
      <c r="JIP6" s="4756"/>
      <c r="JIQ6" s="4756"/>
      <c r="JIR6" s="4756"/>
      <c r="JIS6" s="4756"/>
      <c r="JIT6" s="4756"/>
      <c r="JIU6" s="4756"/>
      <c r="JIV6" s="4756"/>
      <c r="JIW6" s="4756"/>
      <c r="JIX6" s="4756"/>
      <c r="JIY6" s="4756"/>
      <c r="JIZ6" s="4756"/>
      <c r="JJA6" s="4756"/>
      <c r="JJB6" s="4756"/>
      <c r="JJC6" s="4756"/>
      <c r="JJD6" s="4756"/>
      <c r="JJE6" s="4756"/>
      <c r="JJF6" s="4756"/>
      <c r="JJG6" s="4756"/>
      <c r="JJH6" s="4756"/>
      <c r="JJI6" s="4756"/>
      <c r="JJJ6" s="4756"/>
      <c r="JJK6" s="4756"/>
      <c r="JJL6" s="4756"/>
      <c r="JJM6" s="4756"/>
      <c r="JJN6" s="4756"/>
      <c r="JJO6" s="4756"/>
      <c r="JJP6" s="4756"/>
      <c r="JJQ6" s="4756"/>
      <c r="JJR6" s="4756"/>
      <c r="JJS6" s="4756"/>
      <c r="JJT6" s="4756"/>
      <c r="JJU6" s="4756"/>
      <c r="JJV6" s="4756"/>
      <c r="JJW6" s="4756"/>
      <c r="JJX6" s="4756"/>
      <c r="JJY6" s="4756"/>
      <c r="JJZ6" s="4756"/>
      <c r="JKA6" s="4756"/>
      <c r="JKB6" s="4756"/>
      <c r="JKC6" s="4756"/>
      <c r="JKD6" s="4756"/>
      <c r="JKE6" s="4756"/>
      <c r="JKF6" s="4756"/>
      <c r="JKG6" s="4756"/>
      <c r="JKH6" s="4756"/>
      <c r="JKI6" s="4756"/>
      <c r="JKJ6" s="4756"/>
      <c r="JKK6" s="4756"/>
      <c r="JKL6" s="4756"/>
      <c r="JKM6" s="4756"/>
      <c r="JKN6" s="4756"/>
      <c r="JKO6" s="4756"/>
      <c r="JKP6" s="4756"/>
      <c r="JKQ6" s="4756"/>
      <c r="JKR6" s="4756"/>
      <c r="JKS6" s="4756"/>
      <c r="JKT6" s="4756"/>
      <c r="JKU6" s="4756"/>
      <c r="JKV6" s="4756"/>
      <c r="JKW6" s="4756"/>
      <c r="JKX6" s="4756"/>
      <c r="JKY6" s="4756"/>
      <c r="JKZ6" s="4756"/>
      <c r="JLA6" s="4756"/>
      <c r="JLB6" s="4756"/>
      <c r="JLC6" s="4756"/>
      <c r="JLD6" s="4756"/>
      <c r="JLE6" s="4756"/>
      <c r="JLF6" s="4756"/>
      <c r="JLG6" s="4756"/>
      <c r="JLH6" s="4756"/>
      <c r="JLI6" s="4756"/>
      <c r="JLJ6" s="4756"/>
      <c r="JLK6" s="4756"/>
      <c r="JLL6" s="4756"/>
      <c r="JLM6" s="4756"/>
      <c r="JLN6" s="4756"/>
      <c r="JLO6" s="4756"/>
      <c r="JLP6" s="4756"/>
      <c r="JLQ6" s="4756"/>
      <c r="JLR6" s="4756"/>
      <c r="JLS6" s="4756"/>
      <c r="JLT6" s="4756"/>
      <c r="JLU6" s="4756"/>
      <c r="JLV6" s="4756"/>
      <c r="JLW6" s="4756"/>
      <c r="JLX6" s="4756"/>
      <c r="JLY6" s="4756"/>
      <c r="JLZ6" s="4756"/>
      <c r="JMA6" s="4756"/>
      <c r="JMB6" s="4756"/>
      <c r="JMC6" s="4756"/>
      <c r="JMD6" s="4756"/>
      <c r="JME6" s="4756"/>
      <c r="JMF6" s="4756"/>
      <c r="JMG6" s="4756"/>
      <c r="JMH6" s="4756"/>
      <c r="JMI6" s="4756"/>
      <c r="JMJ6" s="4756"/>
      <c r="JMK6" s="4756"/>
      <c r="JML6" s="4756"/>
      <c r="JMM6" s="4756"/>
      <c r="JMN6" s="4756"/>
      <c r="JMO6" s="4756"/>
      <c r="JMP6" s="4756"/>
      <c r="JMQ6" s="4756"/>
      <c r="JMR6" s="4756"/>
      <c r="JMS6" s="4756"/>
      <c r="JMT6" s="4756"/>
      <c r="JMU6" s="4756"/>
      <c r="JMV6" s="4756"/>
      <c r="JMW6" s="4756"/>
      <c r="JMX6" s="4756"/>
      <c r="JMY6" s="4756"/>
      <c r="JMZ6" s="4756"/>
      <c r="JNA6" s="4756"/>
      <c r="JNB6" s="4756"/>
      <c r="JNC6" s="4756"/>
      <c r="JND6" s="4756"/>
      <c r="JNE6" s="4756"/>
      <c r="JNF6" s="4756"/>
      <c r="JNG6" s="4756"/>
      <c r="JNH6" s="4756"/>
      <c r="JNI6" s="4756"/>
      <c r="JNJ6" s="4756"/>
      <c r="JNK6" s="4756"/>
      <c r="JNL6" s="4756"/>
      <c r="JNM6" s="4756"/>
      <c r="JNN6" s="4756"/>
      <c r="JNO6" s="4756"/>
      <c r="JNP6" s="4756"/>
      <c r="JNQ6" s="4756"/>
      <c r="JNR6" s="4756"/>
      <c r="JNS6" s="4756"/>
      <c r="JNT6" s="4756"/>
      <c r="JNU6" s="4756"/>
      <c r="JNV6" s="4756"/>
      <c r="JNW6" s="4756"/>
      <c r="JNX6" s="4756"/>
      <c r="JNY6" s="4756"/>
      <c r="JNZ6" s="4756"/>
      <c r="JOA6" s="4756"/>
      <c r="JOB6" s="4756"/>
      <c r="JOC6" s="4756"/>
      <c r="JOD6" s="4756"/>
      <c r="JOE6" s="4756"/>
      <c r="JOF6" s="4756"/>
      <c r="JOG6" s="4756"/>
      <c r="JOH6" s="4756"/>
      <c r="JOI6" s="4756"/>
      <c r="JOJ6" s="4756"/>
      <c r="JOK6" s="4756"/>
      <c r="JOL6" s="4756"/>
      <c r="JOM6" s="4756"/>
      <c r="JON6" s="4756"/>
      <c r="JOO6" s="4756"/>
      <c r="JOP6" s="4756"/>
      <c r="JOQ6" s="4756"/>
      <c r="JOR6" s="4756"/>
      <c r="JOS6" s="4756"/>
      <c r="JOT6" s="4756"/>
      <c r="JOU6" s="4756"/>
      <c r="JOV6" s="4756"/>
      <c r="JOW6" s="4756"/>
      <c r="JOX6" s="4756"/>
      <c r="JOY6" s="4756"/>
      <c r="JOZ6" s="4756"/>
      <c r="JPA6" s="4756"/>
      <c r="JPB6" s="4756"/>
      <c r="JPC6" s="4756"/>
      <c r="JPD6" s="4756"/>
      <c r="JPE6" s="4756"/>
      <c r="JPF6" s="4756"/>
      <c r="JPG6" s="4756"/>
      <c r="JPH6" s="4756"/>
      <c r="JPI6" s="4756"/>
      <c r="JPJ6" s="4756"/>
      <c r="JPK6" s="4756"/>
      <c r="JPL6" s="4756"/>
      <c r="JPM6" s="4756"/>
      <c r="JPN6" s="4756"/>
      <c r="JPO6" s="4756"/>
      <c r="JPP6" s="4756"/>
      <c r="JPQ6" s="4756"/>
      <c r="JPR6" s="4756"/>
      <c r="JPS6" s="4756"/>
      <c r="JPT6" s="4756"/>
      <c r="JPU6" s="4756"/>
      <c r="JPV6" s="4756"/>
      <c r="JPW6" s="4756"/>
      <c r="JPX6" s="4756"/>
      <c r="JPY6" s="4756"/>
      <c r="JPZ6" s="4756"/>
      <c r="JQA6" s="4756"/>
      <c r="JQB6" s="4756"/>
      <c r="JQC6" s="4756"/>
      <c r="JQD6" s="4756"/>
      <c r="JQE6" s="4756"/>
      <c r="JQF6" s="4756"/>
      <c r="JQG6" s="4756"/>
      <c r="JQH6" s="4756"/>
      <c r="JQI6" s="4756"/>
      <c r="JQJ6" s="4756"/>
      <c r="JQK6" s="4756"/>
      <c r="JQL6" s="4756"/>
      <c r="JQM6" s="4756"/>
      <c r="JQN6" s="4756"/>
      <c r="JQO6" s="4756"/>
      <c r="JQP6" s="4756"/>
      <c r="JQQ6" s="4756"/>
      <c r="JQR6" s="4756"/>
      <c r="JQS6" s="4756"/>
      <c r="JQT6" s="4756"/>
      <c r="JQU6" s="4756"/>
      <c r="JQV6" s="4756"/>
      <c r="JQW6" s="4756"/>
      <c r="JQX6" s="4756"/>
      <c r="JQY6" s="4756"/>
      <c r="JQZ6" s="4756"/>
      <c r="JRA6" s="4756"/>
      <c r="JRB6" s="4756"/>
      <c r="JRC6" s="4756"/>
      <c r="JRD6" s="4756"/>
      <c r="JRE6" s="4756"/>
      <c r="JRF6" s="4756"/>
      <c r="JRG6" s="4756"/>
      <c r="JRH6" s="4756"/>
      <c r="JRI6" s="4756"/>
      <c r="JRJ6" s="4756"/>
      <c r="JRK6" s="4756"/>
      <c r="JRL6" s="4756"/>
      <c r="JRM6" s="4756"/>
      <c r="JRN6" s="4756"/>
      <c r="JRO6" s="4756"/>
      <c r="JRP6" s="4756"/>
      <c r="JRQ6" s="4756"/>
      <c r="JRR6" s="4756"/>
      <c r="JRS6" s="4756"/>
      <c r="JRT6" s="4756"/>
      <c r="JRU6" s="4756"/>
      <c r="JRV6" s="4756"/>
      <c r="JRW6" s="4756"/>
      <c r="JRX6" s="4756"/>
      <c r="JRY6" s="4756"/>
      <c r="JRZ6" s="4756"/>
      <c r="JSA6" s="4756"/>
      <c r="JSB6" s="4756"/>
      <c r="JSC6" s="4756"/>
      <c r="JSD6" s="4756"/>
      <c r="JSE6" s="4756"/>
      <c r="JSF6" s="4756"/>
      <c r="JSG6" s="4756"/>
      <c r="JSH6" s="4756"/>
      <c r="JSI6" s="4756"/>
      <c r="JSJ6" s="4756"/>
      <c r="JSK6" s="4756"/>
      <c r="JSL6" s="4756"/>
      <c r="JSM6" s="4756"/>
      <c r="JSN6" s="4756"/>
      <c r="JSO6" s="4756"/>
      <c r="JSP6" s="4756"/>
      <c r="JSQ6" s="4756"/>
      <c r="JSR6" s="4756"/>
      <c r="JSS6" s="4756"/>
      <c r="JST6" s="4756"/>
      <c r="JSU6" s="4756"/>
      <c r="JSV6" s="4756"/>
      <c r="JSW6" s="4756"/>
      <c r="JSX6" s="4756"/>
      <c r="JSY6" s="4756"/>
      <c r="JSZ6" s="4756"/>
      <c r="JTA6" s="4756"/>
      <c r="JTB6" s="4756"/>
      <c r="JTC6" s="4756"/>
      <c r="JTD6" s="4756"/>
      <c r="JTE6" s="4756"/>
      <c r="JTF6" s="4756"/>
      <c r="JTG6" s="4756"/>
      <c r="JTH6" s="4756"/>
      <c r="JTI6" s="4756"/>
      <c r="JTJ6" s="4756"/>
      <c r="JTK6" s="4756"/>
      <c r="JTL6" s="4756"/>
      <c r="JTM6" s="4756"/>
      <c r="JTN6" s="4756"/>
      <c r="JTO6" s="4756"/>
      <c r="JTP6" s="4756"/>
      <c r="JTQ6" s="4756"/>
      <c r="JTR6" s="4756"/>
      <c r="JTS6" s="4756"/>
      <c r="JTT6" s="4756"/>
      <c r="JTU6" s="4756"/>
      <c r="JTV6" s="4756"/>
      <c r="JTW6" s="4756"/>
      <c r="JTX6" s="4756"/>
      <c r="JTY6" s="4756"/>
      <c r="JTZ6" s="4756"/>
      <c r="JUA6" s="4756"/>
      <c r="JUB6" s="4756"/>
      <c r="JUC6" s="4756"/>
      <c r="JUD6" s="4756"/>
      <c r="JUE6" s="4756"/>
      <c r="JUF6" s="4756"/>
      <c r="JUG6" s="4756"/>
      <c r="JUH6" s="4756"/>
      <c r="JUI6" s="4756"/>
      <c r="JUJ6" s="4756"/>
      <c r="JUK6" s="4756"/>
      <c r="JUL6" s="4756"/>
      <c r="JUM6" s="4756"/>
      <c r="JUN6" s="4756"/>
      <c r="JUO6" s="4756"/>
      <c r="JUP6" s="4756"/>
      <c r="JUQ6" s="4756"/>
      <c r="JUR6" s="4756"/>
      <c r="JUS6" s="4756"/>
      <c r="JUT6" s="4756"/>
      <c r="JUU6" s="4756"/>
      <c r="JUV6" s="4756"/>
      <c r="JUW6" s="4756"/>
      <c r="JUX6" s="4756"/>
      <c r="JUY6" s="4756"/>
      <c r="JUZ6" s="4756"/>
      <c r="JVA6" s="4756"/>
      <c r="JVB6" s="4756"/>
      <c r="JVC6" s="4756"/>
      <c r="JVD6" s="4756"/>
      <c r="JVE6" s="4756"/>
      <c r="JVF6" s="4756"/>
      <c r="JVG6" s="4756"/>
      <c r="JVH6" s="4756"/>
      <c r="JVI6" s="4756"/>
      <c r="JVJ6" s="4756"/>
      <c r="JVK6" s="4756"/>
      <c r="JVL6" s="4756"/>
      <c r="JVM6" s="4756"/>
      <c r="JVN6" s="4756"/>
      <c r="JVO6" s="4756"/>
      <c r="JVP6" s="4756"/>
      <c r="JVQ6" s="4756"/>
      <c r="JVR6" s="4756"/>
      <c r="JVS6" s="4756"/>
      <c r="JVT6" s="4756"/>
      <c r="JVU6" s="4756"/>
      <c r="JVV6" s="4756"/>
      <c r="JVW6" s="4756"/>
      <c r="JVX6" s="4756"/>
      <c r="JVY6" s="4756"/>
      <c r="JVZ6" s="4756"/>
      <c r="JWA6" s="4756"/>
      <c r="JWB6" s="4756"/>
      <c r="JWC6" s="4756"/>
      <c r="JWD6" s="4756"/>
      <c r="JWE6" s="4756"/>
      <c r="JWF6" s="4756"/>
      <c r="JWG6" s="4756"/>
      <c r="JWH6" s="4756"/>
      <c r="JWI6" s="4756"/>
      <c r="JWJ6" s="4756"/>
      <c r="JWK6" s="4756"/>
      <c r="JWL6" s="4756"/>
      <c r="JWM6" s="4756"/>
      <c r="JWN6" s="4756"/>
      <c r="JWO6" s="4756"/>
      <c r="JWP6" s="4756"/>
      <c r="JWQ6" s="4756"/>
      <c r="JWR6" s="4756"/>
      <c r="JWS6" s="4756"/>
      <c r="JWT6" s="4756"/>
      <c r="JWU6" s="4756"/>
      <c r="JWV6" s="4756"/>
      <c r="JWW6" s="4756"/>
      <c r="JWX6" s="4756"/>
      <c r="JWY6" s="4756"/>
      <c r="JWZ6" s="4756"/>
      <c r="JXA6" s="4756"/>
      <c r="JXB6" s="4756"/>
      <c r="JXC6" s="4756"/>
      <c r="JXD6" s="4756"/>
      <c r="JXE6" s="4756"/>
      <c r="JXF6" s="4756"/>
      <c r="JXG6" s="4756"/>
      <c r="JXH6" s="4756"/>
      <c r="JXI6" s="4756"/>
      <c r="JXJ6" s="4756"/>
      <c r="JXK6" s="4756"/>
      <c r="JXL6" s="4756"/>
      <c r="JXM6" s="4756"/>
      <c r="JXN6" s="4756"/>
      <c r="JXO6" s="4756"/>
      <c r="JXP6" s="4756"/>
      <c r="JXQ6" s="4756"/>
      <c r="JXR6" s="4756"/>
      <c r="JXS6" s="4756"/>
      <c r="JXT6" s="4756"/>
      <c r="JXU6" s="4756"/>
      <c r="JXV6" s="4756"/>
      <c r="JXW6" s="4756"/>
      <c r="JXX6" s="4756"/>
      <c r="JXY6" s="4756"/>
      <c r="JXZ6" s="4756"/>
      <c r="JYA6" s="4756"/>
      <c r="JYB6" s="4756"/>
      <c r="JYC6" s="4756"/>
      <c r="JYD6" s="4756"/>
      <c r="JYE6" s="4756"/>
      <c r="JYF6" s="4756"/>
      <c r="JYG6" s="4756"/>
      <c r="JYH6" s="4756"/>
      <c r="JYI6" s="4756"/>
      <c r="JYJ6" s="4756"/>
      <c r="JYK6" s="4756"/>
      <c r="JYL6" s="4756"/>
      <c r="JYM6" s="4756"/>
      <c r="JYN6" s="4756"/>
      <c r="JYO6" s="4756"/>
      <c r="JYP6" s="4756"/>
      <c r="JYQ6" s="4756"/>
      <c r="JYR6" s="4756"/>
      <c r="JYS6" s="4756"/>
      <c r="JYT6" s="4756"/>
      <c r="JYU6" s="4756"/>
      <c r="JYV6" s="4756"/>
      <c r="JYW6" s="4756"/>
      <c r="JYX6" s="4756"/>
      <c r="JYY6" s="4756"/>
      <c r="JYZ6" s="4756"/>
      <c r="JZA6" s="4756"/>
      <c r="JZB6" s="4756"/>
      <c r="JZC6" s="4756"/>
      <c r="JZD6" s="4756"/>
      <c r="JZE6" s="4756"/>
      <c r="JZF6" s="4756"/>
      <c r="JZG6" s="4756"/>
      <c r="JZH6" s="4756"/>
      <c r="JZI6" s="4756"/>
      <c r="JZJ6" s="4756"/>
      <c r="JZK6" s="4756"/>
      <c r="JZL6" s="4756"/>
      <c r="JZM6" s="4756"/>
      <c r="JZN6" s="4756"/>
      <c r="JZO6" s="4756"/>
      <c r="JZP6" s="4756"/>
      <c r="JZQ6" s="4756"/>
      <c r="JZR6" s="4756"/>
      <c r="JZS6" s="4756"/>
      <c r="JZT6" s="4756"/>
      <c r="JZU6" s="4756"/>
      <c r="JZV6" s="4756"/>
      <c r="JZW6" s="4756"/>
      <c r="JZX6" s="4756"/>
      <c r="JZY6" s="4756"/>
      <c r="JZZ6" s="4756"/>
      <c r="KAA6" s="4756"/>
      <c r="KAB6" s="4756"/>
      <c r="KAC6" s="4756"/>
      <c r="KAD6" s="4756"/>
      <c r="KAE6" s="4756"/>
      <c r="KAF6" s="4756"/>
      <c r="KAG6" s="4756"/>
      <c r="KAH6" s="4756"/>
      <c r="KAI6" s="4756"/>
      <c r="KAJ6" s="4756"/>
      <c r="KAK6" s="4756"/>
      <c r="KAL6" s="4756"/>
      <c r="KAM6" s="4756"/>
      <c r="KAN6" s="4756"/>
      <c r="KAO6" s="4756"/>
      <c r="KAP6" s="4756"/>
      <c r="KAQ6" s="4756"/>
      <c r="KAR6" s="4756"/>
      <c r="KAS6" s="4756"/>
      <c r="KAT6" s="4756"/>
      <c r="KAU6" s="4756"/>
      <c r="KAV6" s="4756"/>
      <c r="KAW6" s="4756"/>
      <c r="KAX6" s="4756"/>
      <c r="KAY6" s="4756"/>
      <c r="KAZ6" s="4756"/>
      <c r="KBA6" s="4756"/>
      <c r="KBB6" s="4756"/>
      <c r="KBC6" s="4756"/>
      <c r="KBD6" s="4756"/>
      <c r="KBE6" s="4756"/>
      <c r="KBF6" s="4756"/>
      <c r="KBG6" s="4756"/>
      <c r="KBH6" s="4756"/>
      <c r="KBI6" s="4756"/>
      <c r="KBJ6" s="4756"/>
      <c r="KBK6" s="4756"/>
      <c r="KBL6" s="4756"/>
      <c r="KBM6" s="4756"/>
      <c r="KBN6" s="4756"/>
      <c r="KBO6" s="4756"/>
      <c r="KBP6" s="4756"/>
      <c r="KBQ6" s="4756"/>
      <c r="KBR6" s="4756"/>
      <c r="KBS6" s="4756"/>
      <c r="KBT6" s="4756"/>
      <c r="KBU6" s="4756"/>
      <c r="KBV6" s="4756"/>
      <c r="KBW6" s="4756"/>
      <c r="KBX6" s="4756"/>
      <c r="KBY6" s="4756"/>
      <c r="KBZ6" s="4756"/>
      <c r="KCA6" s="4756"/>
      <c r="KCB6" s="4756"/>
      <c r="KCC6" s="4756"/>
      <c r="KCD6" s="4756"/>
      <c r="KCE6" s="4756"/>
      <c r="KCF6" s="4756"/>
      <c r="KCG6" s="4756"/>
      <c r="KCH6" s="4756"/>
      <c r="KCI6" s="4756"/>
      <c r="KCJ6" s="4756"/>
      <c r="KCK6" s="4756"/>
      <c r="KCL6" s="4756"/>
      <c r="KCM6" s="4756"/>
      <c r="KCN6" s="4756"/>
      <c r="KCO6" s="4756"/>
      <c r="KCP6" s="4756"/>
      <c r="KCQ6" s="4756"/>
      <c r="KCR6" s="4756"/>
      <c r="KCS6" s="4756"/>
      <c r="KCT6" s="4756"/>
      <c r="KCU6" s="4756"/>
      <c r="KCV6" s="4756"/>
      <c r="KCW6" s="4756"/>
      <c r="KCX6" s="4756"/>
      <c r="KCY6" s="4756"/>
      <c r="KCZ6" s="4756"/>
      <c r="KDA6" s="4756"/>
      <c r="KDB6" s="4756"/>
      <c r="KDC6" s="4756"/>
      <c r="KDD6" s="4756"/>
      <c r="KDE6" s="4756"/>
      <c r="KDF6" s="4756"/>
      <c r="KDG6" s="4756"/>
      <c r="KDH6" s="4756"/>
      <c r="KDI6" s="4756"/>
      <c r="KDJ6" s="4756"/>
      <c r="KDK6" s="4756"/>
      <c r="KDL6" s="4756"/>
      <c r="KDM6" s="4756"/>
      <c r="KDN6" s="4756"/>
      <c r="KDO6" s="4756"/>
      <c r="KDP6" s="4756"/>
      <c r="KDQ6" s="4756"/>
      <c r="KDR6" s="4756"/>
      <c r="KDS6" s="4756"/>
      <c r="KDT6" s="4756"/>
      <c r="KDU6" s="4756"/>
      <c r="KDV6" s="4756"/>
      <c r="KDW6" s="4756"/>
      <c r="KDX6" s="4756"/>
      <c r="KDY6" s="4756"/>
      <c r="KDZ6" s="4756"/>
      <c r="KEA6" s="4756"/>
      <c r="KEB6" s="4756"/>
      <c r="KEC6" s="4756"/>
      <c r="KED6" s="4756"/>
      <c r="KEE6" s="4756"/>
      <c r="KEF6" s="4756"/>
      <c r="KEG6" s="4756"/>
      <c r="KEH6" s="4756"/>
      <c r="KEI6" s="4756"/>
      <c r="KEJ6" s="4756"/>
      <c r="KEK6" s="4756"/>
      <c r="KEL6" s="4756"/>
      <c r="KEM6" s="4756"/>
      <c r="KEN6" s="4756"/>
      <c r="KEO6" s="4756"/>
      <c r="KEP6" s="4756"/>
      <c r="KEQ6" s="4756"/>
      <c r="KER6" s="4756"/>
      <c r="KES6" s="4756"/>
      <c r="KET6" s="4756"/>
      <c r="KEU6" s="4756"/>
      <c r="KEV6" s="4756"/>
      <c r="KEW6" s="4756"/>
      <c r="KEX6" s="4756"/>
      <c r="KEY6" s="4756"/>
      <c r="KEZ6" s="4756"/>
      <c r="KFA6" s="4756"/>
      <c r="KFB6" s="4756"/>
      <c r="KFC6" s="4756"/>
      <c r="KFD6" s="4756"/>
      <c r="KFE6" s="4756"/>
      <c r="KFF6" s="4756"/>
      <c r="KFG6" s="4756"/>
      <c r="KFH6" s="4756"/>
      <c r="KFI6" s="4756"/>
      <c r="KFJ6" s="4756"/>
      <c r="KFK6" s="4756"/>
      <c r="KFL6" s="4756"/>
      <c r="KFM6" s="4756"/>
      <c r="KFN6" s="4756"/>
      <c r="KFO6" s="4756"/>
      <c r="KFP6" s="4756"/>
      <c r="KFQ6" s="4756"/>
      <c r="KFR6" s="4756"/>
      <c r="KFS6" s="4756"/>
      <c r="KFT6" s="4756"/>
      <c r="KFU6" s="4756"/>
      <c r="KFV6" s="4756"/>
      <c r="KFW6" s="4756"/>
      <c r="KFX6" s="4756"/>
      <c r="KFY6" s="4756"/>
      <c r="KFZ6" s="4756"/>
      <c r="KGA6" s="4756"/>
      <c r="KGB6" s="4756"/>
      <c r="KGC6" s="4756"/>
      <c r="KGD6" s="4756"/>
      <c r="KGE6" s="4756"/>
      <c r="KGF6" s="4756"/>
      <c r="KGG6" s="4756"/>
      <c r="KGH6" s="4756"/>
      <c r="KGI6" s="4756"/>
      <c r="KGJ6" s="4756"/>
      <c r="KGK6" s="4756"/>
      <c r="KGL6" s="4756"/>
      <c r="KGM6" s="4756"/>
      <c r="KGN6" s="4756"/>
      <c r="KGO6" s="4756"/>
      <c r="KGP6" s="4756"/>
      <c r="KGQ6" s="4756"/>
      <c r="KGR6" s="4756"/>
      <c r="KGS6" s="4756"/>
      <c r="KGT6" s="4756"/>
      <c r="KGU6" s="4756"/>
      <c r="KGV6" s="4756"/>
      <c r="KGW6" s="4756"/>
      <c r="KGX6" s="4756"/>
      <c r="KGY6" s="4756"/>
      <c r="KGZ6" s="4756"/>
      <c r="KHA6" s="4756"/>
      <c r="KHB6" s="4756"/>
      <c r="KHC6" s="4756"/>
      <c r="KHD6" s="4756"/>
      <c r="KHE6" s="4756"/>
      <c r="KHF6" s="4756"/>
      <c r="KHG6" s="4756"/>
      <c r="KHH6" s="4756"/>
      <c r="KHI6" s="4756"/>
      <c r="KHJ6" s="4756"/>
      <c r="KHK6" s="4756"/>
      <c r="KHL6" s="4756"/>
      <c r="KHM6" s="4756"/>
      <c r="KHN6" s="4756"/>
      <c r="KHO6" s="4756"/>
      <c r="KHP6" s="4756"/>
      <c r="KHQ6" s="4756"/>
      <c r="KHR6" s="4756"/>
      <c r="KHS6" s="4756"/>
      <c r="KHT6" s="4756"/>
      <c r="KHU6" s="4756"/>
      <c r="KHV6" s="4756"/>
      <c r="KHW6" s="4756"/>
      <c r="KHX6" s="4756"/>
      <c r="KHY6" s="4756"/>
      <c r="KHZ6" s="4756"/>
      <c r="KIA6" s="4756"/>
      <c r="KIB6" s="4756"/>
      <c r="KIC6" s="4756"/>
      <c r="KID6" s="4756"/>
      <c r="KIE6" s="4756"/>
      <c r="KIF6" s="4756"/>
      <c r="KIG6" s="4756"/>
      <c r="KIH6" s="4756"/>
      <c r="KII6" s="4756"/>
      <c r="KIJ6" s="4756"/>
      <c r="KIK6" s="4756"/>
      <c r="KIL6" s="4756"/>
      <c r="KIM6" s="4756"/>
      <c r="KIN6" s="4756"/>
      <c r="KIO6" s="4756"/>
      <c r="KIP6" s="4756"/>
      <c r="KIQ6" s="4756"/>
      <c r="KIR6" s="4756"/>
      <c r="KIS6" s="4756"/>
      <c r="KIT6" s="4756"/>
      <c r="KIU6" s="4756"/>
      <c r="KIV6" s="4756"/>
      <c r="KIW6" s="4756"/>
      <c r="KIX6" s="4756"/>
      <c r="KIY6" s="4756"/>
      <c r="KIZ6" s="4756"/>
      <c r="KJA6" s="4756"/>
      <c r="KJB6" s="4756"/>
      <c r="KJC6" s="4756"/>
      <c r="KJD6" s="4756"/>
      <c r="KJE6" s="4756"/>
      <c r="KJF6" s="4756"/>
      <c r="KJG6" s="4756"/>
      <c r="KJH6" s="4756"/>
      <c r="KJI6" s="4756"/>
      <c r="KJJ6" s="4756"/>
      <c r="KJK6" s="4756"/>
      <c r="KJL6" s="4756"/>
      <c r="KJM6" s="4756"/>
      <c r="KJN6" s="4756"/>
      <c r="KJO6" s="4756"/>
      <c r="KJP6" s="4756"/>
      <c r="KJQ6" s="4756"/>
      <c r="KJR6" s="4756"/>
      <c r="KJS6" s="4756"/>
      <c r="KJT6" s="4756"/>
      <c r="KJU6" s="4756"/>
      <c r="KJV6" s="4756"/>
      <c r="KJW6" s="4756"/>
      <c r="KJX6" s="4756"/>
      <c r="KJY6" s="4756"/>
      <c r="KJZ6" s="4756"/>
      <c r="KKA6" s="4756"/>
      <c r="KKB6" s="4756"/>
      <c r="KKC6" s="4756"/>
      <c r="KKD6" s="4756"/>
      <c r="KKE6" s="4756"/>
      <c r="KKF6" s="4756"/>
      <c r="KKG6" s="4756"/>
      <c r="KKH6" s="4756"/>
      <c r="KKI6" s="4756"/>
      <c r="KKJ6" s="4756"/>
      <c r="KKK6" s="4756"/>
      <c r="KKL6" s="4756"/>
      <c r="KKM6" s="4756"/>
      <c r="KKN6" s="4756"/>
      <c r="KKO6" s="4756"/>
      <c r="KKP6" s="4756"/>
      <c r="KKQ6" s="4756"/>
      <c r="KKR6" s="4756"/>
      <c r="KKS6" s="4756"/>
      <c r="KKT6" s="4756"/>
      <c r="KKU6" s="4756"/>
      <c r="KKV6" s="4756"/>
      <c r="KKW6" s="4756"/>
      <c r="KKX6" s="4756"/>
      <c r="KKY6" s="4756"/>
      <c r="KKZ6" s="4756"/>
      <c r="KLA6" s="4756"/>
      <c r="KLB6" s="4756"/>
      <c r="KLC6" s="4756"/>
      <c r="KLD6" s="4756"/>
      <c r="KLE6" s="4756"/>
      <c r="KLF6" s="4756"/>
      <c r="KLG6" s="4756"/>
      <c r="KLH6" s="4756"/>
      <c r="KLI6" s="4756"/>
      <c r="KLJ6" s="4756"/>
      <c r="KLK6" s="4756"/>
      <c r="KLL6" s="4756"/>
      <c r="KLM6" s="4756"/>
      <c r="KLN6" s="4756"/>
      <c r="KLO6" s="4756"/>
      <c r="KLP6" s="4756"/>
      <c r="KLQ6" s="4756"/>
      <c r="KLR6" s="4756"/>
      <c r="KLS6" s="4756"/>
      <c r="KLT6" s="4756"/>
      <c r="KLU6" s="4756"/>
      <c r="KLV6" s="4756"/>
      <c r="KLW6" s="4756"/>
      <c r="KLX6" s="4756"/>
      <c r="KLY6" s="4756"/>
      <c r="KLZ6" s="4756"/>
      <c r="KMA6" s="4756"/>
      <c r="KMB6" s="4756"/>
      <c r="KMC6" s="4756"/>
      <c r="KMD6" s="4756"/>
      <c r="KME6" s="4756"/>
      <c r="KMF6" s="4756"/>
      <c r="KMG6" s="4756"/>
      <c r="KMH6" s="4756"/>
      <c r="KMI6" s="4756"/>
      <c r="KMJ6" s="4756"/>
      <c r="KMK6" s="4756"/>
      <c r="KML6" s="4756"/>
      <c r="KMM6" s="4756"/>
      <c r="KMN6" s="4756"/>
      <c r="KMO6" s="4756"/>
      <c r="KMP6" s="4756"/>
      <c r="KMQ6" s="4756"/>
      <c r="KMR6" s="4756"/>
      <c r="KMS6" s="4756"/>
      <c r="KMT6" s="4756"/>
      <c r="KMU6" s="4756"/>
      <c r="KMV6" s="4756"/>
      <c r="KMW6" s="4756"/>
      <c r="KMX6" s="4756"/>
      <c r="KMY6" s="4756"/>
      <c r="KMZ6" s="4756"/>
      <c r="KNA6" s="4756"/>
      <c r="KNB6" s="4756"/>
      <c r="KNC6" s="4756"/>
      <c r="KND6" s="4756"/>
      <c r="KNE6" s="4756"/>
      <c r="KNF6" s="4756"/>
      <c r="KNG6" s="4756"/>
      <c r="KNH6" s="4756"/>
      <c r="KNI6" s="4756"/>
      <c r="KNJ6" s="4756"/>
      <c r="KNK6" s="4756"/>
      <c r="KNL6" s="4756"/>
      <c r="KNM6" s="4756"/>
      <c r="KNN6" s="4756"/>
      <c r="KNO6" s="4756"/>
      <c r="KNP6" s="4756"/>
      <c r="KNQ6" s="4756"/>
      <c r="KNR6" s="4756"/>
      <c r="KNS6" s="4756"/>
      <c r="KNT6" s="4756"/>
      <c r="KNU6" s="4756"/>
      <c r="KNV6" s="4756"/>
      <c r="KNW6" s="4756"/>
      <c r="KNX6" s="4756"/>
      <c r="KNY6" s="4756"/>
      <c r="KNZ6" s="4756"/>
      <c r="KOA6" s="4756"/>
      <c r="KOB6" s="4756"/>
      <c r="KOC6" s="4756"/>
      <c r="KOD6" s="4756"/>
      <c r="KOE6" s="4756"/>
      <c r="KOF6" s="4756"/>
      <c r="KOG6" s="4756"/>
      <c r="KOH6" s="4756"/>
      <c r="KOI6" s="4756"/>
      <c r="KOJ6" s="4756"/>
      <c r="KOK6" s="4756"/>
      <c r="KOL6" s="4756"/>
      <c r="KOM6" s="4756"/>
      <c r="KON6" s="4756"/>
      <c r="KOO6" s="4756"/>
      <c r="KOP6" s="4756"/>
      <c r="KOQ6" s="4756"/>
      <c r="KOR6" s="4756"/>
      <c r="KOS6" s="4756"/>
      <c r="KOT6" s="4756"/>
      <c r="KOU6" s="4756"/>
      <c r="KOV6" s="4756"/>
      <c r="KOW6" s="4756"/>
      <c r="KOX6" s="4756"/>
      <c r="KOY6" s="4756"/>
      <c r="KOZ6" s="4756"/>
      <c r="KPA6" s="4756"/>
      <c r="KPB6" s="4756"/>
      <c r="KPC6" s="4756"/>
      <c r="KPD6" s="4756"/>
      <c r="KPE6" s="4756"/>
      <c r="KPF6" s="4756"/>
      <c r="KPG6" s="4756"/>
      <c r="KPH6" s="4756"/>
      <c r="KPI6" s="4756"/>
      <c r="KPJ6" s="4756"/>
      <c r="KPK6" s="4756"/>
      <c r="KPL6" s="4756"/>
      <c r="KPM6" s="4756"/>
      <c r="KPN6" s="4756"/>
      <c r="KPO6" s="4756"/>
      <c r="KPP6" s="4756"/>
      <c r="KPQ6" s="4756"/>
      <c r="KPR6" s="4756"/>
      <c r="KPS6" s="4756"/>
      <c r="KPT6" s="4756"/>
      <c r="KPU6" s="4756"/>
      <c r="KPV6" s="4756"/>
      <c r="KPW6" s="4756"/>
      <c r="KPX6" s="4756"/>
      <c r="KPY6" s="4756"/>
      <c r="KPZ6" s="4756"/>
      <c r="KQA6" s="4756"/>
      <c r="KQB6" s="4756"/>
      <c r="KQC6" s="4756"/>
      <c r="KQD6" s="4756"/>
      <c r="KQE6" s="4756"/>
      <c r="KQF6" s="4756"/>
      <c r="KQG6" s="4756"/>
      <c r="KQH6" s="4756"/>
      <c r="KQI6" s="4756"/>
      <c r="KQJ6" s="4756"/>
      <c r="KQK6" s="4756"/>
      <c r="KQL6" s="4756"/>
      <c r="KQM6" s="4756"/>
      <c r="KQN6" s="4756"/>
      <c r="KQO6" s="4756"/>
      <c r="KQP6" s="4756"/>
      <c r="KQQ6" s="4756"/>
      <c r="KQR6" s="4756"/>
      <c r="KQS6" s="4756"/>
      <c r="KQT6" s="4756"/>
      <c r="KQU6" s="4756"/>
      <c r="KQV6" s="4756"/>
      <c r="KQW6" s="4756"/>
      <c r="KQX6" s="4756"/>
      <c r="KQY6" s="4756"/>
      <c r="KQZ6" s="4756"/>
      <c r="KRA6" s="4756"/>
      <c r="KRB6" s="4756"/>
      <c r="KRC6" s="4756"/>
      <c r="KRD6" s="4756"/>
      <c r="KRE6" s="4756"/>
      <c r="KRF6" s="4756"/>
      <c r="KRG6" s="4756"/>
      <c r="KRH6" s="4756"/>
      <c r="KRI6" s="4756"/>
      <c r="KRJ6" s="4756"/>
      <c r="KRK6" s="4756"/>
      <c r="KRL6" s="4756"/>
      <c r="KRM6" s="4756"/>
      <c r="KRN6" s="4756"/>
      <c r="KRO6" s="4756"/>
      <c r="KRP6" s="4756"/>
      <c r="KRQ6" s="4756"/>
      <c r="KRR6" s="4756"/>
      <c r="KRS6" s="4756"/>
      <c r="KRT6" s="4756"/>
      <c r="KRU6" s="4756"/>
      <c r="KRV6" s="4756"/>
      <c r="KRW6" s="4756"/>
      <c r="KRX6" s="4756"/>
      <c r="KRY6" s="4756"/>
      <c r="KRZ6" s="4756"/>
      <c r="KSA6" s="4756"/>
      <c r="KSB6" s="4756"/>
      <c r="KSC6" s="4756"/>
      <c r="KSD6" s="4756"/>
      <c r="KSE6" s="4756"/>
      <c r="KSF6" s="4756"/>
      <c r="KSG6" s="4756"/>
      <c r="KSH6" s="4756"/>
      <c r="KSI6" s="4756"/>
      <c r="KSJ6" s="4756"/>
      <c r="KSK6" s="4756"/>
      <c r="KSL6" s="4756"/>
      <c r="KSM6" s="4756"/>
      <c r="KSN6" s="4756"/>
      <c r="KSO6" s="4756"/>
      <c r="KSP6" s="4756"/>
      <c r="KSQ6" s="4756"/>
      <c r="KSR6" s="4756"/>
      <c r="KSS6" s="4756"/>
      <c r="KST6" s="4756"/>
      <c r="KSU6" s="4756"/>
      <c r="KSV6" s="4756"/>
      <c r="KSW6" s="4756"/>
      <c r="KSX6" s="4756"/>
      <c r="KSY6" s="4756"/>
      <c r="KSZ6" s="4756"/>
      <c r="KTA6" s="4756"/>
      <c r="KTB6" s="4756"/>
      <c r="KTC6" s="4756"/>
      <c r="KTD6" s="4756"/>
      <c r="KTE6" s="4756"/>
      <c r="KTF6" s="4756"/>
      <c r="KTG6" s="4756"/>
      <c r="KTH6" s="4756"/>
      <c r="KTI6" s="4756"/>
      <c r="KTJ6" s="4756"/>
      <c r="KTK6" s="4756"/>
      <c r="KTL6" s="4756"/>
      <c r="KTM6" s="4756"/>
      <c r="KTN6" s="4756"/>
      <c r="KTO6" s="4756"/>
      <c r="KTP6" s="4756"/>
      <c r="KTQ6" s="4756"/>
      <c r="KTR6" s="4756"/>
      <c r="KTS6" s="4756"/>
      <c r="KTT6" s="4756"/>
      <c r="KTU6" s="4756"/>
      <c r="KTV6" s="4756"/>
      <c r="KTW6" s="4756"/>
      <c r="KTX6" s="4756"/>
      <c r="KTY6" s="4756"/>
      <c r="KTZ6" s="4756"/>
      <c r="KUA6" s="4756"/>
      <c r="KUB6" s="4756"/>
      <c r="KUC6" s="4756"/>
      <c r="KUD6" s="4756"/>
      <c r="KUE6" s="4756"/>
      <c r="KUF6" s="4756"/>
      <c r="KUG6" s="4756"/>
      <c r="KUH6" s="4756"/>
      <c r="KUI6" s="4756"/>
      <c r="KUJ6" s="4756"/>
      <c r="KUK6" s="4756"/>
      <c r="KUL6" s="4756"/>
      <c r="KUM6" s="4756"/>
      <c r="KUN6" s="4756"/>
      <c r="KUO6" s="4756"/>
      <c r="KUP6" s="4756"/>
      <c r="KUQ6" s="4756"/>
      <c r="KUR6" s="4756"/>
      <c r="KUS6" s="4756"/>
      <c r="KUT6" s="4756"/>
      <c r="KUU6" s="4756"/>
      <c r="KUV6" s="4756"/>
      <c r="KUW6" s="4756"/>
      <c r="KUX6" s="4756"/>
      <c r="KUY6" s="4756"/>
      <c r="KUZ6" s="4756"/>
      <c r="KVA6" s="4756"/>
      <c r="KVB6" s="4756"/>
      <c r="KVC6" s="4756"/>
      <c r="KVD6" s="4756"/>
      <c r="KVE6" s="4756"/>
      <c r="KVF6" s="4756"/>
      <c r="KVG6" s="4756"/>
      <c r="KVH6" s="4756"/>
      <c r="KVI6" s="4756"/>
      <c r="KVJ6" s="4756"/>
      <c r="KVK6" s="4756"/>
      <c r="KVL6" s="4756"/>
      <c r="KVM6" s="4756"/>
      <c r="KVN6" s="4756"/>
      <c r="KVO6" s="4756"/>
      <c r="KVP6" s="4756"/>
      <c r="KVQ6" s="4756"/>
      <c r="KVR6" s="4756"/>
      <c r="KVS6" s="4756"/>
      <c r="KVT6" s="4756"/>
      <c r="KVU6" s="4756"/>
      <c r="KVV6" s="4756"/>
      <c r="KVW6" s="4756"/>
      <c r="KVX6" s="4756"/>
      <c r="KVY6" s="4756"/>
      <c r="KVZ6" s="4756"/>
      <c r="KWA6" s="4756"/>
      <c r="KWB6" s="4756"/>
      <c r="KWC6" s="4756"/>
      <c r="KWD6" s="4756"/>
      <c r="KWE6" s="4756"/>
      <c r="KWF6" s="4756"/>
      <c r="KWG6" s="4756"/>
      <c r="KWH6" s="4756"/>
      <c r="KWI6" s="4756"/>
      <c r="KWJ6" s="4756"/>
      <c r="KWK6" s="4756"/>
      <c r="KWL6" s="4756"/>
      <c r="KWM6" s="4756"/>
      <c r="KWN6" s="4756"/>
      <c r="KWO6" s="4756"/>
      <c r="KWP6" s="4756"/>
      <c r="KWQ6" s="4756"/>
      <c r="KWR6" s="4756"/>
      <c r="KWS6" s="4756"/>
      <c r="KWT6" s="4756"/>
      <c r="KWU6" s="4756"/>
      <c r="KWV6" s="4756"/>
      <c r="KWW6" s="4756"/>
      <c r="KWX6" s="4756"/>
      <c r="KWY6" s="4756"/>
      <c r="KWZ6" s="4756"/>
      <c r="KXA6" s="4756"/>
      <c r="KXB6" s="4756"/>
      <c r="KXC6" s="4756"/>
      <c r="KXD6" s="4756"/>
      <c r="KXE6" s="4756"/>
      <c r="KXF6" s="4756"/>
      <c r="KXG6" s="4756"/>
      <c r="KXH6" s="4756"/>
      <c r="KXI6" s="4756"/>
      <c r="KXJ6" s="4756"/>
      <c r="KXK6" s="4756"/>
      <c r="KXL6" s="4756"/>
      <c r="KXM6" s="4756"/>
      <c r="KXN6" s="4756"/>
      <c r="KXO6" s="4756"/>
      <c r="KXP6" s="4756"/>
      <c r="KXQ6" s="4756"/>
      <c r="KXR6" s="4756"/>
      <c r="KXS6" s="4756"/>
      <c r="KXT6" s="4756"/>
      <c r="KXU6" s="4756"/>
      <c r="KXV6" s="4756"/>
      <c r="KXW6" s="4756"/>
      <c r="KXX6" s="4756"/>
      <c r="KXY6" s="4756"/>
      <c r="KXZ6" s="4756"/>
      <c r="KYA6" s="4756"/>
      <c r="KYB6" s="4756"/>
      <c r="KYC6" s="4756"/>
      <c r="KYD6" s="4756"/>
      <c r="KYE6" s="4756"/>
      <c r="KYF6" s="4756"/>
      <c r="KYG6" s="4756"/>
      <c r="KYH6" s="4756"/>
      <c r="KYI6" s="4756"/>
      <c r="KYJ6" s="4756"/>
      <c r="KYK6" s="4756"/>
      <c r="KYL6" s="4756"/>
      <c r="KYM6" s="4756"/>
      <c r="KYN6" s="4756"/>
      <c r="KYO6" s="4756"/>
      <c r="KYP6" s="4756"/>
      <c r="KYQ6" s="4756"/>
      <c r="KYR6" s="4756"/>
      <c r="KYS6" s="4756"/>
      <c r="KYT6" s="4756"/>
      <c r="KYU6" s="4756"/>
      <c r="KYV6" s="4756"/>
      <c r="KYW6" s="4756"/>
      <c r="KYX6" s="4756"/>
      <c r="KYY6" s="4756"/>
      <c r="KYZ6" s="4756"/>
      <c r="KZA6" s="4756"/>
      <c r="KZB6" s="4756"/>
      <c r="KZC6" s="4756"/>
      <c r="KZD6" s="4756"/>
      <c r="KZE6" s="4756"/>
      <c r="KZF6" s="4756"/>
      <c r="KZG6" s="4756"/>
      <c r="KZH6" s="4756"/>
      <c r="KZI6" s="4756"/>
      <c r="KZJ6" s="4756"/>
      <c r="KZK6" s="4756"/>
      <c r="KZL6" s="4756"/>
      <c r="KZM6" s="4756"/>
      <c r="KZN6" s="4756"/>
      <c r="KZO6" s="4756"/>
      <c r="KZP6" s="4756"/>
      <c r="KZQ6" s="4756"/>
      <c r="KZR6" s="4756"/>
      <c r="KZS6" s="4756"/>
      <c r="KZT6" s="4756"/>
      <c r="KZU6" s="4756"/>
      <c r="KZV6" s="4756"/>
      <c r="KZW6" s="4756"/>
      <c r="KZX6" s="4756"/>
      <c r="KZY6" s="4756"/>
      <c r="KZZ6" s="4756"/>
      <c r="LAA6" s="4756"/>
      <c r="LAB6" s="4756"/>
      <c r="LAC6" s="4756"/>
      <c r="LAD6" s="4756"/>
      <c r="LAE6" s="4756"/>
      <c r="LAF6" s="4756"/>
      <c r="LAG6" s="4756"/>
      <c r="LAH6" s="4756"/>
      <c r="LAI6" s="4756"/>
      <c r="LAJ6" s="4756"/>
      <c r="LAK6" s="4756"/>
      <c r="LAL6" s="4756"/>
      <c r="LAM6" s="4756"/>
      <c r="LAN6" s="4756"/>
      <c r="LAO6" s="4756"/>
      <c r="LAP6" s="4756"/>
      <c r="LAQ6" s="4756"/>
      <c r="LAR6" s="4756"/>
      <c r="LAS6" s="4756"/>
      <c r="LAT6" s="4756"/>
      <c r="LAU6" s="4756"/>
      <c r="LAV6" s="4756"/>
      <c r="LAW6" s="4756"/>
      <c r="LAX6" s="4756"/>
      <c r="LAY6" s="4756"/>
      <c r="LAZ6" s="4756"/>
      <c r="LBA6" s="4756"/>
      <c r="LBB6" s="4756"/>
      <c r="LBC6" s="4756"/>
      <c r="LBD6" s="4756"/>
      <c r="LBE6" s="4756"/>
      <c r="LBF6" s="4756"/>
      <c r="LBG6" s="4756"/>
      <c r="LBH6" s="4756"/>
      <c r="LBI6" s="4756"/>
      <c r="LBJ6" s="4756"/>
      <c r="LBK6" s="4756"/>
      <c r="LBL6" s="4756"/>
      <c r="LBM6" s="4756"/>
      <c r="LBN6" s="4756"/>
      <c r="LBO6" s="4756"/>
      <c r="LBP6" s="4756"/>
      <c r="LBQ6" s="4756"/>
      <c r="LBR6" s="4756"/>
      <c r="LBS6" s="4756"/>
      <c r="LBT6" s="4756"/>
      <c r="LBU6" s="4756"/>
      <c r="LBV6" s="4756"/>
      <c r="LBW6" s="4756"/>
      <c r="LBX6" s="4756"/>
      <c r="LBY6" s="4756"/>
      <c r="LBZ6" s="4756"/>
      <c r="LCA6" s="4756"/>
      <c r="LCB6" s="4756"/>
      <c r="LCC6" s="4756"/>
      <c r="LCD6" s="4756"/>
      <c r="LCE6" s="4756"/>
      <c r="LCF6" s="4756"/>
      <c r="LCG6" s="4756"/>
      <c r="LCH6" s="4756"/>
      <c r="LCI6" s="4756"/>
      <c r="LCJ6" s="4756"/>
      <c r="LCK6" s="4756"/>
      <c r="LCL6" s="4756"/>
      <c r="LCM6" s="4756"/>
      <c r="LCN6" s="4756"/>
      <c r="LCO6" s="4756"/>
      <c r="LCP6" s="4756"/>
      <c r="LCQ6" s="4756"/>
      <c r="LCR6" s="4756"/>
      <c r="LCS6" s="4756"/>
      <c r="LCT6" s="4756"/>
      <c r="LCU6" s="4756"/>
      <c r="LCV6" s="4756"/>
      <c r="LCW6" s="4756"/>
      <c r="LCX6" s="4756"/>
      <c r="LCY6" s="4756"/>
      <c r="LCZ6" s="4756"/>
      <c r="LDA6" s="4756"/>
      <c r="LDB6" s="4756"/>
      <c r="LDC6" s="4756"/>
      <c r="LDD6" s="4756"/>
      <c r="LDE6" s="4756"/>
      <c r="LDF6" s="4756"/>
      <c r="LDG6" s="4756"/>
      <c r="LDH6" s="4756"/>
      <c r="LDI6" s="4756"/>
      <c r="LDJ6" s="4756"/>
      <c r="LDK6" s="4756"/>
      <c r="LDL6" s="4756"/>
      <c r="LDM6" s="4756"/>
      <c r="LDN6" s="4756"/>
      <c r="LDO6" s="4756"/>
      <c r="LDP6" s="4756"/>
      <c r="LDQ6" s="4756"/>
      <c r="LDR6" s="4756"/>
      <c r="LDS6" s="4756"/>
      <c r="LDT6" s="4756"/>
      <c r="LDU6" s="4756"/>
      <c r="LDV6" s="4756"/>
      <c r="LDW6" s="4756"/>
      <c r="LDX6" s="4756"/>
      <c r="LDY6" s="4756"/>
      <c r="LDZ6" s="4756"/>
      <c r="LEA6" s="4756"/>
      <c r="LEB6" s="4756"/>
      <c r="LEC6" s="4756"/>
      <c r="LED6" s="4756"/>
      <c r="LEE6" s="4756"/>
      <c r="LEF6" s="4756"/>
      <c r="LEG6" s="4756"/>
      <c r="LEH6" s="4756"/>
      <c r="LEI6" s="4756"/>
      <c r="LEJ6" s="4756"/>
      <c r="LEK6" s="4756"/>
      <c r="LEL6" s="4756"/>
      <c r="LEM6" s="4756"/>
      <c r="LEN6" s="4756"/>
      <c r="LEO6" s="4756"/>
      <c r="LEP6" s="4756"/>
      <c r="LEQ6" s="4756"/>
      <c r="LER6" s="4756"/>
      <c r="LES6" s="4756"/>
      <c r="LET6" s="4756"/>
      <c r="LEU6" s="4756"/>
      <c r="LEV6" s="4756"/>
      <c r="LEW6" s="4756"/>
      <c r="LEX6" s="4756"/>
      <c r="LEY6" s="4756"/>
      <c r="LEZ6" s="4756"/>
      <c r="LFA6" s="4756"/>
      <c r="LFB6" s="4756"/>
      <c r="LFC6" s="4756"/>
      <c r="LFD6" s="4756"/>
      <c r="LFE6" s="4756"/>
      <c r="LFF6" s="4756"/>
      <c r="LFG6" s="4756"/>
      <c r="LFH6" s="4756"/>
      <c r="LFI6" s="4756"/>
      <c r="LFJ6" s="4756"/>
      <c r="LFK6" s="4756"/>
      <c r="LFL6" s="4756"/>
      <c r="LFM6" s="4756"/>
      <c r="LFN6" s="4756"/>
      <c r="LFO6" s="4756"/>
      <c r="LFP6" s="4756"/>
      <c r="LFQ6" s="4756"/>
      <c r="LFR6" s="4756"/>
      <c r="LFS6" s="4756"/>
      <c r="LFT6" s="4756"/>
      <c r="LFU6" s="4756"/>
      <c r="LFV6" s="4756"/>
      <c r="LFW6" s="4756"/>
      <c r="LFX6" s="4756"/>
      <c r="LFY6" s="4756"/>
      <c r="LFZ6" s="4756"/>
      <c r="LGA6" s="4756"/>
      <c r="LGB6" s="4756"/>
      <c r="LGC6" s="4756"/>
      <c r="LGD6" s="4756"/>
      <c r="LGE6" s="4756"/>
      <c r="LGF6" s="4756"/>
      <c r="LGG6" s="4756"/>
      <c r="LGH6" s="4756"/>
      <c r="LGI6" s="4756"/>
      <c r="LGJ6" s="4756"/>
      <c r="LGK6" s="4756"/>
      <c r="LGL6" s="4756"/>
      <c r="LGM6" s="4756"/>
      <c r="LGN6" s="4756"/>
      <c r="LGO6" s="4756"/>
      <c r="LGP6" s="4756"/>
      <c r="LGQ6" s="4756"/>
      <c r="LGR6" s="4756"/>
      <c r="LGS6" s="4756"/>
      <c r="LGT6" s="4756"/>
      <c r="LGU6" s="4756"/>
      <c r="LGV6" s="4756"/>
      <c r="LGW6" s="4756"/>
      <c r="LGX6" s="4756"/>
      <c r="LGY6" s="4756"/>
      <c r="LGZ6" s="4756"/>
      <c r="LHA6" s="4756"/>
      <c r="LHB6" s="4756"/>
      <c r="LHC6" s="4756"/>
      <c r="LHD6" s="4756"/>
      <c r="LHE6" s="4756"/>
      <c r="LHF6" s="4756"/>
      <c r="LHG6" s="4756"/>
      <c r="LHH6" s="4756"/>
      <c r="LHI6" s="4756"/>
      <c r="LHJ6" s="4756"/>
      <c r="LHK6" s="4756"/>
      <c r="LHL6" s="4756"/>
      <c r="LHM6" s="4756"/>
      <c r="LHN6" s="4756"/>
      <c r="LHO6" s="4756"/>
      <c r="LHP6" s="4756"/>
      <c r="LHQ6" s="4756"/>
      <c r="LHR6" s="4756"/>
      <c r="LHS6" s="4756"/>
      <c r="LHT6" s="4756"/>
      <c r="LHU6" s="4756"/>
      <c r="LHV6" s="4756"/>
      <c r="LHW6" s="4756"/>
      <c r="LHX6" s="4756"/>
      <c r="LHY6" s="4756"/>
      <c r="LHZ6" s="4756"/>
      <c r="LIA6" s="4756"/>
      <c r="LIB6" s="4756"/>
      <c r="LIC6" s="4756"/>
      <c r="LID6" s="4756"/>
      <c r="LIE6" s="4756"/>
      <c r="LIF6" s="4756"/>
      <c r="LIG6" s="4756"/>
      <c r="LIH6" s="4756"/>
      <c r="LII6" s="4756"/>
      <c r="LIJ6" s="4756"/>
      <c r="LIK6" s="4756"/>
      <c r="LIL6" s="4756"/>
      <c r="LIM6" s="4756"/>
      <c r="LIN6" s="4756"/>
      <c r="LIO6" s="4756"/>
      <c r="LIP6" s="4756"/>
      <c r="LIQ6" s="4756"/>
      <c r="LIR6" s="4756"/>
      <c r="LIS6" s="4756"/>
      <c r="LIT6" s="4756"/>
      <c r="LIU6" s="4756"/>
      <c r="LIV6" s="4756"/>
      <c r="LIW6" s="4756"/>
      <c r="LIX6" s="4756"/>
      <c r="LIY6" s="4756"/>
      <c r="LIZ6" s="4756"/>
      <c r="LJA6" s="4756"/>
      <c r="LJB6" s="4756"/>
      <c r="LJC6" s="4756"/>
      <c r="LJD6" s="4756"/>
      <c r="LJE6" s="4756"/>
      <c r="LJF6" s="4756"/>
      <c r="LJG6" s="4756"/>
      <c r="LJH6" s="4756"/>
      <c r="LJI6" s="4756"/>
      <c r="LJJ6" s="4756"/>
      <c r="LJK6" s="4756"/>
      <c r="LJL6" s="4756"/>
      <c r="LJM6" s="4756"/>
      <c r="LJN6" s="4756"/>
      <c r="LJO6" s="4756"/>
      <c r="LJP6" s="4756"/>
      <c r="LJQ6" s="4756"/>
      <c r="LJR6" s="4756"/>
      <c r="LJS6" s="4756"/>
      <c r="LJT6" s="4756"/>
      <c r="LJU6" s="4756"/>
      <c r="LJV6" s="4756"/>
      <c r="LJW6" s="4756"/>
      <c r="LJX6" s="4756"/>
      <c r="LJY6" s="4756"/>
      <c r="LJZ6" s="4756"/>
      <c r="LKA6" s="4756"/>
      <c r="LKB6" s="4756"/>
      <c r="LKC6" s="4756"/>
      <c r="LKD6" s="4756"/>
      <c r="LKE6" s="4756"/>
      <c r="LKF6" s="4756"/>
      <c r="LKG6" s="4756"/>
      <c r="LKH6" s="4756"/>
      <c r="LKI6" s="4756"/>
      <c r="LKJ6" s="4756"/>
      <c r="LKK6" s="4756"/>
      <c r="LKL6" s="4756"/>
      <c r="LKM6" s="4756"/>
      <c r="LKN6" s="4756"/>
      <c r="LKO6" s="4756"/>
      <c r="LKP6" s="4756"/>
      <c r="LKQ6" s="4756"/>
      <c r="LKR6" s="4756"/>
      <c r="LKS6" s="4756"/>
      <c r="LKT6" s="4756"/>
      <c r="LKU6" s="4756"/>
      <c r="LKV6" s="4756"/>
      <c r="LKW6" s="4756"/>
      <c r="LKX6" s="4756"/>
      <c r="LKY6" s="4756"/>
      <c r="LKZ6" s="4756"/>
      <c r="LLA6" s="4756"/>
      <c r="LLB6" s="4756"/>
      <c r="LLC6" s="4756"/>
      <c r="LLD6" s="4756"/>
      <c r="LLE6" s="4756"/>
      <c r="LLF6" s="4756"/>
      <c r="LLG6" s="4756"/>
      <c r="LLH6" s="4756"/>
      <c r="LLI6" s="4756"/>
      <c r="LLJ6" s="4756"/>
      <c r="LLK6" s="4756"/>
      <c r="LLL6" s="4756"/>
      <c r="LLM6" s="4756"/>
      <c r="LLN6" s="4756"/>
      <c r="LLO6" s="4756"/>
      <c r="LLP6" s="4756"/>
      <c r="LLQ6" s="4756"/>
      <c r="LLR6" s="4756"/>
      <c r="LLS6" s="4756"/>
      <c r="LLT6" s="4756"/>
      <c r="LLU6" s="4756"/>
      <c r="LLV6" s="4756"/>
      <c r="LLW6" s="4756"/>
      <c r="LLX6" s="4756"/>
      <c r="LLY6" s="4756"/>
      <c r="LLZ6" s="4756"/>
      <c r="LMA6" s="4756"/>
      <c r="LMB6" s="4756"/>
      <c r="LMC6" s="4756"/>
      <c r="LMD6" s="4756"/>
      <c r="LME6" s="4756"/>
      <c r="LMF6" s="4756"/>
      <c r="LMG6" s="4756"/>
      <c r="LMH6" s="4756"/>
      <c r="LMI6" s="4756"/>
      <c r="LMJ6" s="4756"/>
      <c r="LMK6" s="4756"/>
      <c r="LML6" s="4756"/>
      <c r="LMM6" s="4756"/>
      <c r="LMN6" s="4756"/>
      <c r="LMO6" s="4756"/>
      <c r="LMP6" s="4756"/>
      <c r="LMQ6" s="4756"/>
      <c r="LMR6" s="4756"/>
      <c r="LMS6" s="4756"/>
      <c r="LMT6" s="4756"/>
      <c r="LMU6" s="4756"/>
      <c r="LMV6" s="4756"/>
      <c r="LMW6" s="4756"/>
      <c r="LMX6" s="4756"/>
      <c r="LMY6" s="4756"/>
      <c r="LMZ6" s="4756"/>
      <c r="LNA6" s="4756"/>
      <c r="LNB6" s="4756"/>
      <c r="LNC6" s="4756"/>
      <c r="LND6" s="4756"/>
      <c r="LNE6" s="4756"/>
      <c r="LNF6" s="4756"/>
      <c r="LNG6" s="4756"/>
      <c r="LNH6" s="4756"/>
      <c r="LNI6" s="4756"/>
      <c r="LNJ6" s="4756"/>
      <c r="LNK6" s="4756"/>
      <c r="LNL6" s="4756"/>
      <c r="LNM6" s="4756"/>
      <c r="LNN6" s="4756"/>
      <c r="LNO6" s="4756"/>
      <c r="LNP6" s="4756"/>
      <c r="LNQ6" s="4756"/>
      <c r="LNR6" s="4756"/>
      <c r="LNS6" s="4756"/>
      <c r="LNT6" s="4756"/>
      <c r="LNU6" s="4756"/>
      <c r="LNV6" s="4756"/>
      <c r="LNW6" s="4756"/>
      <c r="LNX6" s="4756"/>
      <c r="LNY6" s="4756"/>
      <c r="LNZ6" s="4756"/>
      <c r="LOA6" s="4756"/>
      <c r="LOB6" s="4756"/>
      <c r="LOC6" s="4756"/>
      <c r="LOD6" s="4756"/>
      <c r="LOE6" s="4756"/>
      <c r="LOF6" s="4756"/>
      <c r="LOG6" s="4756"/>
      <c r="LOH6" s="4756"/>
      <c r="LOI6" s="4756"/>
      <c r="LOJ6" s="4756"/>
      <c r="LOK6" s="4756"/>
      <c r="LOL6" s="4756"/>
      <c r="LOM6" s="4756"/>
      <c r="LON6" s="4756"/>
      <c r="LOO6" s="4756"/>
      <c r="LOP6" s="4756"/>
      <c r="LOQ6" s="4756"/>
      <c r="LOR6" s="4756"/>
      <c r="LOS6" s="4756"/>
      <c r="LOT6" s="4756"/>
      <c r="LOU6" s="4756"/>
      <c r="LOV6" s="4756"/>
      <c r="LOW6" s="4756"/>
      <c r="LOX6" s="4756"/>
      <c r="LOY6" s="4756"/>
      <c r="LOZ6" s="4756"/>
      <c r="LPA6" s="4756"/>
      <c r="LPB6" s="4756"/>
      <c r="LPC6" s="4756"/>
      <c r="LPD6" s="4756"/>
      <c r="LPE6" s="4756"/>
      <c r="LPF6" s="4756"/>
      <c r="LPG6" s="4756"/>
      <c r="LPH6" s="4756"/>
      <c r="LPI6" s="4756"/>
      <c r="LPJ6" s="4756"/>
      <c r="LPK6" s="4756"/>
      <c r="LPL6" s="4756"/>
      <c r="LPM6" s="4756"/>
      <c r="LPN6" s="4756"/>
      <c r="LPO6" s="4756"/>
      <c r="LPP6" s="4756"/>
      <c r="LPQ6" s="4756"/>
      <c r="LPR6" s="4756"/>
      <c r="LPS6" s="4756"/>
      <c r="LPT6" s="4756"/>
      <c r="LPU6" s="4756"/>
      <c r="LPV6" s="4756"/>
      <c r="LPW6" s="4756"/>
      <c r="LPX6" s="4756"/>
      <c r="LPY6" s="4756"/>
      <c r="LPZ6" s="4756"/>
      <c r="LQA6" s="4756"/>
      <c r="LQB6" s="4756"/>
      <c r="LQC6" s="4756"/>
      <c r="LQD6" s="4756"/>
      <c r="LQE6" s="4756"/>
      <c r="LQF6" s="4756"/>
      <c r="LQG6" s="4756"/>
      <c r="LQH6" s="4756"/>
      <c r="LQI6" s="4756"/>
      <c r="LQJ6" s="4756"/>
      <c r="LQK6" s="4756"/>
      <c r="LQL6" s="4756"/>
      <c r="LQM6" s="4756"/>
      <c r="LQN6" s="4756"/>
      <c r="LQO6" s="4756"/>
      <c r="LQP6" s="4756"/>
      <c r="LQQ6" s="4756"/>
      <c r="LQR6" s="4756"/>
      <c r="LQS6" s="4756"/>
      <c r="LQT6" s="4756"/>
      <c r="LQU6" s="4756"/>
      <c r="LQV6" s="4756"/>
      <c r="LQW6" s="4756"/>
      <c r="LQX6" s="4756"/>
      <c r="LQY6" s="4756"/>
      <c r="LQZ6" s="4756"/>
      <c r="LRA6" s="4756"/>
      <c r="LRB6" s="4756"/>
      <c r="LRC6" s="4756"/>
      <c r="LRD6" s="4756"/>
      <c r="LRE6" s="4756"/>
      <c r="LRF6" s="4756"/>
      <c r="LRG6" s="4756"/>
      <c r="LRH6" s="4756"/>
      <c r="LRI6" s="4756"/>
      <c r="LRJ6" s="4756"/>
      <c r="LRK6" s="4756"/>
      <c r="LRL6" s="4756"/>
      <c r="LRM6" s="4756"/>
      <c r="LRN6" s="4756"/>
      <c r="LRO6" s="4756"/>
      <c r="LRP6" s="4756"/>
      <c r="LRQ6" s="4756"/>
      <c r="LRR6" s="4756"/>
      <c r="LRS6" s="4756"/>
      <c r="LRT6" s="4756"/>
      <c r="LRU6" s="4756"/>
      <c r="LRV6" s="4756"/>
      <c r="LRW6" s="4756"/>
      <c r="LRX6" s="4756"/>
      <c r="LRY6" s="4756"/>
      <c r="LRZ6" s="4756"/>
      <c r="LSA6" s="4756"/>
      <c r="LSB6" s="4756"/>
      <c r="LSC6" s="4756"/>
      <c r="LSD6" s="4756"/>
      <c r="LSE6" s="4756"/>
      <c r="LSF6" s="4756"/>
      <c r="LSG6" s="4756"/>
      <c r="LSH6" s="4756"/>
      <c r="LSI6" s="4756"/>
      <c r="LSJ6" s="4756"/>
      <c r="LSK6" s="4756"/>
      <c r="LSL6" s="4756"/>
      <c r="LSM6" s="4756"/>
      <c r="LSN6" s="4756"/>
      <c r="LSO6" s="4756"/>
      <c r="LSP6" s="4756"/>
      <c r="LSQ6" s="4756"/>
      <c r="LSR6" s="4756"/>
      <c r="LSS6" s="4756"/>
      <c r="LST6" s="4756"/>
      <c r="LSU6" s="4756"/>
      <c r="LSV6" s="4756"/>
      <c r="LSW6" s="4756"/>
      <c r="LSX6" s="4756"/>
      <c r="LSY6" s="4756"/>
      <c r="LSZ6" s="4756"/>
      <c r="LTA6" s="4756"/>
      <c r="LTB6" s="4756"/>
      <c r="LTC6" s="4756"/>
      <c r="LTD6" s="4756"/>
      <c r="LTE6" s="4756"/>
      <c r="LTF6" s="4756"/>
      <c r="LTG6" s="4756"/>
      <c r="LTH6" s="4756"/>
      <c r="LTI6" s="4756"/>
      <c r="LTJ6" s="4756"/>
      <c r="LTK6" s="4756"/>
      <c r="LTL6" s="4756"/>
      <c r="LTM6" s="4756"/>
      <c r="LTN6" s="4756"/>
      <c r="LTO6" s="4756"/>
      <c r="LTP6" s="4756"/>
      <c r="LTQ6" s="4756"/>
      <c r="LTR6" s="4756"/>
      <c r="LTS6" s="4756"/>
      <c r="LTT6" s="4756"/>
      <c r="LTU6" s="4756"/>
      <c r="LTV6" s="4756"/>
      <c r="LTW6" s="4756"/>
      <c r="LTX6" s="4756"/>
      <c r="LTY6" s="4756"/>
      <c r="LTZ6" s="4756"/>
      <c r="LUA6" s="4756"/>
      <c r="LUB6" s="4756"/>
      <c r="LUC6" s="4756"/>
      <c r="LUD6" s="4756"/>
      <c r="LUE6" s="4756"/>
      <c r="LUF6" s="4756"/>
      <c r="LUG6" s="4756"/>
      <c r="LUH6" s="4756"/>
      <c r="LUI6" s="4756"/>
      <c r="LUJ6" s="4756"/>
      <c r="LUK6" s="4756"/>
      <c r="LUL6" s="4756"/>
      <c r="LUM6" s="4756"/>
      <c r="LUN6" s="4756"/>
      <c r="LUO6" s="4756"/>
      <c r="LUP6" s="4756"/>
      <c r="LUQ6" s="4756"/>
      <c r="LUR6" s="4756"/>
      <c r="LUS6" s="4756"/>
      <c r="LUT6" s="4756"/>
      <c r="LUU6" s="4756"/>
      <c r="LUV6" s="4756"/>
      <c r="LUW6" s="4756"/>
      <c r="LUX6" s="4756"/>
      <c r="LUY6" s="4756"/>
      <c r="LUZ6" s="4756"/>
      <c r="LVA6" s="4756"/>
      <c r="LVB6" s="4756"/>
      <c r="LVC6" s="4756"/>
      <c r="LVD6" s="4756"/>
      <c r="LVE6" s="4756"/>
      <c r="LVF6" s="4756"/>
      <c r="LVG6" s="4756"/>
      <c r="LVH6" s="4756"/>
      <c r="LVI6" s="4756"/>
      <c r="LVJ6" s="4756"/>
      <c r="LVK6" s="4756"/>
      <c r="LVL6" s="4756"/>
      <c r="LVM6" s="4756"/>
      <c r="LVN6" s="4756"/>
      <c r="LVO6" s="4756"/>
      <c r="LVP6" s="4756"/>
      <c r="LVQ6" s="4756"/>
      <c r="LVR6" s="4756"/>
      <c r="LVS6" s="4756"/>
      <c r="LVT6" s="4756"/>
      <c r="LVU6" s="4756"/>
      <c r="LVV6" s="4756"/>
      <c r="LVW6" s="4756"/>
      <c r="LVX6" s="4756"/>
      <c r="LVY6" s="4756"/>
      <c r="LVZ6" s="4756"/>
      <c r="LWA6" s="4756"/>
      <c r="LWB6" s="4756"/>
      <c r="LWC6" s="4756"/>
      <c r="LWD6" s="4756"/>
      <c r="LWE6" s="4756"/>
      <c r="LWF6" s="4756"/>
      <c r="LWG6" s="4756"/>
      <c r="LWH6" s="4756"/>
      <c r="LWI6" s="4756"/>
      <c r="LWJ6" s="4756"/>
      <c r="LWK6" s="4756"/>
      <c r="LWL6" s="4756"/>
      <c r="LWM6" s="4756"/>
      <c r="LWN6" s="4756"/>
      <c r="LWO6" s="4756"/>
      <c r="LWP6" s="4756"/>
      <c r="LWQ6" s="4756"/>
      <c r="LWR6" s="4756"/>
      <c r="LWS6" s="4756"/>
      <c r="LWT6" s="4756"/>
      <c r="LWU6" s="4756"/>
      <c r="LWV6" s="4756"/>
      <c r="LWW6" s="4756"/>
      <c r="LWX6" s="4756"/>
      <c r="LWY6" s="4756"/>
      <c r="LWZ6" s="4756"/>
      <c r="LXA6" s="4756"/>
      <c r="LXB6" s="4756"/>
      <c r="LXC6" s="4756"/>
      <c r="LXD6" s="4756"/>
      <c r="LXE6" s="4756"/>
      <c r="LXF6" s="4756"/>
      <c r="LXG6" s="4756"/>
      <c r="LXH6" s="4756"/>
      <c r="LXI6" s="4756"/>
      <c r="LXJ6" s="4756"/>
      <c r="LXK6" s="4756"/>
      <c r="LXL6" s="4756"/>
      <c r="LXM6" s="4756"/>
      <c r="LXN6" s="4756"/>
      <c r="LXO6" s="4756"/>
      <c r="LXP6" s="4756"/>
      <c r="LXQ6" s="4756"/>
      <c r="LXR6" s="4756"/>
      <c r="LXS6" s="4756"/>
      <c r="LXT6" s="4756"/>
      <c r="LXU6" s="4756"/>
      <c r="LXV6" s="4756"/>
      <c r="LXW6" s="4756"/>
      <c r="LXX6" s="4756"/>
      <c r="LXY6" s="4756"/>
      <c r="LXZ6" s="4756"/>
      <c r="LYA6" s="4756"/>
      <c r="LYB6" s="4756"/>
      <c r="LYC6" s="4756"/>
      <c r="LYD6" s="4756"/>
      <c r="LYE6" s="4756"/>
      <c r="LYF6" s="4756"/>
      <c r="LYG6" s="4756"/>
      <c r="LYH6" s="4756"/>
      <c r="LYI6" s="4756"/>
      <c r="LYJ6" s="4756"/>
      <c r="LYK6" s="4756"/>
      <c r="LYL6" s="4756"/>
      <c r="LYM6" s="4756"/>
      <c r="LYN6" s="4756"/>
      <c r="LYO6" s="4756"/>
      <c r="LYP6" s="4756"/>
      <c r="LYQ6" s="4756"/>
      <c r="LYR6" s="4756"/>
      <c r="LYS6" s="4756"/>
      <c r="LYT6" s="4756"/>
      <c r="LYU6" s="4756"/>
      <c r="LYV6" s="4756"/>
      <c r="LYW6" s="4756"/>
      <c r="LYX6" s="4756"/>
      <c r="LYY6" s="4756"/>
      <c r="LYZ6" s="4756"/>
      <c r="LZA6" s="4756"/>
      <c r="LZB6" s="4756"/>
      <c r="LZC6" s="4756"/>
      <c r="LZD6" s="4756"/>
      <c r="LZE6" s="4756"/>
      <c r="LZF6" s="4756"/>
      <c r="LZG6" s="4756"/>
      <c r="LZH6" s="4756"/>
      <c r="LZI6" s="4756"/>
      <c r="LZJ6" s="4756"/>
      <c r="LZK6" s="4756"/>
      <c r="LZL6" s="4756"/>
      <c r="LZM6" s="4756"/>
      <c r="LZN6" s="4756"/>
      <c r="LZO6" s="4756"/>
      <c r="LZP6" s="4756"/>
      <c r="LZQ6" s="4756"/>
      <c r="LZR6" s="4756"/>
      <c r="LZS6" s="4756"/>
      <c r="LZT6" s="4756"/>
      <c r="LZU6" s="4756"/>
      <c r="LZV6" s="4756"/>
      <c r="LZW6" s="4756"/>
      <c r="LZX6" s="4756"/>
      <c r="LZY6" s="4756"/>
      <c r="LZZ6" s="4756"/>
      <c r="MAA6" s="4756"/>
      <c r="MAB6" s="4756"/>
      <c r="MAC6" s="4756"/>
      <c r="MAD6" s="4756"/>
      <c r="MAE6" s="4756"/>
      <c r="MAF6" s="4756"/>
      <c r="MAG6" s="4756"/>
      <c r="MAH6" s="4756"/>
      <c r="MAI6" s="4756"/>
      <c r="MAJ6" s="4756"/>
      <c r="MAK6" s="4756"/>
      <c r="MAL6" s="4756"/>
      <c r="MAM6" s="4756"/>
      <c r="MAN6" s="4756"/>
      <c r="MAO6" s="4756"/>
      <c r="MAP6" s="4756"/>
      <c r="MAQ6" s="4756"/>
      <c r="MAR6" s="4756"/>
      <c r="MAS6" s="4756"/>
      <c r="MAT6" s="4756"/>
      <c r="MAU6" s="4756"/>
      <c r="MAV6" s="4756"/>
      <c r="MAW6" s="4756"/>
      <c r="MAX6" s="4756"/>
      <c r="MAY6" s="4756"/>
      <c r="MAZ6" s="4756"/>
      <c r="MBA6" s="4756"/>
      <c r="MBB6" s="4756"/>
      <c r="MBC6" s="4756"/>
      <c r="MBD6" s="4756"/>
      <c r="MBE6" s="4756"/>
      <c r="MBF6" s="4756"/>
      <c r="MBG6" s="4756"/>
      <c r="MBH6" s="4756"/>
      <c r="MBI6" s="4756"/>
      <c r="MBJ6" s="4756"/>
      <c r="MBK6" s="4756"/>
      <c r="MBL6" s="4756"/>
      <c r="MBM6" s="4756"/>
      <c r="MBN6" s="4756"/>
      <c r="MBO6" s="4756"/>
      <c r="MBP6" s="4756"/>
      <c r="MBQ6" s="4756"/>
      <c r="MBR6" s="4756"/>
      <c r="MBS6" s="4756"/>
      <c r="MBT6" s="4756"/>
      <c r="MBU6" s="4756"/>
      <c r="MBV6" s="4756"/>
      <c r="MBW6" s="4756"/>
      <c r="MBX6" s="4756"/>
      <c r="MBY6" s="4756"/>
      <c r="MBZ6" s="4756"/>
      <c r="MCA6" s="4756"/>
      <c r="MCB6" s="4756"/>
      <c r="MCC6" s="4756"/>
      <c r="MCD6" s="4756"/>
      <c r="MCE6" s="4756"/>
      <c r="MCF6" s="4756"/>
      <c r="MCG6" s="4756"/>
      <c r="MCH6" s="4756"/>
      <c r="MCI6" s="4756"/>
      <c r="MCJ6" s="4756"/>
      <c r="MCK6" s="4756"/>
      <c r="MCL6" s="4756"/>
      <c r="MCM6" s="4756"/>
      <c r="MCN6" s="4756"/>
      <c r="MCO6" s="4756"/>
      <c r="MCP6" s="4756"/>
      <c r="MCQ6" s="4756"/>
      <c r="MCR6" s="4756"/>
      <c r="MCS6" s="4756"/>
      <c r="MCT6" s="4756"/>
      <c r="MCU6" s="4756"/>
      <c r="MCV6" s="4756"/>
      <c r="MCW6" s="4756"/>
      <c r="MCX6" s="4756"/>
      <c r="MCY6" s="4756"/>
      <c r="MCZ6" s="4756"/>
      <c r="MDA6" s="4756"/>
      <c r="MDB6" s="4756"/>
      <c r="MDC6" s="4756"/>
      <c r="MDD6" s="4756"/>
      <c r="MDE6" s="4756"/>
      <c r="MDF6" s="4756"/>
      <c r="MDG6" s="4756"/>
      <c r="MDH6" s="4756"/>
      <c r="MDI6" s="4756"/>
      <c r="MDJ6" s="4756"/>
      <c r="MDK6" s="4756"/>
      <c r="MDL6" s="4756"/>
      <c r="MDM6" s="4756"/>
      <c r="MDN6" s="4756"/>
      <c r="MDO6" s="4756"/>
      <c r="MDP6" s="4756"/>
      <c r="MDQ6" s="4756"/>
      <c r="MDR6" s="4756"/>
      <c r="MDS6" s="4756"/>
      <c r="MDT6" s="4756"/>
      <c r="MDU6" s="4756"/>
      <c r="MDV6" s="4756"/>
      <c r="MDW6" s="4756"/>
      <c r="MDX6" s="4756"/>
      <c r="MDY6" s="4756"/>
      <c r="MDZ6" s="4756"/>
      <c r="MEA6" s="4756"/>
      <c r="MEB6" s="4756"/>
      <c r="MEC6" s="4756"/>
      <c r="MED6" s="4756"/>
      <c r="MEE6" s="4756"/>
      <c r="MEF6" s="4756"/>
      <c r="MEG6" s="4756"/>
      <c r="MEH6" s="4756"/>
      <c r="MEI6" s="4756"/>
      <c r="MEJ6" s="4756"/>
      <c r="MEK6" s="4756"/>
      <c r="MEL6" s="4756"/>
      <c r="MEM6" s="4756"/>
      <c r="MEN6" s="4756"/>
      <c r="MEO6" s="4756"/>
      <c r="MEP6" s="4756"/>
      <c r="MEQ6" s="4756"/>
      <c r="MER6" s="4756"/>
      <c r="MES6" s="4756"/>
      <c r="MET6" s="4756"/>
      <c r="MEU6" s="4756"/>
      <c r="MEV6" s="4756"/>
      <c r="MEW6" s="4756"/>
      <c r="MEX6" s="4756"/>
      <c r="MEY6" s="4756"/>
      <c r="MEZ6" s="4756"/>
      <c r="MFA6" s="4756"/>
      <c r="MFB6" s="4756"/>
      <c r="MFC6" s="4756"/>
      <c r="MFD6" s="4756"/>
      <c r="MFE6" s="4756"/>
      <c r="MFF6" s="4756"/>
      <c r="MFG6" s="4756"/>
      <c r="MFH6" s="4756"/>
      <c r="MFI6" s="4756"/>
      <c r="MFJ6" s="4756"/>
      <c r="MFK6" s="4756"/>
      <c r="MFL6" s="4756"/>
      <c r="MFM6" s="4756"/>
      <c r="MFN6" s="4756"/>
      <c r="MFO6" s="4756"/>
      <c r="MFP6" s="4756"/>
      <c r="MFQ6" s="4756"/>
      <c r="MFR6" s="4756"/>
      <c r="MFS6" s="4756"/>
      <c r="MFT6" s="4756"/>
      <c r="MFU6" s="4756"/>
      <c r="MFV6" s="4756"/>
      <c r="MFW6" s="4756"/>
      <c r="MFX6" s="4756"/>
      <c r="MFY6" s="4756"/>
      <c r="MFZ6" s="4756"/>
      <c r="MGA6" s="4756"/>
      <c r="MGB6" s="4756"/>
      <c r="MGC6" s="4756"/>
      <c r="MGD6" s="4756"/>
      <c r="MGE6" s="4756"/>
      <c r="MGF6" s="4756"/>
      <c r="MGG6" s="4756"/>
      <c r="MGH6" s="4756"/>
      <c r="MGI6" s="4756"/>
      <c r="MGJ6" s="4756"/>
      <c r="MGK6" s="4756"/>
      <c r="MGL6" s="4756"/>
      <c r="MGM6" s="4756"/>
      <c r="MGN6" s="4756"/>
      <c r="MGO6" s="4756"/>
      <c r="MGP6" s="4756"/>
      <c r="MGQ6" s="4756"/>
      <c r="MGR6" s="4756"/>
      <c r="MGS6" s="4756"/>
      <c r="MGT6" s="4756"/>
      <c r="MGU6" s="4756"/>
      <c r="MGV6" s="4756"/>
      <c r="MGW6" s="4756"/>
      <c r="MGX6" s="4756"/>
      <c r="MGY6" s="4756"/>
      <c r="MGZ6" s="4756"/>
      <c r="MHA6" s="4756"/>
      <c r="MHB6" s="4756"/>
      <c r="MHC6" s="4756"/>
      <c r="MHD6" s="4756"/>
      <c r="MHE6" s="4756"/>
      <c r="MHF6" s="4756"/>
      <c r="MHG6" s="4756"/>
      <c r="MHH6" s="4756"/>
      <c r="MHI6" s="4756"/>
      <c r="MHJ6" s="4756"/>
      <c r="MHK6" s="4756"/>
      <c r="MHL6" s="4756"/>
      <c r="MHM6" s="4756"/>
      <c r="MHN6" s="4756"/>
      <c r="MHO6" s="4756"/>
      <c r="MHP6" s="4756"/>
      <c r="MHQ6" s="4756"/>
      <c r="MHR6" s="4756"/>
      <c r="MHS6" s="4756"/>
      <c r="MHT6" s="4756"/>
      <c r="MHU6" s="4756"/>
      <c r="MHV6" s="4756"/>
      <c r="MHW6" s="4756"/>
      <c r="MHX6" s="4756"/>
      <c r="MHY6" s="4756"/>
      <c r="MHZ6" s="4756"/>
      <c r="MIA6" s="4756"/>
      <c r="MIB6" s="4756"/>
      <c r="MIC6" s="4756"/>
      <c r="MID6" s="4756"/>
      <c r="MIE6" s="4756"/>
      <c r="MIF6" s="4756"/>
      <c r="MIG6" s="4756"/>
      <c r="MIH6" s="4756"/>
      <c r="MII6" s="4756"/>
      <c r="MIJ6" s="4756"/>
      <c r="MIK6" s="4756"/>
      <c r="MIL6" s="4756"/>
      <c r="MIM6" s="4756"/>
      <c r="MIN6" s="4756"/>
      <c r="MIO6" s="4756"/>
      <c r="MIP6" s="4756"/>
      <c r="MIQ6" s="4756"/>
      <c r="MIR6" s="4756"/>
      <c r="MIS6" s="4756"/>
      <c r="MIT6" s="4756"/>
      <c r="MIU6" s="4756"/>
      <c r="MIV6" s="4756"/>
      <c r="MIW6" s="4756"/>
      <c r="MIX6" s="4756"/>
      <c r="MIY6" s="4756"/>
      <c r="MIZ6" s="4756"/>
      <c r="MJA6" s="4756"/>
      <c r="MJB6" s="4756"/>
      <c r="MJC6" s="4756"/>
      <c r="MJD6" s="4756"/>
      <c r="MJE6" s="4756"/>
      <c r="MJF6" s="4756"/>
      <c r="MJG6" s="4756"/>
      <c r="MJH6" s="4756"/>
      <c r="MJI6" s="4756"/>
      <c r="MJJ6" s="4756"/>
      <c r="MJK6" s="4756"/>
      <c r="MJL6" s="4756"/>
      <c r="MJM6" s="4756"/>
      <c r="MJN6" s="4756"/>
      <c r="MJO6" s="4756"/>
      <c r="MJP6" s="4756"/>
      <c r="MJQ6" s="4756"/>
      <c r="MJR6" s="4756"/>
      <c r="MJS6" s="4756"/>
      <c r="MJT6" s="4756"/>
      <c r="MJU6" s="4756"/>
      <c r="MJV6" s="4756"/>
      <c r="MJW6" s="4756"/>
      <c r="MJX6" s="4756"/>
      <c r="MJY6" s="4756"/>
      <c r="MJZ6" s="4756"/>
      <c r="MKA6" s="4756"/>
      <c r="MKB6" s="4756"/>
      <c r="MKC6" s="4756"/>
      <c r="MKD6" s="4756"/>
      <c r="MKE6" s="4756"/>
      <c r="MKF6" s="4756"/>
      <c r="MKG6" s="4756"/>
      <c r="MKH6" s="4756"/>
      <c r="MKI6" s="4756"/>
      <c r="MKJ6" s="4756"/>
      <c r="MKK6" s="4756"/>
      <c r="MKL6" s="4756"/>
      <c r="MKM6" s="4756"/>
      <c r="MKN6" s="4756"/>
      <c r="MKO6" s="4756"/>
      <c r="MKP6" s="4756"/>
      <c r="MKQ6" s="4756"/>
      <c r="MKR6" s="4756"/>
      <c r="MKS6" s="4756"/>
      <c r="MKT6" s="4756"/>
      <c r="MKU6" s="4756"/>
      <c r="MKV6" s="4756"/>
      <c r="MKW6" s="4756"/>
      <c r="MKX6" s="4756"/>
      <c r="MKY6" s="4756"/>
      <c r="MKZ6" s="4756"/>
      <c r="MLA6" s="4756"/>
      <c r="MLB6" s="4756"/>
      <c r="MLC6" s="4756"/>
      <c r="MLD6" s="4756"/>
      <c r="MLE6" s="4756"/>
      <c r="MLF6" s="4756"/>
      <c r="MLG6" s="4756"/>
      <c r="MLH6" s="4756"/>
      <c r="MLI6" s="4756"/>
      <c r="MLJ6" s="4756"/>
      <c r="MLK6" s="4756"/>
      <c r="MLL6" s="4756"/>
      <c r="MLM6" s="4756"/>
      <c r="MLN6" s="4756"/>
      <c r="MLO6" s="4756"/>
      <c r="MLP6" s="4756"/>
      <c r="MLQ6" s="4756"/>
      <c r="MLR6" s="4756"/>
      <c r="MLS6" s="4756"/>
      <c r="MLT6" s="4756"/>
      <c r="MLU6" s="4756"/>
      <c r="MLV6" s="4756"/>
      <c r="MLW6" s="4756"/>
      <c r="MLX6" s="4756"/>
      <c r="MLY6" s="4756"/>
      <c r="MLZ6" s="4756"/>
      <c r="MMA6" s="4756"/>
      <c r="MMB6" s="4756"/>
      <c r="MMC6" s="4756"/>
      <c r="MMD6" s="4756"/>
      <c r="MME6" s="4756"/>
      <c r="MMF6" s="4756"/>
      <c r="MMG6" s="4756"/>
      <c r="MMH6" s="4756"/>
      <c r="MMI6" s="4756"/>
      <c r="MMJ6" s="4756"/>
      <c r="MMK6" s="4756"/>
      <c r="MML6" s="4756"/>
      <c r="MMM6" s="4756"/>
      <c r="MMN6" s="4756"/>
      <c r="MMO6" s="4756"/>
      <c r="MMP6" s="4756"/>
      <c r="MMQ6" s="4756"/>
      <c r="MMR6" s="4756"/>
      <c r="MMS6" s="4756"/>
      <c r="MMT6" s="4756"/>
      <c r="MMU6" s="4756"/>
      <c r="MMV6" s="4756"/>
      <c r="MMW6" s="4756"/>
      <c r="MMX6" s="4756"/>
      <c r="MMY6" s="4756"/>
      <c r="MMZ6" s="4756"/>
      <c r="MNA6" s="4756"/>
      <c r="MNB6" s="4756"/>
      <c r="MNC6" s="4756"/>
      <c r="MND6" s="4756"/>
      <c r="MNE6" s="4756"/>
      <c r="MNF6" s="4756"/>
      <c r="MNG6" s="4756"/>
      <c r="MNH6" s="4756"/>
      <c r="MNI6" s="4756"/>
      <c r="MNJ6" s="4756"/>
      <c r="MNK6" s="4756"/>
      <c r="MNL6" s="4756"/>
      <c r="MNM6" s="4756"/>
      <c r="MNN6" s="4756"/>
      <c r="MNO6" s="4756"/>
      <c r="MNP6" s="4756"/>
      <c r="MNQ6" s="4756"/>
      <c r="MNR6" s="4756"/>
      <c r="MNS6" s="4756"/>
      <c r="MNT6" s="4756"/>
      <c r="MNU6" s="4756"/>
      <c r="MNV6" s="4756"/>
      <c r="MNW6" s="4756"/>
      <c r="MNX6" s="4756"/>
      <c r="MNY6" s="4756"/>
      <c r="MNZ6" s="4756"/>
      <c r="MOA6" s="4756"/>
      <c r="MOB6" s="4756"/>
      <c r="MOC6" s="4756"/>
      <c r="MOD6" s="4756"/>
      <c r="MOE6" s="4756"/>
      <c r="MOF6" s="4756"/>
      <c r="MOG6" s="4756"/>
      <c r="MOH6" s="4756"/>
      <c r="MOI6" s="4756"/>
      <c r="MOJ6" s="4756"/>
      <c r="MOK6" s="4756"/>
      <c r="MOL6" s="4756"/>
      <c r="MOM6" s="4756"/>
      <c r="MON6" s="4756"/>
      <c r="MOO6" s="4756"/>
      <c r="MOP6" s="4756"/>
      <c r="MOQ6" s="4756"/>
      <c r="MOR6" s="4756"/>
      <c r="MOS6" s="4756"/>
      <c r="MOT6" s="4756"/>
      <c r="MOU6" s="4756"/>
      <c r="MOV6" s="4756"/>
      <c r="MOW6" s="4756"/>
      <c r="MOX6" s="4756"/>
      <c r="MOY6" s="4756"/>
      <c r="MOZ6" s="4756"/>
      <c r="MPA6" s="4756"/>
      <c r="MPB6" s="4756"/>
      <c r="MPC6" s="4756"/>
      <c r="MPD6" s="4756"/>
      <c r="MPE6" s="4756"/>
      <c r="MPF6" s="4756"/>
      <c r="MPG6" s="4756"/>
      <c r="MPH6" s="4756"/>
      <c r="MPI6" s="4756"/>
      <c r="MPJ6" s="4756"/>
      <c r="MPK6" s="4756"/>
      <c r="MPL6" s="4756"/>
      <c r="MPM6" s="4756"/>
      <c r="MPN6" s="4756"/>
      <c r="MPO6" s="4756"/>
      <c r="MPP6" s="4756"/>
      <c r="MPQ6" s="4756"/>
      <c r="MPR6" s="4756"/>
      <c r="MPS6" s="4756"/>
      <c r="MPT6" s="4756"/>
      <c r="MPU6" s="4756"/>
      <c r="MPV6" s="4756"/>
      <c r="MPW6" s="4756"/>
      <c r="MPX6" s="4756"/>
      <c r="MPY6" s="4756"/>
      <c r="MPZ6" s="4756"/>
      <c r="MQA6" s="4756"/>
      <c r="MQB6" s="4756"/>
      <c r="MQC6" s="4756"/>
      <c r="MQD6" s="4756"/>
      <c r="MQE6" s="4756"/>
      <c r="MQF6" s="4756"/>
      <c r="MQG6" s="4756"/>
      <c r="MQH6" s="4756"/>
      <c r="MQI6" s="4756"/>
      <c r="MQJ6" s="4756"/>
      <c r="MQK6" s="4756"/>
      <c r="MQL6" s="4756"/>
      <c r="MQM6" s="4756"/>
      <c r="MQN6" s="4756"/>
      <c r="MQO6" s="4756"/>
      <c r="MQP6" s="4756"/>
      <c r="MQQ6" s="4756"/>
      <c r="MQR6" s="4756"/>
      <c r="MQS6" s="4756"/>
      <c r="MQT6" s="4756"/>
      <c r="MQU6" s="4756"/>
      <c r="MQV6" s="4756"/>
      <c r="MQW6" s="4756"/>
      <c r="MQX6" s="4756"/>
      <c r="MQY6" s="4756"/>
      <c r="MQZ6" s="4756"/>
      <c r="MRA6" s="4756"/>
      <c r="MRB6" s="4756"/>
      <c r="MRC6" s="4756"/>
      <c r="MRD6" s="4756"/>
      <c r="MRE6" s="4756"/>
      <c r="MRF6" s="4756"/>
      <c r="MRG6" s="4756"/>
      <c r="MRH6" s="4756"/>
      <c r="MRI6" s="4756"/>
      <c r="MRJ6" s="4756"/>
      <c r="MRK6" s="4756"/>
      <c r="MRL6" s="4756"/>
      <c r="MRM6" s="4756"/>
      <c r="MRN6" s="4756"/>
      <c r="MRO6" s="4756"/>
      <c r="MRP6" s="4756"/>
      <c r="MRQ6" s="4756"/>
      <c r="MRR6" s="4756"/>
      <c r="MRS6" s="4756"/>
      <c r="MRT6" s="4756"/>
      <c r="MRU6" s="4756"/>
      <c r="MRV6" s="4756"/>
      <c r="MRW6" s="4756"/>
      <c r="MRX6" s="4756"/>
      <c r="MRY6" s="4756"/>
      <c r="MRZ6" s="4756"/>
      <c r="MSA6" s="4756"/>
      <c r="MSB6" s="4756"/>
      <c r="MSC6" s="4756"/>
      <c r="MSD6" s="4756"/>
      <c r="MSE6" s="4756"/>
      <c r="MSF6" s="4756"/>
      <c r="MSG6" s="4756"/>
      <c r="MSH6" s="4756"/>
      <c r="MSI6" s="4756"/>
      <c r="MSJ6" s="4756"/>
      <c r="MSK6" s="4756"/>
      <c r="MSL6" s="4756"/>
      <c r="MSM6" s="4756"/>
      <c r="MSN6" s="4756"/>
      <c r="MSO6" s="4756"/>
      <c r="MSP6" s="4756"/>
      <c r="MSQ6" s="4756"/>
      <c r="MSR6" s="4756"/>
      <c r="MSS6" s="4756"/>
      <c r="MST6" s="4756"/>
      <c r="MSU6" s="4756"/>
      <c r="MSV6" s="4756"/>
      <c r="MSW6" s="4756"/>
      <c r="MSX6" s="4756"/>
      <c r="MSY6" s="4756"/>
      <c r="MSZ6" s="4756"/>
      <c r="MTA6" s="4756"/>
      <c r="MTB6" s="4756"/>
      <c r="MTC6" s="4756"/>
      <c r="MTD6" s="4756"/>
      <c r="MTE6" s="4756"/>
      <c r="MTF6" s="4756"/>
      <c r="MTG6" s="4756"/>
      <c r="MTH6" s="4756"/>
      <c r="MTI6" s="4756"/>
      <c r="MTJ6" s="4756"/>
      <c r="MTK6" s="4756"/>
      <c r="MTL6" s="4756"/>
      <c r="MTM6" s="4756"/>
      <c r="MTN6" s="4756"/>
      <c r="MTO6" s="4756"/>
      <c r="MTP6" s="4756"/>
      <c r="MTQ6" s="4756"/>
      <c r="MTR6" s="4756"/>
      <c r="MTS6" s="4756"/>
      <c r="MTT6" s="4756"/>
      <c r="MTU6" s="4756"/>
      <c r="MTV6" s="4756"/>
      <c r="MTW6" s="4756"/>
      <c r="MTX6" s="4756"/>
      <c r="MTY6" s="4756"/>
      <c r="MTZ6" s="4756"/>
      <c r="MUA6" s="4756"/>
      <c r="MUB6" s="4756"/>
      <c r="MUC6" s="4756"/>
      <c r="MUD6" s="4756"/>
      <c r="MUE6" s="4756"/>
      <c r="MUF6" s="4756"/>
      <c r="MUG6" s="4756"/>
      <c r="MUH6" s="4756"/>
      <c r="MUI6" s="4756"/>
      <c r="MUJ6" s="4756"/>
      <c r="MUK6" s="4756"/>
      <c r="MUL6" s="4756"/>
      <c r="MUM6" s="4756"/>
      <c r="MUN6" s="4756"/>
      <c r="MUO6" s="4756"/>
      <c r="MUP6" s="4756"/>
      <c r="MUQ6" s="4756"/>
      <c r="MUR6" s="4756"/>
      <c r="MUS6" s="4756"/>
      <c r="MUT6" s="4756"/>
      <c r="MUU6" s="4756"/>
      <c r="MUV6" s="4756"/>
      <c r="MUW6" s="4756"/>
      <c r="MUX6" s="4756"/>
      <c r="MUY6" s="4756"/>
      <c r="MUZ6" s="4756"/>
      <c r="MVA6" s="4756"/>
      <c r="MVB6" s="4756"/>
      <c r="MVC6" s="4756"/>
      <c r="MVD6" s="4756"/>
      <c r="MVE6" s="4756"/>
      <c r="MVF6" s="4756"/>
      <c r="MVG6" s="4756"/>
      <c r="MVH6" s="4756"/>
      <c r="MVI6" s="4756"/>
      <c r="MVJ6" s="4756"/>
      <c r="MVK6" s="4756"/>
      <c r="MVL6" s="4756"/>
      <c r="MVM6" s="4756"/>
      <c r="MVN6" s="4756"/>
      <c r="MVO6" s="4756"/>
      <c r="MVP6" s="4756"/>
      <c r="MVQ6" s="4756"/>
      <c r="MVR6" s="4756"/>
      <c r="MVS6" s="4756"/>
      <c r="MVT6" s="4756"/>
      <c r="MVU6" s="4756"/>
      <c r="MVV6" s="4756"/>
      <c r="MVW6" s="4756"/>
      <c r="MVX6" s="4756"/>
      <c r="MVY6" s="4756"/>
      <c r="MVZ6" s="4756"/>
      <c r="MWA6" s="4756"/>
      <c r="MWB6" s="4756"/>
      <c r="MWC6" s="4756"/>
      <c r="MWD6" s="4756"/>
      <c r="MWE6" s="4756"/>
      <c r="MWF6" s="4756"/>
      <c r="MWG6" s="4756"/>
      <c r="MWH6" s="4756"/>
      <c r="MWI6" s="4756"/>
      <c r="MWJ6" s="4756"/>
      <c r="MWK6" s="4756"/>
      <c r="MWL6" s="4756"/>
      <c r="MWM6" s="4756"/>
      <c r="MWN6" s="4756"/>
      <c r="MWO6" s="4756"/>
      <c r="MWP6" s="4756"/>
      <c r="MWQ6" s="4756"/>
      <c r="MWR6" s="4756"/>
      <c r="MWS6" s="4756"/>
      <c r="MWT6" s="4756"/>
      <c r="MWU6" s="4756"/>
      <c r="MWV6" s="4756"/>
      <c r="MWW6" s="4756"/>
      <c r="MWX6" s="4756"/>
      <c r="MWY6" s="4756"/>
      <c r="MWZ6" s="4756"/>
      <c r="MXA6" s="4756"/>
      <c r="MXB6" s="4756"/>
      <c r="MXC6" s="4756"/>
      <c r="MXD6" s="4756"/>
      <c r="MXE6" s="4756"/>
      <c r="MXF6" s="4756"/>
      <c r="MXG6" s="4756"/>
      <c r="MXH6" s="4756"/>
      <c r="MXI6" s="4756"/>
      <c r="MXJ6" s="4756"/>
      <c r="MXK6" s="4756"/>
      <c r="MXL6" s="4756"/>
      <c r="MXM6" s="4756"/>
      <c r="MXN6" s="4756"/>
      <c r="MXO6" s="4756"/>
      <c r="MXP6" s="4756"/>
      <c r="MXQ6" s="4756"/>
      <c r="MXR6" s="4756"/>
      <c r="MXS6" s="4756"/>
      <c r="MXT6" s="4756"/>
      <c r="MXU6" s="4756"/>
      <c r="MXV6" s="4756"/>
      <c r="MXW6" s="4756"/>
      <c r="MXX6" s="4756"/>
      <c r="MXY6" s="4756"/>
      <c r="MXZ6" s="4756"/>
      <c r="MYA6" s="4756"/>
      <c r="MYB6" s="4756"/>
      <c r="MYC6" s="4756"/>
      <c r="MYD6" s="4756"/>
      <c r="MYE6" s="4756"/>
      <c r="MYF6" s="4756"/>
      <c r="MYG6" s="4756"/>
      <c r="MYH6" s="4756"/>
      <c r="MYI6" s="4756"/>
      <c r="MYJ6" s="4756"/>
      <c r="MYK6" s="4756"/>
      <c r="MYL6" s="4756"/>
      <c r="MYM6" s="4756"/>
      <c r="MYN6" s="4756"/>
      <c r="MYO6" s="4756"/>
      <c r="MYP6" s="4756"/>
      <c r="MYQ6" s="4756"/>
      <c r="MYR6" s="4756"/>
      <c r="MYS6" s="4756"/>
      <c r="MYT6" s="4756"/>
      <c r="MYU6" s="4756"/>
      <c r="MYV6" s="4756"/>
      <c r="MYW6" s="4756"/>
      <c r="MYX6" s="4756"/>
      <c r="MYY6" s="4756"/>
      <c r="MYZ6" s="4756"/>
      <c r="MZA6" s="4756"/>
      <c r="MZB6" s="4756"/>
      <c r="MZC6" s="4756"/>
      <c r="MZD6" s="4756"/>
      <c r="MZE6" s="4756"/>
      <c r="MZF6" s="4756"/>
      <c r="MZG6" s="4756"/>
      <c r="MZH6" s="4756"/>
      <c r="MZI6" s="4756"/>
      <c r="MZJ6" s="4756"/>
      <c r="MZK6" s="4756"/>
      <c r="MZL6" s="4756"/>
      <c r="MZM6" s="4756"/>
      <c r="MZN6" s="4756"/>
      <c r="MZO6" s="4756"/>
      <c r="MZP6" s="4756"/>
      <c r="MZQ6" s="4756"/>
      <c r="MZR6" s="4756"/>
      <c r="MZS6" s="4756"/>
      <c r="MZT6" s="4756"/>
      <c r="MZU6" s="4756"/>
      <c r="MZV6" s="4756"/>
      <c r="MZW6" s="4756"/>
      <c r="MZX6" s="4756"/>
      <c r="MZY6" s="4756"/>
      <c r="MZZ6" s="4756"/>
      <c r="NAA6" s="4756"/>
      <c r="NAB6" s="4756"/>
      <c r="NAC6" s="4756"/>
      <c r="NAD6" s="4756"/>
      <c r="NAE6" s="4756"/>
      <c r="NAF6" s="4756"/>
      <c r="NAG6" s="4756"/>
      <c r="NAH6" s="4756"/>
      <c r="NAI6" s="4756"/>
      <c r="NAJ6" s="4756"/>
      <c r="NAK6" s="4756"/>
      <c r="NAL6" s="4756"/>
      <c r="NAM6" s="4756"/>
      <c r="NAN6" s="4756"/>
      <c r="NAO6" s="4756"/>
      <c r="NAP6" s="4756"/>
      <c r="NAQ6" s="4756"/>
      <c r="NAR6" s="4756"/>
      <c r="NAS6" s="4756"/>
      <c r="NAT6" s="4756"/>
      <c r="NAU6" s="4756"/>
      <c r="NAV6" s="4756"/>
      <c r="NAW6" s="4756"/>
      <c r="NAX6" s="4756"/>
      <c r="NAY6" s="4756"/>
      <c r="NAZ6" s="4756"/>
      <c r="NBA6" s="4756"/>
      <c r="NBB6" s="4756"/>
      <c r="NBC6" s="4756"/>
      <c r="NBD6" s="4756"/>
      <c r="NBE6" s="4756"/>
      <c r="NBF6" s="4756"/>
      <c r="NBG6" s="4756"/>
      <c r="NBH6" s="4756"/>
      <c r="NBI6" s="4756"/>
      <c r="NBJ6" s="4756"/>
      <c r="NBK6" s="4756"/>
      <c r="NBL6" s="4756"/>
      <c r="NBM6" s="4756"/>
      <c r="NBN6" s="4756"/>
      <c r="NBO6" s="4756"/>
      <c r="NBP6" s="4756"/>
      <c r="NBQ6" s="4756"/>
      <c r="NBR6" s="4756"/>
      <c r="NBS6" s="4756"/>
      <c r="NBT6" s="4756"/>
      <c r="NBU6" s="4756"/>
      <c r="NBV6" s="4756"/>
      <c r="NBW6" s="4756"/>
      <c r="NBX6" s="4756"/>
      <c r="NBY6" s="4756"/>
      <c r="NBZ6" s="4756"/>
      <c r="NCA6" s="4756"/>
      <c r="NCB6" s="4756"/>
      <c r="NCC6" s="4756"/>
      <c r="NCD6" s="4756"/>
      <c r="NCE6" s="4756"/>
      <c r="NCF6" s="4756"/>
      <c r="NCG6" s="4756"/>
      <c r="NCH6" s="4756"/>
      <c r="NCI6" s="4756"/>
      <c r="NCJ6" s="4756"/>
      <c r="NCK6" s="4756"/>
      <c r="NCL6" s="4756"/>
      <c r="NCM6" s="4756"/>
      <c r="NCN6" s="4756"/>
      <c r="NCO6" s="4756"/>
      <c r="NCP6" s="4756"/>
      <c r="NCQ6" s="4756"/>
      <c r="NCR6" s="4756"/>
      <c r="NCS6" s="4756"/>
      <c r="NCT6" s="4756"/>
      <c r="NCU6" s="4756"/>
      <c r="NCV6" s="4756"/>
      <c r="NCW6" s="4756"/>
      <c r="NCX6" s="4756"/>
      <c r="NCY6" s="4756"/>
      <c r="NCZ6" s="4756"/>
      <c r="NDA6" s="4756"/>
      <c r="NDB6" s="4756"/>
      <c r="NDC6" s="4756"/>
      <c r="NDD6" s="4756"/>
      <c r="NDE6" s="4756"/>
      <c r="NDF6" s="4756"/>
      <c r="NDG6" s="4756"/>
      <c r="NDH6" s="4756"/>
      <c r="NDI6" s="4756"/>
      <c r="NDJ6" s="4756"/>
      <c r="NDK6" s="4756"/>
      <c r="NDL6" s="4756"/>
      <c r="NDM6" s="4756"/>
      <c r="NDN6" s="4756"/>
      <c r="NDO6" s="4756"/>
      <c r="NDP6" s="4756"/>
      <c r="NDQ6" s="4756"/>
      <c r="NDR6" s="4756"/>
      <c r="NDS6" s="4756"/>
      <c r="NDT6" s="4756"/>
      <c r="NDU6" s="4756"/>
      <c r="NDV6" s="4756"/>
      <c r="NDW6" s="4756"/>
      <c r="NDX6" s="4756"/>
      <c r="NDY6" s="4756"/>
      <c r="NDZ6" s="4756"/>
      <c r="NEA6" s="4756"/>
      <c r="NEB6" s="4756"/>
      <c r="NEC6" s="4756"/>
      <c r="NED6" s="4756"/>
      <c r="NEE6" s="4756"/>
      <c r="NEF6" s="4756"/>
      <c r="NEG6" s="4756"/>
      <c r="NEH6" s="4756"/>
      <c r="NEI6" s="4756"/>
      <c r="NEJ6" s="4756"/>
      <c r="NEK6" s="4756"/>
      <c r="NEL6" s="4756"/>
      <c r="NEM6" s="4756"/>
      <c r="NEN6" s="4756"/>
      <c r="NEO6" s="4756"/>
      <c r="NEP6" s="4756"/>
      <c r="NEQ6" s="4756"/>
      <c r="NER6" s="4756"/>
      <c r="NES6" s="4756"/>
      <c r="NET6" s="4756"/>
      <c r="NEU6" s="4756"/>
      <c r="NEV6" s="4756"/>
      <c r="NEW6" s="4756"/>
      <c r="NEX6" s="4756"/>
      <c r="NEY6" s="4756"/>
      <c r="NEZ6" s="4756"/>
      <c r="NFA6" s="4756"/>
      <c r="NFB6" s="4756"/>
      <c r="NFC6" s="4756"/>
      <c r="NFD6" s="4756"/>
      <c r="NFE6" s="4756"/>
      <c r="NFF6" s="4756"/>
      <c r="NFG6" s="4756"/>
      <c r="NFH6" s="4756"/>
      <c r="NFI6" s="4756"/>
      <c r="NFJ6" s="4756"/>
      <c r="NFK6" s="4756"/>
      <c r="NFL6" s="4756"/>
      <c r="NFM6" s="4756"/>
      <c r="NFN6" s="4756"/>
      <c r="NFO6" s="4756"/>
      <c r="NFP6" s="4756"/>
      <c r="NFQ6" s="4756"/>
      <c r="NFR6" s="4756"/>
      <c r="NFS6" s="4756"/>
      <c r="NFT6" s="4756"/>
      <c r="NFU6" s="4756"/>
      <c r="NFV6" s="4756"/>
      <c r="NFW6" s="4756"/>
      <c r="NFX6" s="4756"/>
      <c r="NFY6" s="4756"/>
      <c r="NFZ6" s="4756"/>
      <c r="NGA6" s="4756"/>
      <c r="NGB6" s="4756"/>
      <c r="NGC6" s="4756"/>
      <c r="NGD6" s="4756"/>
      <c r="NGE6" s="4756"/>
      <c r="NGF6" s="4756"/>
      <c r="NGG6" s="4756"/>
      <c r="NGH6" s="4756"/>
      <c r="NGI6" s="4756"/>
      <c r="NGJ6" s="4756"/>
      <c r="NGK6" s="4756"/>
      <c r="NGL6" s="4756"/>
      <c r="NGM6" s="4756"/>
      <c r="NGN6" s="4756"/>
      <c r="NGO6" s="4756"/>
      <c r="NGP6" s="4756"/>
      <c r="NGQ6" s="4756"/>
      <c r="NGR6" s="4756"/>
      <c r="NGS6" s="4756"/>
      <c r="NGT6" s="4756"/>
      <c r="NGU6" s="4756"/>
      <c r="NGV6" s="4756"/>
      <c r="NGW6" s="4756"/>
      <c r="NGX6" s="4756"/>
      <c r="NGY6" s="4756"/>
      <c r="NGZ6" s="4756"/>
      <c r="NHA6" s="4756"/>
      <c r="NHB6" s="4756"/>
      <c r="NHC6" s="4756"/>
      <c r="NHD6" s="4756"/>
      <c r="NHE6" s="4756"/>
      <c r="NHF6" s="4756"/>
      <c r="NHG6" s="4756"/>
      <c r="NHH6" s="4756"/>
      <c r="NHI6" s="4756"/>
      <c r="NHJ6" s="4756"/>
      <c r="NHK6" s="4756"/>
      <c r="NHL6" s="4756"/>
      <c r="NHM6" s="4756"/>
      <c r="NHN6" s="4756"/>
      <c r="NHO6" s="4756"/>
      <c r="NHP6" s="4756"/>
      <c r="NHQ6" s="4756"/>
      <c r="NHR6" s="4756"/>
      <c r="NHS6" s="4756"/>
      <c r="NHT6" s="4756"/>
      <c r="NHU6" s="4756"/>
      <c r="NHV6" s="4756"/>
      <c r="NHW6" s="4756"/>
      <c r="NHX6" s="4756"/>
      <c r="NHY6" s="4756"/>
      <c r="NHZ6" s="4756"/>
      <c r="NIA6" s="4756"/>
      <c r="NIB6" s="4756"/>
      <c r="NIC6" s="4756"/>
      <c r="NID6" s="4756"/>
      <c r="NIE6" s="4756"/>
      <c r="NIF6" s="4756"/>
      <c r="NIG6" s="4756"/>
      <c r="NIH6" s="4756"/>
      <c r="NII6" s="4756"/>
      <c r="NIJ6" s="4756"/>
      <c r="NIK6" s="4756"/>
      <c r="NIL6" s="4756"/>
      <c r="NIM6" s="4756"/>
      <c r="NIN6" s="4756"/>
      <c r="NIO6" s="4756"/>
      <c r="NIP6" s="4756"/>
      <c r="NIQ6" s="4756"/>
      <c r="NIR6" s="4756"/>
      <c r="NIS6" s="4756"/>
      <c r="NIT6" s="4756"/>
      <c r="NIU6" s="4756"/>
      <c r="NIV6" s="4756"/>
      <c r="NIW6" s="4756"/>
      <c r="NIX6" s="4756"/>
      <c r="NIY6" s="4756"/>
      <c r="NIZ6" s="4756"/>
      <c r="NJA6" s="4756"/>
      <c r="NJB6" s="4756"/>
      <c r="NJC6" s="4756"/>
      <c r="NJD6" s="4756"/>
      <c r="NJE6" s="4756"/>
      <c r="NJF6" s="4756"/>
      <c r="NJG6" s="4756"/>
      <c r="NJH6" s="4756"/>
      <c r="NJI6" s="4756"/>
      <c r="NJJ6" s="4756"/>
      <c r="NJK6" s="4756"/>
      <c r="NJL6" s="4756"/>
      <c r="NJM6" s="4756"/>
      <c r="NJN6" s="4756"/>
      <c r="NJO6" s="4756"/>
      <c r="NJP6" s="4756"/>
      <c r="NJQ6" s="4756"/>
      <c r="NJR6" s="4756"/>
      <c r="NJS6" s="4756"/>
      <c r="NJT6" s="4756"/>
      <c r="NJU6" s="4756"/>
      <c r="NJV6" s="4756"/>
      <c r="NJW6" s="4756"/>
      <c r="NJX6" s="4756"/>
      <c r="NJY6" s="4756"/>
      <c r="NJZ6" s="4756"/>
      <c r="NKA6" s="4756"/>
      <c r="NKB6" s="4756"/>
      <c r="NKC6" s="4756"/>
      <c r="NKD6" s="4756"/>
      <c r="NKE6" s="4756"/>
      <c r="NKF6" s="4756"/>
      <c r="NKG6" s="4756"/>
      <c r="NKH6" s="4756"/>
      <c r="NKI6" s="4756"/>
      <c r="NKJ6" s="4756"/>
      <c r="NKK6" s="4756"/>
      <c r="NKL6" s="4756"/>
      <c r="NKM6" s="4756"/>
      <c r="NKN6" s="4756"/>
      <c r="NKO6" s="4756"/>
      <c r="NKP6" s="4756"/>
      <c r="NKQ6" s="4756"/>
      <c r="NKR6" s="4756"/>
      <c r="NKS6" s="4756"/>
      <c r="NKT6" s="4756"/>
      <c r="NKU6" s="4756"/>
      <c r="NKV6" s="4756"/>
      <c r="NKW6" s="4756"/>
      <c r="NKX6" s="4756"/>
      <c r="NKY6" s="4756"/>
      <c r="NKZ6" s="4756"/>
      <c r="NLA6" s="4756"/>
      <c r="NLB6" s="4756"/>
      <c r="NLC6" s="4756"/>
      <c r="NLD6" s="4756"/>
      <c r="NLE6" s="4756"/>
      <c r="NLF6" s="4756"/>
      <c r="NLG6" s="4756"/>
      <c r="NLH6" s="4756"/>
      <c r="NLI6" s="4756"/>
      <c r="NLJ6" s="4756"/>
      <c r="NLK6" s="4756"/>
      <c r="NLL6" s="4756"/>
      <c r="NLM6" s="4756"/>
      <c r="NLN6" s="4756"/>
      <c r="NLO6" s="4756"/>
      <c r="NLP6" s="4756"/>
      <c r="NLQ6" s="4756"/>
      <c r="NLR6" s="4756"/>
      <c r="NLS6" s="4756"/>
      <c r="NLT6" s="4756"/>
      <c r="NLU6" s="4756"/>
      <c r="NLV6" s="4756"/>
      <c r="NLW6" s="4756"/>
      <c r="NLX6" s="4756"/>
      <c r="NLY6" s="4756"/>
      <c r="NLZ6" s="4756"/>
      <c r="NMA6" s="4756"/>
      <c r="NMB6" s="4756"/>
      <c r="NMC6" s="4756"/>
      <c r="NMD6" s="4756"/>
      <c r="NME6" s="4756"/>
      <c r="NMF6" s="4756"/>
      <c r="NMG6" s="4756"/>
      <c r="NMH6" s="4756"/>
      <c r="NMI6" s="4756"/>
      <c r="NMJ6" s="4756"/>
      <c r="NMK6" s="4756"/>
      <c r="NML6" s="4756"/>
      <c r="NMM6" s="4756"/>
      <c r="NMN6" s="4756"/>
      <c r="NMO6" s="4756"/>
      <c r="NMP6" s="4756"/>
      <c r="NMQ6" s="4756"/>
      <c r="NMR6" s="4756"/>
      <c r="NMS6" s="4756"/>
      <c r="NMT6" s="4756"/>
      <c r="NMU6" s="4756"/>
      <c r="NMV6" s="4756"/>
      <c r="NMW6" s="4756"/>
      <c r="NMX6" s="4756"/>
      <c r="NMY6" s="4756"/>
      <c r="NMZ6" s="4756"/>
      <c r="NNA6" s="4756"/>
      <c r="NNB6" s="4756"/>
      <c r="NNC6" s="4756"/>
      <c r="NND6" s="4756"/>
      <c r="NNE6" s="4756"/>
      <c r="NNF6" s="4756"/>
      <c r="NNG6" s="4756"/>
      <c r="NNH6" s="4756"/>
      <c r="NNI6" s="4756"/>
      <c r="NNJ6" s="4756"/>
      <c r="NNK6" s="4756"/>
      <c r="NNL6" s="4756"/>
      <c r="NNM6" s="4756"/>
      <c r="NNN6" s="4756"/>
      <c r="NNO6" s="4756"/>
      <c r="NNP6" s="4756"/>
      <c r="NNQ6" s="4756"/>
      <c r="NNR6" s="4756"/>
      <c r="NNS6" s="4756"/>
      <c r="NNT6" s="4756"/>
      <c r="NNU6" s="4756"/>
      <c r="NNV6" s="4756"/>
      <c r="NNW6" s="4756"/>
      <c r="NNX6" s="4756"/>
      <c r="NNY6" s="4756"/>
      <c r="NNZ6" s="4756"/>
      <c r="NOA6" s="4756"/>
      <c r="NOB6" s="4756"/>
      <c r="NOC6" s="4756"/>
      <c r="NOD6" s="4756"/>
      <c r="NOE6" s="4756"/>
      <c r="NOF6" s="4756"/>
      <c r="NOG6" s="4756"/>
      <c r="NOH6" s="4756"/>
      <c r="NOI6" s="4756"/>
      <c r="NOJ6" s="4756"/>
      <c r="NOK6" s="4756"/>
      <c r="NOL6" s="4756"/>
      <c r="NOM6" s="4756"/>
      <c r="NON6" s="4756"/>
      <c r="NOO6" s="4756"/>
      <c r="NOP6" s="4756"/>
      <c r="NOQ6" s="4756"/>
      <c r="NOR6" s="4756"/>
      <c r="NOS6" s="4756"/>
      <c r="NOT6" s="4756"/>
      <c r="NOU6" s="4756"/>
      <c r="NOV6" s="4756"/>
      <c r="NOW6" s="4756"/>
      <c r="NOX6" s="4756"/>
      <c r="NOY6" s="4756"/>
      <c r="NOZ6" s="4756"/>
      <c r="NPA6" s="4756"/>
      <c r="NPB6" s="4756"/>
      <c r="NPC6" s="4756"/>
      <c r="NPD6" s="4756"/>
      <c r="NPE6" s="4756"/>
      <c r="NPF6" s="4756"/>
      <c r="NPG6" s="4756"/>
      <c r="NPH6" s="4756"/>
      <c r="NPI6" s="4756"/>
      <c r="NPJ6" s="4756"/>
      <c r="NPK6" s="4756"/>
      <c r="NPL6" s="4756"/>
      <c r="NPM6" s="4756"/>
      <c r="NPN6" s="4756"/>
      <c r="NPO6" s="4756"/>
      <c r="NPP6" s="4756"/>
      <c r="NPQ6" s="4756"/>
      <c r="NPR6" s="4756"/>
      <c r="NPS6" s="4756"/>
      <c r="NPT6" s="4756"/>
      <c r="NPU6" s="4756"/>
      <c r="NPV6" s="4756"/>
      <c r="NPW6" s="4756"/>
      <c r="NPX6" s="4756"/>
      <c r="NPY6" s="4756"/>
      <c r="NPZ6" s="4756"/>
      <c r="NQA6" s="4756"/>
      <c r="NQB6" s="4756"/>
      <c r="NQC6" s="4756"/>
      <c r="NQD6" s="4756"/>
      <c r="NQE6" s="4756"/>
      <c r="NQF6" s="4756"/>
      <c r="NQG6" s="4756"/>
      <c r="NQH6" s="4756"/>
      <c r="NQI6" s="4756"/>
      <c r="NQJ6" s="4756"/>
      <c r="NQK6" s="4756"/>
      <c r="NQL6" s="4756"/>
      <c r="NQM6" s="4756"/>
      <c r="NQN6" s="4756"/>
      <c r="NQO6" s="4756"/>
      <c r="NQP6" s="4756"/>
      <c r="NQQ6" s="4756"/>
      <c r="NQR6" s="4756"/>
      <c r="NQS6" s="4756"/>
      <c r="NQT6" s="4756"/>
      <c r="NQU6" s="4756"/>
      <c r="NQV6" s="4756"/>
      <c r="NQW6" s="4756"/>
      <c r="NQX6" s="4756"/>
      <c r="NQY6" s="4756"/>
      <c r="NQZ6" s="4756"/>
      <c r="NRA6" s="4756"/>
      <c r="NRB6" s="4756"/>
      <c r="NRC6" s="4756"/>
      <c r="NRD6" s="4756"/>
      <c r="NRE6" s="4756"/>
      <c r="NRF6" s="4756"/>
      <c r="NRG6" s="4756"/>
      <c r="NRH6" s="4756"/>
      <c r="NRI6" s="4756"/>
      <c r="NRJ6" s="4756"/>
      <c r="NRK6" s="4756"/>
      <c r="NRL6" s="4756"/>
      <c r="NRM6" s="4756"/>
      <c r="NRN6" s="4756"/>
      <c r="NRO6" s="4756"/>
      <c r="NRP6" s="4756"/>
      <c r="NRQ6" s="4756"/>
      <c r="NRR6" s="4756"/>
      <c r="NRS6" s="4756"/>
      <c r="NRT6" s="4756"/>
      <c r="NRU6" s="4756"/>
      <c r="NRV6" s="4756"/>
      <c r="NRW6" s="4756"/>
      <c r="NRX6" s="4756"/>
      <c r="NRY6" s="4756"/>
      <c r="NRZ6" s="4756"/>
      <c r="NSA6" s="4756"/>
      <c r="NSB6" s="4756"/>
      <c r="NSC6" s="4756"/>
      <c r="NSD6" s="4756"/>
      <c r="NSE6" s="4756"/>
      <c r="NSF6" s="4756"/>
      <c r="NSG6" s="4756"/>
      <c r="NSH6" s="4756"/>
      <c r="NSI6" s="4756"/>
      <c r="NSJ6" s="4756"/>
      <c r="NSK6" s="4756"/>
      <c r="NSL6" s="4756"/>
      <c r="NSM6" s="4756"/>
      <c r="NSN6" s="4756"/>
      <c r="NSO6" s="4756"/>
      <c r="NSP6" s="4756"/>
      <c r="NSQ6" s="4756"/>
      <c r="NSR6" s="4756"/>
      <c r="NSS6" s="4756"/>
      <c r="NST6" s="4756"/>
      <c r="NSU6" s="4756"/>
      <c r="NSV6" s="4756"/>
      <c r="NSW6" s="4756"/>
      <c r="NSX6" s="4756"/>
      <c r="NSY6" s="4756"/>
      <c r="NSZ6" s="4756"/>
      <c r="NTA6" s="4756"/>
      <c r="NTB6" s="4756"/>
      <c r="NTC6" s="4756"/>
      <c r="NTD6" s="4756"/>
      <c r="NTE6" s="4756"/>
      <c r="NTF6" s="4756"/>
      <c r="NTG6" s="4756"/>
      <c r="NTH6" s="4756"/>
      <c r="NTI6" s="4756"/>
      <c r="NTJ6" s="4756"/>
      <c r="NTK6" s="4756"/>
      <c r="NTL6" s="4756"/>
      <c r="NTM6" s="4756"/>
      <c r="NTN6" s="4756"/>
      <c r="NTO6" s="4756"/>
      <c r="NTP6" s="4756"/>
      <c r="NTQ6" s="4756"/>
      <c r="NTR6" s="4756"/>
      <c r="NTS6" s="4756"/>
      <c r="NTT6" s="4756"/>
      <c r="NTU6" s="4756"/>
      <c r="NTV6" s="4756"/>
      <c r="NTW6" s="4756"/>
      <c r="NTX6" s="4756"/>
      <c r="NTY6" s="4756"/>
      <c r="NTZ6" s="4756"/>
      <c r="NUA6" s="4756"/>
      <c r="NUB6" s="4756"/>
      <c r="NUC6" s="4756"/>
      <c r="NUD6" s="4756"/>
      <c r="NUE6" s="4756"/>
      <c r="NUF6" s="4756"/>
      <c r="NUG6" s="4756"/>
      <c r="NUH6" s="4756"/>
      <c r="NUI6" s="4756"/>
      <c r="NUJ6" s="4756"/>
      <c r="NUK6" s="4756"/>
      <c r="NUL6" s="4756"/>
      <c r="NUM6" s="4756"/>
      <c r="NUN6" s="4756"/>
      <c r="NUO6" s="4756"/>
      <c r="NUP6" s="4756"/>
      <c r="NUQ6" s="4756"/>
      <c r="NUR6" s="4756"/>
      <c r="NUS6" s="4756"/>
      <c r="NUT6" s="4756"/>
      <c r="NUU6" s="4756"/>
      <c r="NUV6" s="4756"/>
      <c r="NUW6" s="4756"/>
      <c r="NUX6" s="4756"/>
      <c r="NUY6" s="4756"/>
      <c r="NUZ6" s="4756"/>
      <c r="NVA6" s="4756"/>
      <c r="NVB6" s="4756"/>
      <c r="NVC6" s="4756"/>
      <c r="NVD6" s="4756"/>
      <c r="NVE6" s="4756"/>
      <c r="NVF6" s="4756"/>
      <c r="NVG6" s="4756"/>
      <c r="NVH6" s="4756"/>
      <c r="NVI6" s="4756"/>
      <c r="NVJ6" s="4756"/>
      <c r="NVK6" s="4756"/>
      <c r="NVL6" s="4756"/>
      <c r="NVM6" s="4756"/>
      <c r="NVN6" s="4756"/>
      <c r="NVO6" s="4756"/>
      <c r="NVP6" s="4756"/>
      <c r="NVQ6" s="4756"/>
      <c r="NVR6" s="4756"/>
      <c r="NVS6" s="4756"/>
      <c r="NVT6" s="4756"/>
      <c r="NVU6" s="4756"/>
      <c r="NVV6" s="4756"/>
      <c r="NVW6" s="4756"/>
      <c r="NVX6" s="4756"/>
      <c r="NVY6" s="4756"/>
      <c r="NVZ6" s="4756"/>
      <c r="NWA6" s="4756"/>
      <c r="NWB6" s="4756"/>
      <c r="NWC6" s="4756"/>
      <c r="NWD6" s="4756"/>
      <c r="NWE6" s="4756"/>
      <c r="NWF6" s="4756"/>
      <c r="NWG6" s="4756"/>
      <c r="NWH6" s="4756"/>
      <c r="NWI6" s="4756"/>
      <c r="NWJ6" s="4756"/>
      <c r="NWK6" s="4756"/>
      <c r="NWL6" s="4756"/>
      <c r="NWM6" s="4756"/>
      <c r="NWN6" s="4756"/>
      <c r="NWO6" s="4756"/>
      <c r="NWP6" s="4756"/>
      <c r="NWQ6" s="4756"/>
      <c r="NWR6" s="4756"/>
      <c r="NWS6" s="4756"/>
      <c r="NWT6" s="4756"/>
      <c r="NWU6" s="4756"/>
      <c r="NWV6" s="4756"/>
      <c r="NWW6" s="4756"/>
      <c r="NWX6" s="4756"/>
      <c r="NWY6" s="4756"/>
      <c r="NWZ6" s="4756"/>
      <c r="NXA6" s="4756"/>
      <c r="NXB6" s="4756"/>
      <c r="NXC6" s="4756"/>
      <c r="NXD6" s="4756"/>
      <c r="NXE6" s="4756"/>
      <c r="NXF6" s="4756"/>
      <c r="NXG6" s="4756"/>
      <c r="NXH6" s="4756"/>
      <c r="NXI6" s="4756"/>
      <c r="NXJ6" s="4756"/>
      <c r="NXK6" s="4756"/>
      <c r="NXL6" s="4756"/>
      <c r="NXM6" s="4756"/>
      <c r="NXN6" s="4756"/>
      <c r="NXO6" s="4756"/>
      <c r="NXP6" s="4756"/>
      <c r="NXQ6" s="4756"/>
      <c r="NXR6" s="4756"/>
      <c r="NXS6" s="4756"/>
      <c r="NXT6" s="4756"/>
      <c r="NXU6" s="4756"/>
      <c r="NXV6" s="4756"/>
      <c r="NXW6" s="4756"/>
      <c r="NXX6" s="4756"/>
      <c r="NXY6" s="4756"/>
      <c r="NXZ6" s="4756"/>
      <c r="NYA6" s="4756"/>
      <c r="NYB6" s="4756"/>
      <c r="NYC6" s="4756"/>
      <c r="NYD6" s="4756"/>
      <c r="NYE6" s="4756"/>
      <c r="NYF6" s="4756"/>
      <c r="NYG6" s="4756"/>
      <c r="NYH6" s="4756"/>
      <c r="NYI6" s="4756"/>
      <c r="NYJ6" s="4756"/>
      <c r="NYK6" s="4756"/>
      <c r="NYL6" s="4756"/>
      <c r="NYM6" s="4756"/>
      <c r="NYN6" s="4756"/>
      <c r="NYO6" s="4756"/>
      <c r="NYP6" s="4756"/>
      <c r="NYQ6" s="4756"/>
      <c r="NYR6" s="4756"/>
      <c r="NYS6" s="4756"/>
      <c r="NYT6" s="4756"/>
      <c r="NYU6" s="4756"/>
      <c r="NYV6" s="4756"/>
      <c r="NYW6" s="4756"/>
      <c r="NYX6" s="4756"/>
      <c r="NYY6" s="4756"/>
      <c r="NYZ6" s="4756"/>
      <c r="NZA6" s="4756"/>
      <c r="NZB6" s="4756"/>
      <c r="NZC6" s="4756"/>
      <c r="NZD6" s="4756"/>
      <c r="NZE6" s="4756"/>
      <c r="NZF6" s="4756"/>
      <c r="NZG6" s="4756"/>
      <c r="NZH6" s="4756"/>
      <c r="NZI6" s="4756"/>
      <c r="NZJ6" s="4756"/>
      <c r="NZK6" s="4756"/>
      <c r="NZL6" s="4756"/>
      <c r="NZM6" s="4756"/>
      <c r="NZN6" s="4756"/>
      <c r="NZO6" s="4756"/>
      <c r="NZP6" s="4756"/>
      <c r="NZQ6" s="4756"/>
      <c r="NZR6" s="4756"/>
      <c r="NZS6" s="4756"/>
      <c r="NZT6" s="4756"/>
      <c r="NZU6" s="4756"/>
      <c r="NZV6" s="4756"/>
      <c r="NZW6" s="4756"/>
      <c r="NZX6" s="4756"/>
      <c r="NZY6" s="4756"/>
      <c r="NZZ6" s="4756"/>
      <c r="OAA6" s="4756"/>
      <c r="OAB6" s="4756"/>
      <c r="OAC6" s="4756"/>
      <c r="OAD6" s="4756"/>
      <c r="OAE6" s="4756"/>
      <c r="OAF6" s="4756"/>
      <c r="OAG6" s="4756"/>
      <c r="OAH6" s="4756"/>
      <c r="OAI6" s="4756"/>
      <c r="OAJ6" s="4756"/>
      <c r="OAK6" s="4756"/>
      <c r="OAL6" s="4756"/>
      <c r="OAM6" s="4756"/>
      <c r="OAN6" s="4756"/>
      <c r="OAO6" s="4756"/>
      <c r="OAP6" s="4756"/>
      <c r="OAQ6" s="4756"/>
      <c r="OAR6" s="4756"/>
      <c r="OAS6" s="4756"/>
      <c r="OAT6" s="4756"/>
      <c r="OAU6" s="4756"/>
      <c r="OAV6" s="4756"/>
      <c r="OAW6" s="4756"/>
      <c r="OAX6" s="4756"/>
      <c r="OAY6" s="4756"/>
      <c r="OAZ6" s="4756"/>
      <c r="OBA6" s="4756"/>
      <c r="OBB6" s="4756"/>
      <c r="OBC6" s="4756"/>
      <c r="OBD6" s="4756"/>
      <c r="OBE6" s="4756"/>
      <c r="OBF6" s="4756"/>
      <c r="OBG6" s="4756"/>
      <c r="OBH6" s="4756"/>
      <c r="OBI6" s="4756"/>
      <c r="OBJ6" s="4756"/>
      <c r="OBK6" s="4756"/>
      <c r="OBL6" s="4756"/>
      <c r="OBM6" s="4756"/>
      <c r="OBN6" s="4756"/>
      <c r="OBO6" s="4756"/>
      <c r="OBP6" s="4756"/>
      <c r="OBQ6" s="4756"/>
      <c r="OBR6" s="4756"/>
      <c r="OBS6" s="4756"/>
      <c r="OBT6" s="4756"/>
      <c r="OBU6" s="4756"/>
      <c r="OBV6" s="4756"/>
      <c r="OBW6" s="4756"/>
      <c r="OBX6" s="4756"/>
      <c r="OBY6" s="4756"/>
      <c r="OBZ6" s="4756"/>
      <c r="OCA6" s="4756"/>
      <c r="OCB6" s="4756"/>
      <c r="OCC6" s="4756"/>
      <c r="OCD6" s="4756"/>
      <c r="OCE6" s="4756"/>
      <c r="OCF6" s="4756"/>
      <c r="OCG6" s="4756"/>
      <c r="OCH6" s="4756"/>
      <c r="OCI6" s="4756"/>
      <c r="OCJ6" s="4756"/>
      <c r="OCK6" s="4756"/>
      <c r="OCL6" s="4756"/>
      <c r="OCM6" s="4756"/>
      <c r="OCN6" s="4756"/>
      <c r="OCO6" s="4756"/>
      <c r="OCP6" s="4756"/>
      <c r="OCQ6" s="4756"/>
      <c r="OCR6" s="4756"/>
      <c r="OCS6" s="4756"/>
      <c r="OCT6" s="4756"/>
      <c r="OCU6" s="4756"/>
      <c r="OCV6" s="4756"/>
      <c r="OCW6" s="4756"/>
      <c r="OCX6" s="4756"/>
      <c r="OCY6" s="4756"/>
      <c r="OCZ6" s="4756"/>
      <c r="ODA6" s="4756"/>
      <c r="ODB6" s="4756"/>
      <c r="ODC6" s="4756"/>
      <c r="ODD6" s="4756"/>
      <c r="ODE6" s="4756"/>
      <c r="ODF6" s="4756"/>
      <c r="ODG6" s="4756"/>
      <c r="ODH6" s="4756"/>
      <c r="ODI6" s="4756"/>
      <c r="ODJ6" s="4756"/>
      <c r="ODK6" s="4756"/>
      <c r="ODL6" s="4756"/>
      <c r="ODM6" s="4756"/>
      <c r="ODN6" s="4756"/>
      <c r="ODO6" s="4756"/>
      <c r="ODP6" s="4756"/>
      <c r="ODQ6" s="4756"/>
      <c r="ODR6" s="4756"/>
      <c r="ODS6" s="4756"/>
      <c r="ODT6" s="4756"/>
      <c r="ODU6" s="4756"/>
      <c r="ODV6" s="4756"/>
      <c r="ODW6" s="4756"/>
      <c r="ODX6" s="4756"/>
      <c r="ODY6" s="4756"/>
      <c r="ODZ6" s="4756"/>
      <c r="OEA6" s="4756"/>
      <c r="OEB6" s="4756"/>
      <c r="OEC6" s="4756"/>
      <c r="OED6" s="4756"/>
      <c r="OEE6" s="4756"/>
      <c r="OEF6" s="4756"/>
      <c r="OEG6" s="4756"/>
      <c r="OEH6" s="4756"/>
      <c r="OEI6" s="4756"/>
      <c r="OEJ6" s="4756"/>
      <c r="OEK6" s="4756"/>
      <c r="OEL6" s="4756"/>
      <c r="OEM6" s="4756"/>
      <c r="OEN6" s="4756"/>
      <c r="OEO6" s="4756"/>
      <c r="OEP6" s="4756"/>
      <c r="OEQ6" s="4756"/>
      <c r="OER6" s="4756"/>
      <c r="OES6" s="4756"/>
      <c r="OET6" s="4756"/>
      <c r="OEU6" s="4756"/>
      <c r="OEV6" s="4756"/>
      <c r="OEW6" s="4756"/>
      <c r="OEX6" s="4756"/>
      <c r="OEY6" s="4756"/>
      <c r="OEZ6" s="4756"/>
      <c r="OFA6" s="4756"/>
      <c r="OFB6" s="4756"/>
      <c r="OFC6" s="4756"/>
      <c r="OFD6" s="4756"/>
      <c r="OFE6" s="4756"/>
      <c r="OFF6" s="4756"/>
      <c r="OFG6" s="4756"/>
      <c r="OFH6" s="4756"/>
      <c r="OFI6" s="4756"/>
      <c r="OFJ6" s="4756"/>
      <c r="OFK6" s="4756"/>
      <c r="OFL6" s="4756"/>
      <c r="OFM6" s="4756"/>
      <c r="OFN6" s="4756"/>
      <c r="OFO6" s="4756"/>
      <c r="OFP6" s="4756"/>
      <c r="OFQ6" s="4756"/>
      <c r="OFR6" s="4756"/>
      <c r="OFS6" s="4756"/>
      <c r="OFT6" s="4756"/>
      <c r="OFU6" s="4756"/>
      <c r="OFV6" s="4756"/>
      <c r="OFW6" s="4756"/>
      <c r="OFX6" s="4756"/>
      <c r="OFY6" s="4756"/>
      <c r="OFZ6" s="4756"/>
      <c r="OGA6" s="4756"/>
      <c r="OGB6" s="4756"/>
      <c r="OGC6" s="4756"/>
      <c r="OGD6" s="4756"/>
      <c r="OGE6" s="4756"/>
      <c r="OGF6" s="4756"/>
      <c r="OGG6" s="4756"/>
      <c r="OGH6" s="4756"/>
      <c r="OGI6" s="4756"/>
      <c r="OGJ6" s="4756"/>
      <c r="OGK6" s="4756"/>
      <c r="OGL6" s="4756"/>
      <c r="OGM6" s="4756"/>
      <c r="OGN6" s="4756"/>
      <c r="OGO6" s="4756"/>
      <c r="OGP6" s="4756"/>
      <c r="OGQ6" s="4756"/>
      <c r="OGR6" s="4756"/>
      <c r="OGS6" s="4756"/>
      <c r="OGT6" s="4756"/>
      <c r="OGU6" s="4756"/>
      <c r="OGV6" s="4756"/>
      <c r="OGW6" s="4756"/>
      <c r="OGX6" s="4756"/>
      <c r="OGY6" s="4756"/>
      <c r="OGZ6" s="4756"/>
      <c r="OHA6" s="4756"/>
      <c r="OHB6" s="4756"/>
      <c r="OHC6" s="4756"/>
      <c r="OHD6" s="4756"/>
      <c r="OHE6" s="4756"/>
      <c r="OHF6" s="4756"/>
      <c r="OHG6" s="4756"/>
      <c r="OHH6" s="4756"/>
      <c r="OHI6" s="4756"/>
      <c r="OHJ6" s="4756"/>
      <c r="OHK6" s="4756"/>
      <c r="OHL6" s="4756"/>
      <c r="OHM6" s="4756"/>
      <c r="OHN6" s="4756"/>
      <c r="OHO6" s="4756"/>
      <c r="OHP6" s="4756"/>
      <c r="OHQ6" s="4756"/>
      <c r="OHR6" s="4756"/>
      <c r="OHS6" s="4756"/>
      <c r="OHT6" s="4756"/>
      <c r="OHU6" s="4756"/>
      <c r="OHV6" s="4756"/>
      <c r="OHW6" s="4756"/>
      <c r="OHX6" s="4756"/>
      <c r="OHY6" s="4756"/>
      <c r="OHZ6" s="4756"/>
      <c r="OIA6" s="4756"/>
      <c r="OIB6" s="4756"/>
      <c r="OIC6" s="4756"/>
      <c r="OID6" s="4756"/>
      <c r="OIE6" s="4756"/>
      <c r="OIF6" s="4756"/>
      <c r="OIG6" s="4756"/>
      <c r="OIH6" s="4756"/>
      <c r="OII6" s="4756"/>
      <c r="OIJ6" s="4756"/>
      <c r="OIK6" s="4756"/>
      <c r="OIL6" s="4756"/>
      <c r="OIM6" s="4756"/>
      <c r="OIN6" s="4756"/>
      <c r="OIO6" s="4756"/>
      <c r="OIP6" s="4756"/>
      <c r="OIQ6" s="4756"/>
      <c r="OIR6" s="4756"/>
      <c r="OIS6" s="4756"/>
      <c r="OIT6" s="4756"/>
      <c r="OIU6" s="4756"/>
      <c r="OIV6" s="4756"/>
      <c r="OIW6" s="4756"/>
      <c r="OIX6" s="4756"/>
      <c r="OIY6" s="4756"/>
      <c r="OIZ6" s="4756"/>
      <c r="OJA6" s="4756"/>
      <c r="OJB6" s="4756"/>
      <c r="OJC6" s="4756"/>
      <c r="OJD6" s="4756"/>
      <c r="OJE6" s="4756"/>
      <c r="OJF6" s="4756"/>
      <c r="OJG6" s="4756"/>
      <c r="OJH6" s="4756"/>
      <c r="OJI6" s="4756"/>
      <c r="OJJ6" s="4756"/>
      <c r="OJK6" s="4756"/>
      <c r="OJL6" s="4756"/>
      <c r="OJM6" s="4756"/>
      <c r="OJN6" s="4756"/>
      <c r="OJO6" s="4756"/>
      <c r="OJP6" s="4756"/>
      <c r="OJQ6" s="4756"/>
      <c r="OJR6" s="4756"/>
      <c r="OJS6" s="4756"/>
      <c r="OJT6" s="4756"/>
      <c r="OJU6" s="4756"/>
      <c r="OJV6" s="4756"/>
      <c r="OJW6" s="4756"/>
      <c r="OJX6" s="4756"/>
      <c r="OJY6" s="4756"/>
      <c r="OJZ6" s="4756"/>
      <c r="OKA6" s="4756"/>
      <c r="OKB6" s="4756"/>
      <c r="OKC6" s="4756"/>
      <c r="OKD6" s="4756"/>
      <c r="OKE6" s="4756"/>
      <c r="OKF6" s="4756"/>
      <c r="OKG6" s="4756"/>
      <c r="OKH6" s="4756"/>
      <c r="OKI6" s="4756"/>
      <c r="OKJ6" s="4756"/>
      <c r="OKK6" s="4756"/>
      <c r="OKL6" s="4756"/>
      <c r="OKM6" s="4756"/>
      <c r="OKN6" s="4756"/>
      <c r="OKO6" s="4756"/>
      <c r="OKP6" s="4756"/>
      <c r="OKQ6" s="4756"/>
      <c r="OKR6" s="4756"/>
      <c r="OKS6" s="4756"/>
      <c r="OKT6" s="4756"/>
      <c r="OKU6" s="4756"/>
      <c r="OKV6" s="4756"/>
      <c r="OKW6" s="4756"/>
      <c r="OKX6" s="4756"/>
      <c r="OKY6" s="4756"/>
      <c r="OKZ6" s="4756"/>
      <c r="OLA6" s="4756"/>
      <c r="OLB6" s="4756"/>
      <c r="OLC6" s="4756"/>
      <c r="OLD6" s="4756"/>
      <c r="OLE6" s="4756"/>
      <c r="OLF6" s="4756"/>
      <c r="OLG6" s="4756"/>
      <c r="OLH6" s="4756"/>
      <c r="OLI6" s="4756"/>
      <c r="OLJ6" s="4756"/>
      <c r="OLK6" s="4756"/>
      <c r="OLL6" s="4756"/>
      <c r="OLM6" s="4756"/>
      <c r="OLN6" s="4756"/>
      <c r="OLO6" s="4756"/>
      <c r="OLP6" s="4756"/>
      <c r="OLQ6" s="4756"/>
      <c r="OLR6" s="4756"/>
      <c r="OLS6" s="4756"/>
      <c r="OLT6" s="4756"/>
      <c r="OLU6" s="4756"/>
      <c r="OLV6" s="4756"/>
      <c r="OLW6" s="4756"/>
      <c r="OLX6" s="4756"/>
      <c r="OLY6" s="4756"/>
      <c r="OLZ6" s="4756"/>
      <c r="OMA6" s="4756"/>
      <c r="OMB6" s="4756"/>
      <c r="OMC6" s="4756"/>
      <c r="OMD6" s="4756"/>
      <c r="OME6" s="4756"/>
      <c r="OMF6" s="4756"/>
      <c r="OMG6" s="4756"/>
      <c r="OMH6" s="4756"/>
      <c r="OMI6" s="4756"/>
      <c r="OMJ6" s="4756"/>
      <c r="OMK6" s="4756"/>
      <c r="OML6" s="4756"/>
      <c r="OMM6" s="4756"/>
      <c r="OMN6" s="4756"/>
      <c r="OMO6" s="4756"/>
      <c r="OMP6" s="4756"/>
      <c r="OMQ6" s="4756"/>
      <c r="OMR6" s="4756"/>
      <c r="OMS6" s="4756"/>
      <c r="OMT6" s="4756"/>
      <c r="OMU6" s="4756"/>
      <c r="OMV6" s="4756"/>
      <c r="OMW6" s="4756"/>
      <c r="OMX6" s="4756"/>
      <c r="OMY6" s="4756"/>
      <c r="OMZ6" s="4756"/>
      <c r="ONA6" s="4756"/>
      <c r="ONB6" s="4756"/>
      <c r="ONC6" s="4756"/>
      <c r="OND6" s="4756"/>
      <c r="ONE6" s="4756"/>
      <c r="ONF6" s="4756"/>
      <c r="ONG6" s="4756"/>
      <c r="ONH6" s="4756"/>
      <c r="ONI6" s="4756"/>
      <c r="ONJ6" s="4756"/>
      <c r="ONK6" s="4756"/>
      <c r="ONL6" s="4756"/>
      <c r="ONM6" s="4756"/>
      <c r="ONN6" s="4756"/>
      <c r="ONO6" s="4756"/>
      <c r="ONP6" s="4756"/>
      <c r="ONQ6" s="4756"/>
      <c r="ONR6" s="4756"/>
      <c r="ONS6" s="4756"/>
      <c r="ONT6" s="4756"/>
      <c r="ONU6" s="4756"/>
      <c r="ONV6" s="4756"/>
      <c r="ONW6" s="4756"/>
      <c r="ONX6" s="4756"/>
      <c r="ONY6" s="4756"/>
      <c r="ONZ6" s="4756"/>
      <c r="OOA6" s="4756"/>
      <c r="OOB6" s="4756"/>
      <c r="OOC6" s="4756"/>
      <c r="OOD6" s="4756"/>
      <c r="OOE6" s="4756"/>
      <c r="OOF6" s="4756"/>
      <c r="OOG6" s="4756"/>
      <c r="OOH6" s="4756"/>
      <c r="OOI6" s="4756"/>
      <c r="OOJ6" s="4756"/>
      <c r="OOK6" s="4756"/>
      <c r="OOL6" s="4756"/>
      <c r="OOM6" s="4756"/>
      <c r="OON6" s="4756"/>
      <c r="OOO6" s="4756"/>
      <c r="OOP6" s="4756"/>
      <c r="OOQ6" s="4756"/>
      <c r="OOR6" s="4756"/>
      <c r="OOS6" s="4756"/>
      <c r="OOT6" s="4756"/>
      <c r="OOU6" s="4756"/>
      <c r="OOV6" s="4756"/>
      <c r="OOW6" s="4756"/>
      <c r="OOX6" s="4756"/>
      <c r="OOY6" s="4756"/>
      <c r="OOZ6" s="4756"/>
      <c r="OPA6" s="4756"/>
      <c r="OPB6" s="4756"/>
      <c r="OPC6" s="4756"/>
      <c r="OPD6" s="4756"/>
      <c r="OPE6" s="4756"/>
      <c r="OPF6" s="4756"/>
      <c r="OPG6" s="4756"/>
      <c r="OPH6" s="4756"/>
      <c r="OPI6" s="4756"/>
      <c r="OPJ6" s="4756"/>
      <c r="OPK6" s="4756"/>
      <c r="OPL6" s="4756"/>
      <c r="OPM6" s="4756"/>
      <c r="OPN6" s="4756"/>
      <c r="OPO6" s="4756"/>
      <c r="OPP6" s="4756"/>
      <c r="OPQ6" s="4756"/>
      <c r="OPR6" s="4756"/>
      <c r="OPS6" s="4756"/>
      <c r="OPT6" s="4756"/>
      <c r="OPU6" s="4756"/>
      <c r="OPV6" s="4756"/>
      <c r="OPW6" s="4756"/>
      <c r="OPX6" s="4756"/>
      <c r="OPY6" s="4756"/>
      <c r="OPZ6" s="4756"/>
      <c r="OQA6" s="4756"/>
      <c r="OQB6" s="4756"/>
      <c r="OQC6" s="4756"/>
      <c r="OQD6" s="4756"/>
      <c r="OQE6" s="4756"/>
      <c r="OQF6" s="4756"/>
      <c r="OQG6" s="4756"/>
      <c r="OQH6" s="4756"/>
      <c r="OQI6" s="4756"/>
      <c r="OQJ6" s="4756"/>
      <c r="OQK6" s="4756"/>
      <c r="OQL6" s="4756"/>
      <c r="OQM6" s="4756"/>
      <c r="OQN6" s="4756"/>
      <c r="OQO6" s="4756"/>
      <c r="OQP6" s="4756"/>
      <c r="OQQ6" s="4756"/>
      <c r="OQR6" s="4756"/>
      <c r="OQS6" s="4756"/>
      <c r="OQT6" s="4756"/>
      <c r="OQU6" s="4756"/>
      <c r="OQV6" s="4756"/>
      <c r="OQW6" s="4756"/>
      <c r="OQX6" s="4756"/>
      <c r="OQY6" s="4756"/>
      <c r="OQZ6" s="4756"/>
      <c r="ORA6" s="4756"/>
      <c r="ORB6" s="4756"/>
      <c r="ORC6" s="4756"/>
      <c r="ORD6" s="4756"/>
      <c r="ORE6" s="4756"/>
      <c r="ORF6" s="4756"/>
      <c r="ORG6" s="4756"/>
      <c r="ORH6" s="4756"/>
      <c r="ORI6" s="4756"/>
      <c r="ORJ6" s="4756"/>
      <c r="ORK6" s="4756"/>
      <c r="ORL6" s="4756"/>
      <c r="ORM6" s="4756"/>
      <c r="ORN6" s="4756"/>
      <c r="ORO6" s="4756"/>
      <c r="ORP6" s="4756"/>
      <c r="ORQ6" s="4756"/>
      <c r="ORR6" s="4756"/>
      <c r="ORS6" s="4756"/>
      <c r="ORT6" s="4756"/>
      <c r="ORU6" s="4756"/>
      <c r="ORV6" s="4756"/>
      <c r="ORW6" s="4756"/>
      <c r="ORX6" s="4756"/>
      <c r="ORY6" s="4756"/>
      <c r="ORZ6" s="4756"/>
      <c r="OSA6" s="4756"/>
      <c r="OSB6" s="4756"/>
      <c r="OSC6" s="4756"/>
      <c r="OSD6" s="4756"/>
      <c r="OSE6" s="4756"/>
      <c r="OSF6" s="4756"/>
      <c r="OSG6" s="4756"/>
      <c r="OSH6" s="4756"/>
      <c r="OSI6" s="4756"/>
      <c r="OSJ6" s="4756"/>
      <c r="OSK6" s="4756"/>
      <c r="OSL6" s="4756"/>
      <c r="OSM6" s="4756"/>
      <c r="OSN6" s="4756"/>
      <c r="OSO6" s="4756"/>
      <c r="OSP6" s="4756"/>
      <c r="OSQ6" s="4756"/>
      <c r="OSR6" s="4756"/>
      <c r="OSS6" s="4756"/>
      <c r="OST6" s="4756"/>
      <c r="OSU6" s="4756"/>
      <c r="OSV6" s="4756"/>
      <c r="OSW6" s="4756"/>
      <c r="OSX6" s="4756"/>
      <c r="OSY6" s="4756"/>
      <c r="OSZ6" s="4756"/>
      <c r="OTA6" s="4756"/>
      <c r="OTB6" s="4756"/>
      <c r="OTC6" s="4756"/>
      <c r="OTD6" s="4756"/>
      <c r="OTE6" s="4756"/>
      <c r="OTF6" s="4756"/>
      <c r="OTG6" s="4756"/>
      <c r="OTH6" s="4756"/>
      <c r="OTI6" s="4756"/>
      <c r="OTJ6" s="4756"/>
      <c r="OTK6" s="4756"/>
      <c r="OTL6" s="4756"/>
      <c r="OTM6" s="4756"/>
      <c r="OTN6" s="4756"/>
      <c r="OTO6" s="4756"/>
      <c r="OTP6" s="4756"/>
      <c r="OTQ6" s="4756"/>
      <c r="OTR6" s="4756"/>
      <c r="OTS6" s="4756"/>
      <c r="OTT6" s="4756"/>
      <c r="OTU6" s="4756"/>
      <c r="OTV6" s="4756"/>
      <c r="OTW6" s="4756"/>
      <c r="OTX6" s="4756"/>
      <c r="OTY6" s="4756"/>
      <c r="OTZ6" s="4756"/>
      <c r="OUA6" s="4756"/>
      <c r="OUB6" s="4756"/>
      <c r="OUC6" s="4756"/>
      <c r="OUD6" s="4756"/>
      <c r="OUE6" s="4756"/>
      <c r="OUF6" s="4756"/>
      <c r="OUG6" s="4756"/>
      <c r="OUH6" s="4756"/>
      <c r="OUI6" s="4756"/>
      <c r="OUJ6" s="4756"/>
      <c r="OUK6" s="4756"/>
      <c r="OUL6" s="4756"/>
      <c r="OUM6" s="4756"/>
      <c r="OUN6" s="4756"/>
      <c r="OUO6" s="4756"/>
      <c r="OUP6" s="4756"/>
      <c r="OUQ6" s="4756"/>
      <c r="OUR6" s="4756"/>
      <c r="OUS6" s="4756"/>
      <c r="OUT6" s="4756"/>
      <c r="OUU6" s="4756"/>
      <c r="OUV6" s="4756"/>
      <c r="OUW6" s="4756"/>
      <c r="OUX6" s="4756"/>
      <c r="OUY6" s="4756"/>
      <c r="OUZ6" s="4756"/>
      <c r="OVA6" s="4756"/>
      <c r="OVB6" s="4756"/>
      <c r="OVC6" s="4756"/>
      <c r="OVD6" s="4756"/>
      <c r="OVE6" s="4756"/>
      <c r="OVF6" s="4756"/>
      <c r="OVG6" s="4756"/>
      <c r="OVH6" s="4756"/>
      <c r="OVI6" s="4756"/>
      <c r="OVJ6" s="4756"/>
      <c r="OVK6" s="4756"/>
      <c r="OVL6" s="4756"/>
      <c r="OVM6" s="4756"/>
      <c r="OVN6" s="4756"/>
      <c r="OVO6" s="4756"/>
      <c r="OVP6" s="4756"/>
      <c r="OVQ6" s="4756"/>
      <c r="OVR6" s="4756"/>
      <c r="OVS6" s="4756"/>
      <c r="OVT6" s="4756"/>
      <c r="OVU6" s="4756"/>
      <c r="OVV6" s="4756"/>
      <c r="OVW6" s="4756"/>
      <c r="OVX6" s="4756"/>
      <c r="OVY6" s="4756"/>
      <c r="OVZ6" s="4756"/>
      <c r="OWA6" s="4756"/>
      <c r="OWB6" s="4756"/>
      <c r="OWC6" s="4756"/>
      <c r="OWD6" s="4756"/>
      <c r="OWE6" s="4756"/>
      <c r="OWF6" s="4756"/>
      <c r="OWG6" s="4756"/>
      <c r="OWH6" s="4756"/>
      <c r="OWI6" s="4756"/>
      <c r="OWJ6" s="4756"/>
      <c r="OWK6" s="4756"/>
      <c r="OWL6" s="4756"/>
      <c r="OWM6" s="4756"/>
      <c r="OWN6" s="4756"/>
      <c r="OWO6" s="4756"/>
      <c r="OWP6" s="4756"/>
      <c r="OWQ6" s="4756"/>
      <c r="OWR6" s="4756"/>
      <c r="OWS6" s="4756"/>
      <c r="OWT6" s="4756"/>
      <c r="OWU6" s="4756"/>
      <c r="OWV6" s="4756"/>
      <c r="OWW6" s="4756"/>
      <c r="OWX6" s="4756"/>
      <c r="OWY6" s="4756"/>
      <c r="OWZ6" s="4756"/>
      <c r="OXA6" s="4756"/>
      <c r="OXB6" s="4756"/>
      <c r="OXC6" s="4756"/>
      <c r="OXD6" s="4756"/>
      <c r="OXE6" s="4756"/>
      <c r="OXF6" s="4756"/>
      <c r="OXG6" s="4756"/>
      <c r="OXH6" s="4756"/>
      <c r="OXI6" s="4756"/>
      <c r="OXJ6" s="4756"/>
      <c r="OXK6" s="4756"/>
      <c r="OXL6" s="4756"/>
      <c r="OXM6" s="4756"/>
      <c r="OXN6" s="4756"/>
      <c r="OXO6" s="4756"/>
      <c r="OXP6" s="4756"/>
      <c r="OXQ6" s="4756"/>
      <c r="OXR6" s="4756"/>
      <c r="OXS6" s="4756"/>
      <c r="OXT6" s="4756"/>
      <c r="OXU6" s="4756"/>
      <c r="OXV6" s="4756"/>
      <c r="OXW6" s="4756"/>
      <c r="OXX6" s="4756"/>
      <c r="OXY6" s="4756"/>
      <c r="OXZ6" s="4756"/>
      <c r="OYA6" s="4756"/>
      <c r="OYB6" s="4756"/>
      <c r="OYC6" s="4756"/>
      <c r="OYD6" s="4756"/>
      <c r="OYE6" s="4756"/>
      <c r="OYF6" s="4756"/>
      <c r="OYG6" s="4756"/>
      <c r="OYH6" s="4756"/>
      <c r="OYI6" s="4756"/>
      <c r="OYJ6" s="4756"/>
      <c r="OYK6" s="4756"/>
      <c r="OYL6" s="4756"/>
      <c r="OYM6" s="4756"/>
      <c r="OYN6" s="4756"/>
      <c r="OYO6" s="4756"/>
      <c r="OYP6" s="4756"/>
      <c r="OYQ6" s="4756"/>
      <c r="OYR6" s="4756"/>
      <c r="OYS6" s="4756"/>
      <c r="OYT6" s="4756"/>
      <c r="OYU6" s="4756"/>
      <c r="OYV6" s="4756"/>
      <c r="OYW6" s="4756"/>
      <c r="OYX6" s="4756"/>
      <c r="OYY6" s="4756"/>
      <c r="OYZ6" s="4756"/>
      <c r="OZA6" s="4756"/>
      <c r="OZB6" s="4756"/>
      <c r="OZC6" s="4756"/>
      <c r="OZD6" s="4756"/>
      <c r="OZE6" s="4756"/>
      <c r="OZF6" s="4756"/>
      <c r="OZG6" s="4756"/>
      <c r="OZH6" s="4756"/>
      <c r="OZI6" s="4756"/>
      <c r="OZJ6" s="4756"/>
      <c r="OZK6" s="4756"/>
      <c r="OZL6" s="4756"/>
      <c r="OZM6" s="4756"/>
      <c r="OZN6" s="4756"/>
      <c r="OZO6" s="4756"/>
      <c r="OZP6" s="4756"/>
      <c r="OZQ6" s="4756"/>
      <c r="OZR6" s="4756"/>
      <c r="OZS6" s="4756"/>
      <c r="OZT6" s="4756"/>
      <c r="OZU6" s="4756"/>
      <c r="OZV6" s="4756"/>
      <c r="OZW6" s="4756"/>
      <c r="OZX6" s="4756"/>
      <c r="OZY6" s="4756"/>
      <c r="OZZ6" s="4756"/>
      <c r="PAA6" s="4756"/>
      <c r="PAB6" s="4756"/>
      <c r="PAC6" s="4756"/>
      <c r="PAD6" s="4756"/>
      <c r="PAE6" s="4756"/>
      <c r="PAF6" s="4756"/>
      <c r="PAG6" s="4756"/>
      <c r="PAH6" s="4756"/>
      <c r="PAI6" s="4756"/>
      <c r="PAJ6" s="4756"/>
      <c r="PAK6" s="4756"/>
      <c r="PAL6" s="4756"/>
      <c r="PAM6" s="4756"/>
      <c r="PAN6" s="4756"/>
      <c r="PAO6" s="4756"/>
      <c r="PAP6" s="4756"/>
      <c r="PAQ6" s="4756"/>
      <c r="PAR6" s="4756"/>
      <c r="PAS6" s="4756"/>
      <c r="PAT6" s="4756"/>
      <c r="PAU6" s="4756"/>
      <c r="PAV6" s="4756"/>
      <c r="PAW6" s="4756"/>
      <c r="PAX6" s="4756"/>
      <c r="PAY6" s="4756"/>
      <c r="PAZ6" s="4756"/>
      <c r="PBA6" s="4756"/>
      <c r="PBB6" s="4756"/>
      <c r="PBC6" s="4756"/>
      <c r="PBD6" s="4756"/>
      <c r="PBE6" s="4756"/>
      <c r="PBF6" s="4756"/>
      <c r="PBG6" s="4756"/>
      <c r="PBH6" s="4756"/>
      <c r="PBI6" s="4756"/>
      <c r="PBJ6" s="4756"/>
      <c r="PBK6" s="4756"/>
      <c r="PBL6" s="4756"/>
      <c r="PBM6" s="4756"/>
      <c r="PBN6" s="4756"/>
      <c r="PBO6" s="4756"/>
      <c r="PBP6" s="4756"/>
      <c r="PBQ6" s="4756"/>
      <c r="PBR6" s="4756"/>
      <c r="PBS6" s="4756"/>
      <c r="PBT6" s="4756"/>
      <c r="PBU6" s="4756"/>
      <c r="PBV6" s="4756"/>
      <c r="PBW6" s="4756"/>
      <c r="PBX6" s="4756"/>
      <c r="PBY6" s="4756"/>
      <c r="PBZ6" s="4756"/>
      <c r="PCA6" s="4756"/>
      <c r="PCB6" s="4756"/>
      <c r="PCC6" s="4756"/>
      <c r="PCD6" s="4756"/>
      <c r="PCE6" s="4756"/>
      <c r="PCF6" s="4756"/>
      <c r="PCG6" s="4756"/>
      <c r="PCH6" s="4756"/>
      <c r="PCI6" s="4756"/>
      <c r="PCJ6" s="4756"/>
      <c r="PCK6" s="4756"/>
      <c r="PCL6" s="4756"/>
      <c r="PCM6" s="4756"/>
      <c r="PCN6" s="4756"/>
      <c r="PCO6" s="4756"/>
      <c r="PCP6" s="4756"/>
      <c r="PCQ6" s="4756"/>
      <c r="PCR6" s="4756"/>
      <c r="PCS6" s="4756"/>
      <c r="PCT6" s="4756"/>
      <c r="PCU6" s="4756"/>
      <c r="PCV6" s="4756"/>
      <c r="PCW6" s="4756"/>
      <c r="PCX6" s="4756"/>
      <c r="PCY6" s="4756"/>
      <c r="PCZ6" s="4756"/>
      <c r="PDA6" s="4756"/>
      <c r="PDB6" s="4756"/>
      <c r="PDC6" s="4756"/>
      <c r="PDD6" s="4756"/>
      <c r="PDE6" s="4756"/>
      <c r="PDF6" s="4756"/>
      <c r="PDG6" s="4756"/>
      <c r="PDH6" s="4756"/>
      <c r="PDI6" s="4756"/>
      <c r="PDJ6" s="4756"/>
      <c r="PDK6" s="4756"/>
      <c r="PDL6" s="4756"/>
      <c r="PDM6" s="4756"/>
      <c r="PDN6" s="4756"/>
      <c r="PDO6" s="4756"/>
      <c r="PDP6" s="4756"/>
      <c r="PDQ6" s="4756"/>
      <c r="PDR6" s="4756"/>
      <c r="PDS6" s="4756"/>
      <c r="PDT6" s="4756"/>
      <c r="PDU6" s="4756"/>
      <c r="PDV6" s="4756"/>
      <c r="PDW6" s="4756"/>
      <c r="PDX6" s="4756"/>
      <c r="PDY6" s="4756"/>
      <c r="PDZ6" s="4756"/>
      <c r="PEA6" s="4756"/>
      <c r="PEB6" s="4756"/>
      <c r="PEC6" s="4756"/>
      <c r="PED6" s="4756"/>
      <c r="PEE6" s="4756"/>
      <c r="PEF6" s="4756"/>
      <c r="PEG6" s="4756"/>
      <c r="PEH6" s="4756"/>
      <c r="PEI6" s="4756"/>
      <c r="PEJ6" s="4756"/>
      <c r="PEK6" s="4756"/>
      <c r="PEL6" s="4756"/>
      <c r="PEM6" s="4756"/>
      <c r="PEN6" s="4756"/>
      <c r="PEO6" s="4756"/>
      <c r="PEP6" s="4756"/>
      <c r="PEQ6" s="4756"/>
      <c r="PER6" s="4756"/>
      <c r="PES6" s="4756"/>
      <c r="PET6" s="4756"/>
      <c r="PEU6" s="4756"/>
      <c r="PEV6" s="4756"/>
      <c r="PEW6" s="4756"/>
      <c r="PEX6" s="4756"/>
      <c r="PEY6" s="4756"/>
      <c r="PEZ6" s="4756"/>
      <c r="PFA6" s="4756"/>
      <c r="PFB6" s="4756"/>
      <c r="PFC6" s="4756"/>
      <c r="PFD6" s="4756"/>
      <c r="PFE6" s="4756"/>
      <c r="PFF6" s="4756"/>
      <c r="PFG6" s="4756"/>
      <c r="PFH6" s="4756"/>
      <c r="PFI6" s="4756"/>
      <c r="PFJ6" s="4756"/>
      <c r="PFK6" s="4756"/>
      <c r="PFL6" s="4756"/>
      <c r="PFM6" s="4756"/>
      <c r="PFN6" s="4756"/>
      <c r="PFO6" s="4756"/>
      <c r="PFP6" s="4756"/>
      <c r="PFQ6" s="4756"/>
      <c r="PFR6" s="4756"/>
      <c r="PFS6" s="4756"/>
      <c r="PFT6" s="4756"/>
      <c r="PFU6" s="4756"/>
      <c r="PFV6" s="4756"/>
      <c r="PFW6" s="4756"/>
      <c r="PFX6" s="4756"/>
      <c r="PFY6" s="4756"/>
      <c r="PFZ6" s="4756"/>
      <c r="PGA6" s="4756"/>
      <c r="PGB6" s="4756"/>
      <c r="PGC6" s="4756"/>
      <c r="PGD6" s="4756"/>
      <c r="PGE6" s="4756"/>
      <c r="PGF6" s="4756"/>
      <c r="PGG6" s="4756"/>
      <c r="PGH6" s="4756"/>
      <c r="PGI6" s="4756"/>
      <c r="PGJ6" s="4756"/>
      <c r="PGK6" s="4756"/>
      <c r="PGL6" s="4756"/>
      <c r="PGM6" s="4756"/>
      <c r="PGN6" s="4756"/>
      <c r="PGO6" s="4756"/>
      <c r="PGP6" s="4756"/>
      <c r="PGQ6" s="4756"/>
      <c r="PGR6" s="4756"/>
      <c r="PGS6" s="4756"/>
      <c r="PGT6" s="4756"/>
      <c r="PGU6" s="4756"/>
      <c r="PGV6" s="4756"/>
      <c r="PGW6" s="4756"/>
      <c r="PGX6" s="4756"/>
      <c r="PGY6" s="4756"/>
      <c r="PGZ6" s="4756"/>
      <c r="PHA6" s="4756"/>
      <c r="PHB6" s="4756"/>
      <c r="PHC6" s="4756"/>
      <c r="PHD6" s="4756"/>
      <c r="PHE6" s="4756"/>
      <c r="PHF6" s="4756"/>
      <c r="PHG6" s="4756"/>
      <c r="PHH6" s="4756"/>
      <c r="PHI6" s="4756"/>
      <c r="PHJ6" s="4756"/>
      <c r="PHK6" s="4756"/>
      <c r="PHL6" s="4756"/>
      <c r="PHM6" s="4756"/>
      <c r="PHN6" s="4756"/>
      <c r="PHO6" s="4756"/>
      <c r="PHP6" s="4756"/>
      <c r="PHQ6" s="4756"/>
      <c r="PHR6" s="4756"/>
      <c r="PHS6" s="4756"/>
      <c r="PHT6" s="4756"/>
      <c r="PHU6" s="4756"/>
      <c r="PHV6" s="4756"/>
      <c r="PHW6" s="4756"/>
      <c r="PHX6" s="4756"/>
      <c r="PHY6" s="4756"/>
      <c r="PHZ6" s="4756"/>
      <c r="PIA6" s="4756"/>
      <c r="PIB6" s="4756"/>
      <c r="PIC6" s="4756"/>
      <c r="PID6" s="4756"/>
      <c r="PIE6" s="4756"/>
      <c r="PIF6" s="4756"/>
      <c r="PIG6" s="4756"/>
      <c r="PIH6" s="4756"/>
      <c r="PII6" s="4756"/>
      <c r="PIJ6" s="4756"/>
      <c r="PIK6" s="4756"/>
      <c r="PIL6" s="4756"/>
      <c r="PIM6" s="4756"/>
      <c r="PIN6" s="4756"/>
      <c r="PIO6" s="4756"/>
      <c r="PIP6" s="4756"/>
      <c r="PIQ6" s="4756"/>
      <c r="PIR6" s="4756"/>
      <c r="PIS6" s="4756"/>
      <c r="PIT6" s="4756"/>
      <c r="PIU6" s="4756"/>
      <c r="PIV6" s="4756"/>
      <c r="PIW6" s="4756"/>
      <c r="PIX6" s="4756"/>
      <c r="PIY6" s="4756"/>
      <c r="PIZ6" s="4756"/>
      <c r="PJA6" s="4756"/>
      <c r="PJB6" s="4756"/>
      <c r="PJC6" s="4756"/>
      <c r="PJD6" s="4756"/>
      <c r="PJE6" s="4756"/>
      <c r="PJF6" s="4756"/>
      <c r="PJG6" s="4756"/>
      <c r="PJH6" s="4756"/>
      <c r="PJI6" s="4756"/>
      <c r="PJJ6" s="4756"/>
      <c r="PJK6" s="4756"/>
      <c r="PJL6" s="4756"/>
      <c r="PJM6" s="4756"/>
      <c r="PJN6" s="4756"/>
      <c r="PJO6" s="4756"/>
      <c r="PJP6" s="4756"/>
      <c r="PJQ6" s="4756"/>
      <c r="PJR6" s="4756"/>
      <c r="PJS6" s="4756"/>
      <c r="PJT6" s="4756"/>
      <c r="PJU6" s="4756"/>
      <c r="PJV6" s="4756"/>
      <c r="PJW6" s="4756"/>
      <c r="PJX6" s="4756"/>
      <c r="PJY6" s="4756"/>
      <c r="PJZ6" s="4756"/>
      <c r="PKA6" s="4756"/>
      <c r="PKB6" s="4756"/>
      <c r="PKC6" s="4756"/>
      <c r="PKD6" s="4756"/>
      <c r="PKE6" s="4756"/>
      <c r="PKF6" s="4756"/>
      <c r="PKG6" s="4756"/>
      <c r="PKH6" s="4756"/>
      <c r="PKI6" s="4756"/>
      <c r="PKJ6" s="4756"/>
      <c r="PKK6" s="4756"/>
      <c r="PKL6" s="4756"/>
      <c r="PKM6" s="4756"/>
      <c r="PKN6" s="4756"/>
      <c r="PKO6" s="4756"/>
      <c r="PKP6" s="4756"/>
      <c r="PKQ6" s="4756"/>
      <c r="PKR6" s="4756"/>
      <c r="PKS6" s="4756"/>
      <c r="PKT6" s="4756"/>
      <c r="PKU6" s="4756"/>
      <c r="PKV6" s="4756"/>
      <c r="PKW6" s="4756"/>
      <c r="PKX6" s="4756"/>
      <c r="PKY6" s="4756"/>
      <c r="PKZ6" s="4756"/>
      <c r="PLA6" s="4756"/>
      <c r="PLB6" s="4756"/>
      <c r="PLC6" s="4756"/>
      <c r="PLD6" s="4756"/>
      <c r="PLE6" s="4756"/>
      <c r="PLF6" s="4756"/>
      <c r="PLG6" s="4756"/>
      <c r="PLH6" s="4756"/>
      <c r="PLI6" s="4756"/>
      <c r="PLJ6" s="4756"/>
      <c r="PLK6" s="4756"/>
      <c r="PLL6" s="4756"/>
      <c r="PLM6" s="4756"/>
      <c r="PLN6" s="4756"/>
      <c r="PLO6" s="4756"/>
      <c r="PLP6" s="4756"/>
      <c r="PLQ6" s="4756"/>
      <c r="PLR6" s="4756"/>
      <c r="PLS6" s="4756"/>
      <c r="PLT6" s="4756"/>
      <c r="PLU6" s="4756"/>
      <c r="PLV6" s="4756"/>
      <c r="PLW6" s="4756"/>
      <c r="PLX6" s="4756"/>
      <c r="PLY6" s="4756"/>
      <c r="PLZ6" s="4756"/>
      <c r="PMA6" s="4756"/>
      <c r="PMB6" s="4756"/>
      <c r="PMC6" s="4756"/>
      <c r="PMD6" s="4756"/>
      <c r="PME6" s="4756"/>
      <c r="PMF6" s="4756"/>
      <c r="PMG6" s="4756"/>
      <c r="PMH6" s="4756"/>
      <c r="PMI6" s="4756"/>
      <c r="PMJ6" s="4756"/>
      <c r="PMK6" s="4756"/>
      <c r="PML6" s="4756"/>
      <c r="PMM6" s="4756"/>
      <c r="PMN6" s="4756"/>
      <c r="PMO6" s="4756"/>
      <c r="PMP6" s="4756"/>
      <c r="PMQ6" s="4756"/>
      <c r="PMR6" s="4756"/>
      <c r="PMS6" s="4756"/>
      <c r="PMT6" s="4756"/>
      <c r="PMU6" s="4756"/>
      <c r="PMV6" s="4756"/>
      <c r="PMW6" s="4756"/>
      <c r="PMX6" s="4756"/>
      <c r="PMY6" s="4756"/>
      <c r="PMZ6" s="4756"/>
      <c r="PNA6" s="4756"/>
      <c r="PNB6" s="4756"/>
      <c r="PNC6" s="4756"/>
      <c r="PND6" s="4756"/>
      <c r="PNE6" s="4756"/>
      <c r="PNF6" s="4756"/>
      <c r="PNG6" s="4756"/>
      <c r="PNH6" s="4756"/>
      <c r="PNI6" s="4756"/>
      <c r="PNJ6" s="4756"/>
      <c r="PNK6" s="4756"/>
      <c r="PNL6" s="4756"/>
      <c r="PNM6" s="4756"/>
      <c r="PNN6" s="4756"/>
      <c r="PNO6" s="4756"/>
      <c r="PNP6" s="4756"/>
      <c r="PNQ6" s="4756"/>
      <c r="PNR6" s="4756"/>
      <c r="PNS6" s="4756"/>
      <c r="PNT6" s="4756"/>
      <c r="PNU6" s="4756"/>
      <c r="PNV6" s="4756"/>
      <c r="PNW6" s="4756"/>
      <c r="PNX6" s="4756"/>
      <c r="PNY6" s="4756"/>
      <c r="PNZ6" s="4756"/>
      <c r="POA6" s="4756"/>
      <c r="POB6" s="4756"/>
      <c r="POC6" s="4756"/>
      <c r="POD6" s="4756"/>
      <c r="POE6" s="4756"/>
      <c r="POF6" s="4756"/>
      <c r="POG6" s="4756"/>
      <c r="POH6" s="4756"/>
      <c r="POI6" s="4756"/>
      <c r="POJ6" s="4756"/>
      <c r="POK6" s="4756"/>
      <c r="POL6" s="4756"/>
      <c r="POM6" s="4756"/>
      <c r="PON6" s="4756"/>
      <c r="POO6" s="4756"/>
      <c r="POP6" s="4756"/>
      <c r="POQ6" s="4756"/>
      <c r="POR6" s="4756"/>
      <c r="POS6" s="4756"/>
      <c r="POT6" s="4756"/>
      <c r="POU6" s="4756"/>
      <c r="POV6" s="4756"/>
      <c r="POW6" s="4756"/>
      <c r="POX6" s="4756"/>
      <c r="POY6" s="4756"/>
      <c r="POZ6" s="4756"/>
      <c r="PPA6" s="4756"/>
      <c r="PPB6" s="4756"/>
      <c r="PPC6" s="4756"/>
      <c r="PPD6" s="4756"/>
      <c r="PPE6" s="4756"/>
      <c r="PPF6" s="4756"/>
      <c r="PPG6" s="4756"/>
      <c r="PPH6" s="4756"/>
      <c r="PPI6" s="4756"/>
      <c r="PPJ6" s="4756"/>
      <c r="PPK6" s="4756"/>
      <c r="PPL6" s="4756"/>
      <c r="PPM6" s="4756"/>
      <c r="PPN6" s="4756"/>
      <c r="PPO6" s="4756"/>
      <c r="PPP6" s="4756"/>
      <c r="PPQ6" s="4756"/>
      <c r="PPR6" s="4756"/>
      <c r="PPS6" s="4756"/>
      <c r="PPT6" s="4756"/>
      <c r="PPU6" s="4756"/>
      <c r="PPV6" s="4756"/>
      <c r="PPW6" s="4756"/>
      <c r="PPX6" s="4756"/>
      <c r="PPY6" s="4756"/>
      <c r="PPZ6" s="4756"/>
      <c r="PQA6" s="4756"/>
      <c r="PQB6" s="4756"/>
      <c r="PQC6" s="4756"/>
      <c r="PQD6" s="4756"/>
      <c r="PQE6" s="4756"/>
      <c r="PQF6" s="4756"/>
      <c r="PQG6" s="4756"/>
      <c r="PQH6" s="4756"/>
      <c r="PQI6" s="4756"/>
      <c r="PQJ6" s="4756"/>
      <c r="PQK6" s="4756"/>
      <c r="PQL6" s="4756"/>
      <c r="PQM6" s="4756"/>
      <c r="PQN6" s="4756"/>
      <c r="PQO6" s="4756"/>
      <c r="PQP6" s="4756"/>
      <c r="PQQ6" s="4756"/>
      <c r="PQR6" s="4756"/>
      <c r="PQS6" s="4756"/>
      <c r="PQT6" s="4756"/>
      <c r="PQU6" s="4756"/>
      <c r="PQV6" s="4756"/>
      <c r="PQW6" s="4756"/>
      <c r="PQX6" s="4756"/>
      <c r="PQY6" s="4756"/>
      <c r="PQZ6" s="4756"/>
      <c r="PRA6" s="4756"/>
      <c r="PRB6" s="4756"/>
      <c r="PRC6" s="4756"/>
      <c r="PRD6" s="4756"/>
      <c r="PRE6" s="4756"/>
      <c r="PRF6" s="4756"/>
      <c r="PRG6" s="4756"/>
      <c r="PRH6" s="4756"/>
      <c r="PRI6" s="4756"/>
      <c r="PRJ6" s="4756"/>
      <c r="PRK6" s="4756"/>
      <c r="PRL6" s="4756"/>
      <c r="PRM6" s="4756"/>
      <c r="PRN6" s="4756"/>
      <c r="PRO6" s="4756"/>
      <c r="PRP6" s="4756"/>
      <c r="PRQ6" s="4756"/>
      <c r="PRR6" s="4756"/>
      <c r="PRS6" s="4756"/>
      <c r="PRT6" s="4756"/>
      <c r="PRU6" s="4756"/>
      <c r="PRV6" s="4756"/>
      <c r="PRW6" s="4756"/>
      <c r="PRX6" s="4756"/>
      <c r="PRY6" s="4756"/>
      <c r="PRZ6" s="4756"/>
      <c r="PSA6" s="4756"/>
      <c r="PSB6" s="4756"/>
      <c r="PSC6" s="4756"/>
      <c r="PSD6" s="4756"/>
      <c r="PSE6" s="4756"/>
      <c r="PSF6" s="4756"/>
      <c r="PSG6" s="4756"/>
      <c r="PSH6" s="4756"/>
      <c r="PSI6" s="4756"/>
      <c r="PSJ6" s="4756"/>
      <c r="PSK6" s="4756"/>
      <c r="PSL6" s="4756"/>
      <c r="PSM6" s="4756"/>
      <c r="PSN6" s="4756"/>
      <c r="PSO6" s="4756"/>
      <c r="PSP6" s="4756"/>
      <c r="PSQ6" s="4756"/>
      <c r="PSR6" s="4756"/>
      <c r="PSS6" s="4756"/>
      <c r="PST6" s="4756"/>
      <c r="PSU6" s="4756"/>
      <c r="PSV6" s="4756"/>
      <c r="PSW6" s="4756"/>
      <c r="PSX6" s="4756"/>
      <c r="PSY6" s="4756"/>
      <c r="PSZ6" s="4756"/>
      <c r="PTA6" s="4756"/>
      <c r="PTB6" s="4756"/>
      <c r="PTC6" s="4756"/>
      <c r="PTD6" s="4756"/>
      <c r="PTE6" s="4756"/>
      <c r="PTF6" s="4756"/>
      <c r="PTG6" s="4756"/>
      <c r="PTH6" s="4756"/>
      <c r="PTI6" s="4756"/>
      <c r="PTJ6" s="4756"/>
      <c r="PTK6" s="4756"/>
      <c r="PTL6" s="4756"/>
      <c r="PTM6" s="4756"/>
      <c r="PTN6" s="4756"/>
      <c r="PTO6" s="4756"/>
      <c r="PTP6" s="4756"/>
      <c r="PTQ6" s="4756"/>
      <c r="PTR6" s="4756"/>
      <c r="PTS6" s="4756"/>
      <c r="PTT6" s="4756"/>
      <c r="PTU6" s="4756"/>
      <c r="PTV6" s="4756"/>
      <c r="PTW6" s="4756"/>
      <c r="PTX6" s="4756"/>
      <c r="PTY6" s="4756"/>
      <c r="PTZ6" s="4756"/>
      <c r="PUA6" s="4756"/>
      <c r="PUB6" s="4756"/>
      <c r="PUC6" s="4756"/>
      <c r="PUD6" s="4756"/>
      <c r="PUE6" s="4756"/>
      <c r="PUF6" s="4756"/>
      <c r="PUG6" s="4756"/>
      <c r="PUH6" s="4756"/>
      <c r="PUI6" s="4756"/>
      <c r="PUJ6" s="4756"/>
      <c r="PUK6" s="4756"/>
      <c r="PUL6" s="4756"/>
      <c r="PUM6" s="4756"/>
      <c r="PUN6" s="4756"/>
      <c r="PUO6" s="4756"/>
      <c r="PUP6" s="4756"/>
      <c r="PUQ6" s="4756"/>
      <c r="PUR6" s="4756"/>
      <c r="PUS6" s="4756"/>
      <c r="PUT6" s="4756"/>
      <c r="PUU6" s="4756"/>
      <c r="PUV6" s="4756"/>
      <c r="PUW6" s="4756"/>
      <c r="PUX6" s="4756"/>
      <c r="PUY6" s="4756"/>
      <c r="PUZ6" s="4756"/>
      <c r="PVA6" s="4756"/>
      <c r="PVB6" s="4756"/>
      <c r="PVC6" s="4756"/>
      <c r="PVD6" s="4756"/>
      <c r="PVE6" s="4756"/>
      <c r="PVF6" s="4756"/>
      <c r="PVG6" s="4756"/>
      <c r="PVH6" s="4756"/>
      <c r="PVI6" s="4756"/>
      <c r="PVJ6" s="4756"/>
      <c r="PVK6" s="4756"/>
      <c r="PVL6" s="4756"/>
      <c r="PVM6" s="4756"/>
      <c r="PVN6" s="4756"/>
      <c r="PVO6" s="4756"/>
      <c r="PVP6" s="4756"/>
      <c r="PVQ6" s="4756"/>
      <c r="PVR6" s="4756"/>
      <c r="PVS6" s="4756"/>
      <c r="PVT6" s="4756"/>
      <c r="PVU6" s="4756"/>
      <c r="PVV6" s="4756"/>
      <c r="PVW6" s="4756"/>
      <c r="PVX6" s="4756"/>
      <c r="PVY6" s="4756"/>
      <c r="PVZ6" s="4756"/>
      <c r="PWA6" s="4756"/>
      <c r="PWB6" s="4756"/>
      <c r="PWC6" s="4756"/>
      <c r="PWD6" s="4756"/>
      <c r="PWE6" s="4756"/>
      <c r="PWF6" s="4756"/>
      <c r="PWG6" s="4756"/>
      <c r="PWH6" s="4756"/>
      <c r="PWI6" s="4756"/>
      <c r="PWJ6" s="4756"/>
      <c r="PWK6" s="4756"/>
      <c r="PWL6" s="4756"/>
      <c r="PWM6" s="4756"/>
      <c r="PWN6" s="4756"/>
      <c r="PWO6" s="4756"/>
      <c r="PWP6" s="4756"/>
      <c r="PWQ6" s="4756"/>
      <c r="PWR6" s="4756"/>
      <c r="PWS6" s="4756"/>
      <c r="PWT6" s="4756"/>
      <c r="PWU6" s="4756"/>
      <c r="PWV6" s="4756"/>
      <c r="PWW6" s="4756"/>
      <c r="PWX6" s="4756"/>
      <c r="PWY6" s="4756"/>
      <c r="PWZ6" s="4756"/>
      <c r="PXA6" s="4756"/>
      <c r="PXB6" s="4756"/>
      <c r="PXC6" s="4756"/>
      <c r="PXD6" s="4756"/>
      <c r="PXE6" s="4756"/>
      <c r="PXF6" s="4756"/>
      <c r="PXG6" s="4756"/>
      <c r="PXH6" s="4756"/>
      <c r="PXI6" s="4756"/>
      <c r="PXJ6" s="4756"/>
      <c r="PXK6" s="4756"/>
      <c r="PXL6" s="4756"/>
      <c r="PXM6" s="4756"/>
      <c r="PXN6" s="4756"/>
      <c r="PXO6" s="4756"/>
      <c r="PXP6" s="4756"/>
      <c r="PXQ6" s="4756"/>
      <c r="PXR6" s="4756"/>
      <c r="PXS6" s="4756"/>
      <c r="PXT6" s="4756"/>
      <c r="PXU6" s="4756"/>
      <c r="PXV6" s="4756"/>
      <c r="PXW6" s="4756"/>
      <c r="PXX6" s="4756"/>
      <c r="PXY6" s="4756"/>
      <c r="PXZ6" s="4756"/>
      <c r="PYA6" s="4756"/>
      <c r="PYB6" s="4756"/>
      <c r="PYC6" s="4756"/>
      <c r="PYD6" s="4756"/>
      <c r="PYE6" s="4756"/>
      <c r="PYF6" s="4756"/>
      <c r="PYG6" s="4756"/>
      <c r="PYH6" s="4756"/>
      <c r="PYI6" s="4756"/>
      <c r="PYJ6" s="4756"/>
      <c r="PYK6" s="4756"/>
      <c r="PYL6" s="4756"/>
      <c r="PYM6" s="4756"/>
      <c r="PYN6" s="4756"/>
      <c r="PYO6" s="4756"/>
      <c r="PYP6" s="4756"/>
      <c r="PYQ6" s="4756"/>
      <c r="PYR6" s="4756"/>
      <c r="PYS6" s="4756"/>
      <c r="PYT6" s="4756"/>
      <c r="PYU6" s="4756"/>
      <c r="PYV6" s="4756"/>
      <c r="PYW6" s="4756"/>
      <c r="PYX6" s="4756"/>
      <c r="PYY6" s="4756"/>
      <c r="PYZ6" s="4756"/>
      <c r="PZA6" s="4756"/>
      <c r="PZB6" s="4756"/>
      <c r="PZC6" s="4756"/>
      <c r="PZD6" s="4756"/>
      <c r="PZE6" s="4756"/>
      <c r="PZF6" s="4756"/>
      <c r="PZG6" s="4756"/>
      <c r="PZH6" s="4756"/>
      <c r="PZI6" s="4756"/>
      <c r="PZJ6" s="4756"/>
      <c r="PZK6" s="4756"/>
      <c r="PZL6" s="4756"/>
      <c r="PZM6" s="4756"/>
      <c r="PZN6" s="4756"/>
      <c r="PZO6" s="4756"/>
      <c r="PZP6" s="4756"/>
      <c r="PZQ6" s="4756"/>
      <c r="PZR6" s="4756"/>
      <c r="PZS6" s="4756"/>
      <c r="PZT6" s="4756"/>
      <c r="PZU6" s="4756"/>
      <c r="PZV6" s="4756"/>
      <c r="PZW6" s="4756"/>
      <c r="PZX6" s="4756"/>
      <c r="PZY6" s="4756"/>
      <c r="PZZ6" s="4756"/>
      <c r="QAA6" s="4756"/>
      <c r="QAB6" s="4756"/>
      <c r="QAC6" s="4756"/>
      <c r="QAD6" s="4756"/>
      <c r="QAE6" s="4756"/>
      <c r="QAF6" s="4756"/>
      <c r="QAG6" s="4756"/>
      <c r="QAH6" s="4756"/>
      <c r="QAI6" s="4756"/>
      <c r="QAJ6" s="4756"/>
      <c r="QAK6" s="4756"/>
      <c r="QAL6" s="4756"/>
      <c r="QAM6" s="4756"/>
      <c r="QAN6" s="4756"/>
      <c r="QAO6" s="4756"/>
      <c r="QAP6" s="4756"/>
      <c r="QAQ6" s="4756"/>
      <c r="QAR6" s="4756"/>
      <c r="QAS6" s="4756"/>
      <c r="QAT6" s="4756"/>
      <c r="QAU6" s="4756"/>
      <c r="QAV6" s="4756"/>
      <c r="QAW6" s="4756"/>
      <c r="QAX6" s="4756"/>
      <c r="QAY6" s="4756"/>
      <c r="QAZ6" s="4756"/>
      <c r="QBA6" s="4756"/>
      <c r="QBB6" s="4756"/>
      <c r="QBC6" s="4756"/>
      <c r="QBD6" s="4756"/>
      <c r="QBE6" s="4756"/>
      <c r="QBF6" s="4756"/>
      <c r="QBG6" s="4756"/>
      <c r="QBH6" s="4756"/>
      <c r="QBI6" s="4756"/>
      <c r="QBJ6" s="4756"/>
      <c r="QBK6" s="4756"/>
      <c r="QBL6" s="4756"/>
      <c r="QBM6" s="4756"/>
      <c r="QBN6" s="4756"/>
      <c r="QBO6" s="4756"/>
      <c r="QBP6" s="4756"/>
      <c r="QBQ6" s="4756"/>
      <c r="QBR6" s="4756"/>
      <c r="QBS6" s="4756"/>
      <c r="QBT6" s="4756"/>
      <c r="QBU6" s="4756"/>
      <c r="QBV6" s="4756"/>
      <c r="QBW6" s="4756"/>
      <c r="QBX6" s="4756"/>
      <c r="QBY6" s="4756"/>
      <c r="QBZ6" s="4756"/>
      <c r="QCA6" s="4756"/>
      <c r="QCB6" s="4756"/>
      <c r="QCC6" s="4756"/>
      <c r="QCD6" s="4756"/>
      <c r="QCE6" s="4756"/>
      <c r="QCF6" s="4756"/>
      <c r="QCG6" s="4756"/>
      <c r="QCH6" s="4756"/>
      <c r="QCI6" s="4756"/>
      <c r="QCJ6" s="4756"/>
      <c r="QCK6" s="4756"/>
      <c r="QCL6" s="4756"/>
      <c r="QCM6" s="4756"/>
      <c r="QCN6" s="4756"/>
      <c r="QCO6" s="4756"/>
      <c r="QCP6" s="4756"/>
      <c r="QCQ6" s="4756"/>
      <c r="QCR6" s="4756"/>
      <c r="QCS6" s="4756"/>
      <c r="QCT6" s="4756"/>
      <c r="QCU6" s="4756"/>
      <c r="QCV6" s="4756"/>
      <c r="QCW6" s="4756"/>
      <c r="QCX6" s="4756"/>
      <c r="QCY6" s="4756"/>
      <c r="QCZ6" s="4756"/>
      <c r="QDA6" s="4756"/>
      <c r="QDB6" s="4756"/>
      <c r="QDC6" s="4756"/>
      <c r="QDD6" s="4756"/>
      <c r="QDE6" s="4756"/>
      <c r="QDF6" s="4756"/>
      <c r="QDG6" s="4756"/>
      <c r="QDH6" s="4756"/>
      <c r="QDI6" s="4756"/>
      <c r="QDJ6" s="4756"/>
      <c r="QDK6" s="4756"/>
      <c r="QDL6" s="4756"/>
      <c r="QDM6" s="4756"/>
      <c r="QDN6" s="4756"/>
      <c r="QDO6" s="4756"/>
      <c r="QDP6" s="4756"/>
      <c r="QDQ6" s="4756"/>
      <c r="QDR6" s="4756"/>
      <c r="QDS6" s="4756"/>
      <c r="QDT6" s="4756"/>
      <c r="QDU6" s="4756"/>
      <c r="QDV6" s="4756"/>
      <c r="QDW6" s="4756"/>
      <c r="QDX6" s="4756"/>
      <c r="QDY6" s="4756"/>
      <c r="QDZ6" s="4756"/>
      <c r="QEA6" s="4756"/>
      <c r="QEB6" s="4756"/>
      <c r="QEC6" s="4756"/>
      <c r="QED6" s="4756"/>
      <c r="QEE6" s="4756"/>
      <c r="QEF6" s="4756"/>
      <c r="QEG6" s="4756"/>
      <c r="QEH6" s="4756"/>
      <c r="QEI6" s="4756"/>
      <c r="QEJ6" s="4756"/>
      <c r="QEK6" s="4756"/>
      <c r="QEL6" s="4756"/>
      <c r="QEM6" s="4756"/>
      <c r="QEN6" s="4756"/>
      <c r="QEO6" s="4756"/>
      <c r="QEP6" s="4756"/>
      <c r="QEQ6" s="4756"/>
      <c r="QER6" s="4756"/>
      <c r="QES6" s="4756"/>
      <c r="QET6" s="4756"/>
      <c r="QEU6" s="4756"/>
      <c r="QEV6" s="4756"/>
      <c r="QEW6" s="4756"/>
      <c r="QEX6" s="4756"/>
      <c r="QEY6" s="4756"/>
      <c r="QEZ6" s="4756"/>
      <c r="QFA6" s="4756"/>
      <c r="QFB6" s="4756"/>
      <c r="QFC6" s="4756"/>
      <c r="QFD6" s="4756"/>
      <c r="QFE6" s="4756"/>
      <c r="QFF6" s="4756"/>
      <c r="QFG6" s="4756"/>
      <c r="QFH6" s="4756"/>
      <c r="QFI6" s="4756"/>
      <c r="QFJ6" s="4756"/>
      <c r="QFK6" s="4756"/>
      <c r="QFL6" s="4756"/>
      <c r="QFM6" s="4756"/>
      <c r="QFN6" s="4756"/>
      <c r="QFO6" s="4756"/>
      <c r="QFP6" s="4756"/>
      <c r="QFQ6" s="4756"/>
      <c r="QFR6" s="4756"/>
      <c r="QFS6" s="4756"/>
      <c r="QFT6" s="4756"/>
      <c r="QFU6" s="4756"/>
      <c r="QFV6" s="4756"/>
      <c r="QFW6" s="4756"/>
      <c r="QFX6" s="4756"/>
      <c r="QFY6" s="4756"/>
      <c r="QFZ6" s="4756"/>
      <c r="QGA6" s="4756"/>
      <c r="QGB6" s="4756"/>
      <c r="QGC6" s="4756"/>
      <c r="QGD6" s="4756"/>
      <c r="QGE6" s="4756"/>
      <c r="QGF6" s="4756"/>
      <c r="QGG6" s="4756"/>
      <c r="QGH6" s="4756"/>
      <c r="QGI6" s="4756"/>
      <c r="QGJ6" s="4756"/>
      <c r="QGK6" s="4756"/>
      <c r="QGL6" s="4756"/>
      <c r="QGM6" s="4756"/>
      <c r="QGN6" s="4756"/>
      <c r="QGO6" s="4756"/>
      <c r="QGP6" s="4756"/>
      <c r="QGQ6" s="4756"/>
      <c r="QGR6" s="4756"/>
      <c r="QGS6" s="4756"/>
      <c r="QGT6" s="4756"/>
      <c r="QGU6" s="4756"/>
      <c r="QGV6" s="4756"/>
      <c r="QGW6" s="4756"/>
      <c r="QGX6" s="4756"/>
      <c r="QGY6" s="4756"/>
      <c r="QGZ6" s="4756"/>
      <c r="QHA6" s="4756"/>
      <c r="QHB6" s="4756"/>
      <c r="QHC6" s="4756"/>
      <c r="QHD6" s="4756"/>
      <c r="QHE6" s="4756"/>
      <c r="QHF6" s="4756"/>
      <c r="QHG6" s="4756"/>
      <c r="QHH6" s="4756"/>
      <c r="QHI6" s="4756"/>
      <c r="QHJ6" s="4756"/>
      <c r="QHK6" s="4756"/>
      <c r="QHL6" s="4756"/>
      <c r="QHM6" s="4756"/>
      <c r="QHN6" s="4756"/>
      <c r="QHO6" s="4756"/>
      <c r="QHP6" s="4756"/>
      <c r="QHQ6" s="4756"/>
      <c r="QHR6" s="4756"/>
      <c r="QHS6" s="4756"/>
      <c r="QHT6" s="4756"/>
      <c r="QHU6" s="4756"/>
      <c r="QHV6" s="4756"/>
      <c r="QHW6" s="4756"/>
      <c r="QHX6" s="4756"/>
      <c r="QHY6" s="4756"/>
      <c r="QHZ6" s="4756"/>
      <c r="QIA6" s="4756"/>
      <c r="QIB6" s="4756"/>
      <c r="QIC6" s="4756"/>
      <c r="QID6" s="4756"/>
      <c r="QIE6" s="4756"/>
      <c r="QIF6" s="4756"/>
      <c r="QIG6" s="4756"/>
      <c r="QIH6" s="4756"/>
      <c r="QII6" s="4756"/>
      <c r="QIJ6" s="4756"/>
      <c r="QIK6" s="4756"/>
      <c r="QIL6" s="4756"/>
      <c r="QIM6" s="4756"/>
      <c r="QIN6" s="4756"/>
      <c r="QIO6" s="4756"/>
      <c r="QIP6" s="4756"/>
      <c r="QIQ6" s="4756"/>
      <c r="QIR6" s="4756"/>
      <c r="QIS6" s="4756"/>
      <c r="QIT6" s="4756"/>
      <c r="QIU6" s="4756"/>
      <c r="QIV6" s="4756"/>
      <c r="QIW6" s="4756"/>
      <c r="QIX6" s="4756"/>
      <c r="QIY6" s="4756"/>
      <c r="QIZ6" s="4756"/>
      <c r="QJA6" s="4756"/>
      <c r="QJB6" s="4756"/>
      <c r="QJC6" s="4756"/>
      <c r="QJD6" s="4756"/>
      <c r="QJE6" s="4756"/>
      <c r="QJF6" s="4756"/>
      <c r="QJG6" s="4756"/>
      <c r="QJH6" s="4756"/>
      <c r="QJI6" s="4756"/>
      <c r="QJJ6" s="4756"/>
      <c r="QJK6" s="4756"/>
      <c r="QJL6" s="4756"/>
      <c r="QJM6" s="4756"/>
      <c r="QJN6" s="4756"/>
      <c r="QJO6" s="4756"/>
      <c r="QJP6" s="4756"/>
      <c r="QJQ6" s="4756"/>
      <c r="QJR6" s="4756"/>
      <c r="QJS6" s="4756"/>
      <c r="QJT6" s="4756"/>
      <c r="QJU6" s="4756"/>
      <c r="QJV6" s="4756"/>
      <c r="QJW6" s="4756"/>
      <c r="QJX6" s="4756"/>
      <c r="QJY6" s="4756"/>
      <c r="QJZ6" s="4756"/>
      <c r="QKA6" s="4756"/>
      <c r="QKB6" s="4756"/>
      <c r="QKC6" s="4756"/>
      <c r="QKD6" s="4756"/>
      <c r="QKE6" s="4756"/>
      <c r="QKF6" s="4756"/>
      <c r="QKG6" s="4756"/>
      <c r="QKH6" s="4756"/>
      <c r="QKI6" s="4756"/>
      <c r="QKJ6" s="4756"/>
      <c r="QKK6" s="4756"/>
      <c r="QKL6" s="4756"/>
      <c r="QKM6" s="4756"/>
      <c r="QKN6" s="4756"/>
      <c r="QKO6" s="4756"/>
      <c r="QKP6" s="4756"/>
      <c r="QKQ6" s="4756"/>
      <c r="QKR6" s="4756"/>
      <c r="QKS6" s="4756"/>
      <c r="QKT6" s="4756"/>
      <c r="QKU6" s="4756"/>
      <c r="QKV6" s="4756"/>
      <c r="QKW6" s="4756"/>
      <c r="QKX6" s="4756"/>
      <c r="QKY6" s="4756"/>
      <c r="QKZ6" s="4756"/>
      <c r="QLA6" s="4756"/>
      <c r="QLB6" s="4756"/>
      <c r="QLC6" s="4756"/>
      <c r="QLD6" s="4756"/>
      <c r="QLE6" s="4756"/>
      <c r="QLF6" s="4756"/>
      <c r="QLG6" s="4756"/>
      <c r="QLH6" s="4756"/>
      <c r="QLI6" s="4756"/>
      <c r="QLJ6" s="4756"/>
      <c r="QLK6" s="4756"/>
      <c r="QLL6" s="4756"/>
      <c r="QLM6" s="4756"/>
      <c r="QLN6" s="4756"/>
      <c r="QLO6" s="4756"/>
      <c r="QLP6" s="4756"/>
      <c r="QLQ6" s="4756"/>
      <c r="QLR6" s="4756"/>
      <c r="QLS6" s="4756"/>
      <c r="QLT6" s="4756"/>
      <c r="QLU6" s="4756"/>
      <c r="QLV6" s="4756"/>
      <c r="QLW6" s="4756"/>
      <c r="QLX6" s="4756"/>
      <c r="QLY6" s="4756"/>
      <c r="QLZ6" s="4756"/>
      <c r="QMA6" s="4756"/>
      <c r="QMB6" s="4756"/>
      <c r="QMC6" s="4756"/>
      <c r="QMD6" s="4756"/>
      <c r="QME6" s="4756"/>
      <c r="QMF6" s="4756"/>
      <c r="QMG6" s="4756"/>
      <c r="QMH6" s="4756"/>
      <c r="QMI6" s="4756"/>
      <c r="QMJ6" s="4756"/>
      <c r="QMK6" s="4756"/>
      <c r="QML6" s="4756"/>
      <c r="QMM6" s="4756"/>
      <c r="QMN6" s="4756"/>
      <c r="QMO6" s="4756"/>
      <c r="QMP6" s="4756"/>
      <c r="QMQ6" s="4756"/>
      <c r="QMR6" s="4756"/>
      <c r="QMS6" s="4756"/>
      <c r="QMT6" s="4756"/>
      <c r="QMU6" s="4756"/>
      <c r="QMV6" s="4756"/>
      <c r="QMW6" s="4756"/>
      <c r="QMX6" s="4756"/>
      <c r="QMY6" s="4756"/>
      <c r="QMZ6" s="4756"/>
      <c r="QNA6" s="4756"/>
      <c r="QNB6" s="4756"/>
      <c r="QNC6" s="4756"/>
      <c r="QND6" s="4756"/>
      <c r="QNE6" s="4756"/>
      <c r="QNF6" s="4756"/>
      <c r="QNG6" s="4756"/>
      <c r="QNH6" s="4756"/>
      <c r="QNI6" s="4756"/>
      <c r="QNJ6" s="4756"/>
      <c r="QNK6" s="4756"/>
      <c r="QNL6" s="4756"/>
      <c r="QNM6" s="4756"/>
      <c r="QNN6" s="4756"/>
      <c r="QNO6" s="4756"/>
      <c r="QNP6" s="4756"/>
      <c r="QNQ6" s="4756"/>
      <c r="QNR6" s="4756"/>
      <c r="QNS6" s="4756"/>
      <c r="QNT6" s="4756"/>
      <c r="QNU6" s="4756"/>
      <c r="QNV6" s="4756"/>
      <c r="QNW6" s="4756"/>
      <c r="QNX6" s="4756"/>
      <c r="QNY6" s="4756"/>
      <c r="QNZ6" s="4756"/>
      <c r="QOA6" s="4756"/>
      <c r="QOB6" s="4756"/>
      <c r="QOC6" s="4756"/>
      <c r="QOD6" s="4756"/>
      <c r="QOE6" s="4756"/>
      <c r="QOF6" s="4756"/>
      <c r="QOG6" s="4756"/>
      <c r="QOH6" s="4756"/>
      <c r="QOI6" s="4756"/>
      <c r="QOJ6" s="4756"/>
      <c r="QOK6" s="4756"/>
      <c r="QOL6" s="4756"/>
      <c r="QOM6" s="4756"/>
      <c r="QON6" s="4756"/>
      <c r="QOO6" s="4756"/>
      <c r="QOP6" s="4756"/>
      <c r="QOQ6" s="4756"/>
      <c r="QOR6" s="4756"/>
      <c r="QOS6" s="4756"/>
      <c r="QOT6" s="4756"/>
      <c r="QOU6" s="4756"/>
      <c r="QOV6" s="4756"/>
      <c r="QOW6" s="4756"/>
      <c r="QOX6" s="4756"/>
      <c r="QOY6" s="4756"/>
      <c r="QOZ6" s="4756"/>
      <c r="QPA6" s="4756"/>
      <c r="QPB6" s="4756"/>
      <c r="QPC6" s="4756"/>
      <c r="QPD6" s="4756"/>
      <c r="QPE6" s="4756"/>
      <c r="QPF6" s="4756"/>
      <c r="QPG6" s="4756"/>
      <c r="QPH6" s="4756"/>
      <c r="QPI6" s="4756"/>
      <c r="QPJ6" s="4756"/>
      <c r="QPK6" s="4756"/>
      <c r="QPL6" s="4756"/>
      <c r="QPM6" s="4756"/>
      <c r="QPN6" s="4756"/>
      <c r="QPO6" s="4756"/>
      <c r="QPP6" s="4756"/>
      <c r="QPQ6" s="4756"/>
      <c r="QPR6" s="4756"/>
      <c r="QPS6" s="4756"/>
      <c r="QPT6" s="4756"/>
      <c r="QPU6" s="4756"/>
      <c r="QPV6" s="4756"/>
      <c r="QPW6" s="4756"/>
      <c r="QPX6" s="4756"/>
      <c r="QPY6" s="4756"/>
      <c r="QPZ6" s="4756"/>
      <c r="QQA6" s="4756"/>
      <c r="QQB6" s="4756"/>
      <c r="QQC6" s="4756"/>
      <c r="QQD6" s="4756"/>
      <c r="QQE6" s="4756"/>
      <c r="QQF6" s="4756"/>
      <c r="QQG6" s="4756"/>
      <c r="QQH6" s="4756"/>
      <c r="QQI6" s="4756"/>
      <c r="QQJ6" s="4756"/>
      <c r="QQK6" s="4756"/>
      <c r="QQL6" s="4756"/>
      <c r="QQM6" s="4756"/>
      <c r="QQN6" s="4756"/>
      <c r="QQO6" s="4756"/>
      <c r="QQP6" s="4756"/>
      <c r="QQQ6" s="4756"/>
      <c r="QQR6" s="4756"/>
      <c r="QQS6" s="4756"/>
      <c r="QQT6" s="4756"/>
      <c r="QQU6" s="4756"/>
      <c r="QQV6" s="4756"/>
      <c r="QQW6" s="4756"/>
      <c r="QQX6" s="4756"/>
      <c r="QQY6" s="4756"/>
      <c r="QQZ6" s="4756"/>
      <c r="QRA6" s="4756"/>
      <c r="QRB6" s="4756"/>
      <c r="QRC6" s="4756"/>
      <c r="QRD6" s="4756"/>
      <c r="QRE6" s="4756"/>
      <c r="QRF6" s="4756"/>
      <c r="QRG6" s="4756"/>
      <c r="QRH6" s="4756"/>
      <c r="QRI6" s="4756"/>
      <c r="QRJ6" s="4756"/>
      <c r="QRK6" s="4756"/>
      <c r="QRL6" s="4756"/>
      <c r="QRM6" s="4756"/>
      <c r="QRN6" s="4756"/>
      <c r="QRO6" s="4756"/>
      <c r="QRP6" s="4756"/>
      <c r="QRQ6" s="4756"/>
      <c r="QRR6" s="4756"/>
      <c r="QRS6" s="4756"/>
      <c r="QRT6" s="4756"/>
      <c r="QRU6" s="4756"/>
      <c r="QRV6" s="4756"/>
      <c r="QRW6" s="4756"/>
      <c r="QRX6" s="4756"/>
      <c r="QRY6" s="4756"/>
      <c r="QRZ6" s="4756"/>
      <c r="QSA6" s="4756"/>
      <c r="QSB6" s="4756"/>
      <c r="QSC6" s="4756"/>
      <c r="QSD6" s="4756"/>
      <c r="QSE6" s="4756"/>
      <c r="QSF6" s="4756"/>
      <c r="QSG6" s="4756"/>
      <c r="QSH6" s="4756"/>
      <c r="QSI6" s="4756"/>
      <c r="QSJ6" s="4756"/>
      <c r="QSK6" s="4756"/>
      <c r="QSL6" s="4756"/>
      <c r="QSM6" s="4756"/>
      <c r="QSN6" s="4756"/>
      <c r="QSO6" s="4756"/>
      <c r="QSP6" s="4756"/>
      <c r="QSQ6" s="4756"/>
      <c r="QSR6" s="4756"/>
      <c r="QSS6" s="4756"/>
      <c r="QST6" s="4756"/>
      <c r="QSU6" s="4756"/>
      <c r="QSV6" s="4756"/>
      <c r="QSW6" s="4756"/>
      <c r="QSX6" s="4756"/>
      <c r="QSY6" s="4756"/>
      <c r="QSZ6" s="4756"/>
      <c r="QTA6" s="4756"/>
      <c r="QTB6" s="4756"/>
      <c r="QTC6" s="4756"/>
      <c r="QTD6" s="4756"/>
      <c r="QTE6" s="4756"/>
      <c r="QTF6" s="4756"/>
      <c r="QTG6" s="4756"/>
      <c r="QTH6" s="4756"/>
      <c r="QTI6" s="4756"/>
      <c r="QTJ6" s="4756"/>
      <c r="QTK6" s="4756"/>
      <c r="QTL6" s="4756"/>
      <c r="QTM6" s="4756"/>
      <c r="QTN6" s="4756"/>
      <c r="QTO6" s="4756"/>
      <c r="QTP6" s="4756"/>
      <c r="QTQ6" s="4756"/>
      <c r="QTR6" s="4756"/>
      <c r="QTS6" s="4756"/>
      <c r="QTT6" s="4756"/>
      <c r="QTU6" s="4756"/>
      <c r="QTV6" s="4756"/>
      <c r="QTW6" s="4756"/>
      <c r="QTX6" s="4756"/>
      <c r="QTY6" s="4756"/>
      <c r="QTZ6" s="4756"/>
      <c r="QUA6" s="4756"/>
      <c r="QUB6" s="4756"/>
      <c r="QUC6" s="4756"/>
      <c r="QUD6" s="4756"/>
      <c r="QUE6" s="4756"/>
      <c r="QUF6" s="4756"/>
      <c r="QUG6" s="4756"/>
      <c r="QUH6" s="4756"/>
      <c r="QUI6" s="4756"/>
      <c r="QUJ6" s="4756"/>
      <c r="QUK6" s="4756"/>
      <c r="QUL6" s="4756"/>
      <c r="QUM6" s="4756"/>
      <c r="QUN6" s="4756"/>
      <c r="QUO6" s="4756"/>
      <c r="QUP6" s="4756"/>
      <c r="QUQ6" s="4756"/>
      <c r="QUR6" s="4756"/>
      <c r="QUS6" s="4756"/>
      <c r="QUT6" s="4756"/>
      <c r="QUU6" s="4756"/>
      <c r="QUV6" s="4756"/>
      <c r="QUW6" s="4756"/>
      <c r="QUX6" s="4756"/>
      <c r="QUY6" s="4756"/>
      <c r="QUZ6" s="4756"/>
      <c r="QVA6" s="4756"/>
      <c r="QVB6" s="4756"/>
      <c r="QVC6" s="4756"/>
      <c r="QVD6" s="4756"/>
      <c r="QVE6" s="4756"/>
      <c r="QVF6" s="4756"/>
      <c r="QVG6" s="4756"/>
      <c r="QVH6" s="4756"/>
      <c r="QVI6" s="4756"/>
      <c r="QVJ6" s="4756"/>
      <c r="QVK6" s="4756"/>
      <c r="QVL6" s="4756"/>
      <c r="QVM6" s="4756"/>
      <c r="QVN6" s="4756"/>
      <c r="QVO6" s="4756"/>
      <c r="QVP6" s="4756"/>
      <c r="QVQ6" s="4756"/>
      <c r="QVR6" s="4756"/>
      <c r="QVS6" s="4756"/>
      <c r="QVT6" s="4756"/>
      <c r="QVU6" s="4756"/>
      <c r="QVV6" s="4756"/>
      <c r="QVW6" s="4756"/>
      <c r="QVX6" s="4756"/>
      <c r="QVY6" s="4756"/>
      <c r="QVZ6" s="4756"/>
      <c r="QWA6" s="4756"/>
      <c r="QWB6" s="4756"/>
      <c r="QWC6" s="4756"/>
      <c r="QWD6" s="4756"/>
      <c r="QWE6" s="4756"/>
      <c r="QWF6" s="4756"/>
      <c r="QWG6" s="4756"/>
      <c r="QWH6" s="4756"/>
      <c r="QWI6" s="4756"/>
      <c r="QWJ6" s="4756"/>
      <c r="QWK6" s="4756"/>
      <c r="QWL6" s="4756"/>
      <c r="QWM6" s="4756"/>
      <c r="QWN6" s="4756"/>
      <c r="QWO6" s="4756"/>
      <c r="QWP6" s="4756"/>
      <c r="QWQ6" s="4756"/>
      <c r="QWR6" s="4756"/>
      <c r="QWS6" s="4756"/>
      <c r="QWT6" s="4756"/>
      <c r="QWU6" s="4756"/>
      <c r="QWV6" s="4756"/>
      <c r="QWW6" s="4756"/>
      <c r="QWX6" s="4756"/>
      <c r="QWY6" s="4756"/>
      <c r="QWZ6" s="4756"/>
      <c r="QXA6" s="4756"/>
      <c r="QXB6" s="4756"/>
      <c r="QXC6" s="4756"/>
      <c r="QXD6" s="4756"/>
      <c r="QXE6" s="4756"/>
      <c r="QXF6" s="4756"/>
      <c r="QXG6" s="4756"/>
      <c r="QXH6" s="4756"/>
      <c r="QXI6" s="4756"/>
      <c r="QXJ6" s="4756"/>
      <c r="QXK6" s="4756"/>
      <c r="QXL6" s="4756"/>
      <c r="QXM6" s="4756"/>
      <c r="QXN6" s="4756"/>
      <c r="QXO6" s="4756"/>
      <c r="QXP6" s="4756"/>
      <c r="QXQ6" s="4756"/>
      <c r="QXR6" s="4756"/>
      <c r="QXS6" s="4756"/>
      <c r="QXT6" s="4756"/>
      <c r="QXU6" s="4756"/>
      <c r="QXV6" s="4756"/>
      <c r="QXW6" s="4756"/>
      <c r="QXX6" s="4756"/>
      <c r="QXY6" s="4756"/>
      <c r="QXZ6" s="4756"/>
      <c r="QYA6" s="4756"/>
      <c r="QYB6" s="4756"/>
      <c r="QYC6" s="4756"/>
      <c r="QYD6" s="4756"/>
      <c r="QYE6" s="4756"/>
      <c r="QYF6" s="4756"/>
      <c r="QYG6" s="4756"/>
      <c r="QYH6" s="4756"/>
      <c r="QYI6" s="4756"/>
      <c r="QYJ6" s="4756"/>
      <c r="QYK6" s="4756"/>
      <c r="QYL6" s="4756"/>
      <c r="QYM6" s="4756"/>
      <c r="QYN6" s="4756"/>
      <c r="QYO6" s="4756"/>
      <c r="QYP6" s="4756"/>
      <c r="QYQ6" s="4756"/>
      <c r="QYR6" s="4756"/>
      <c r="QYS6" s="4756"/>
      <c r="QYT6" s="4756"/>
      <c r="QYU6" s="4756"/>
      <c r="QYV6" s="4756"/>
      <c r="QYW6" s="4756"/>
      <c r="QYX6" s="4756"/>
      <c r="QYY6" s="4756"/>
      <c r="QYZ6" s="4756"/>
      <c r="QZA6" s="4756"/>
      <c r="QZB6" s="4756"/>
      <c r="QZC6" s="4756"/>
      <c r="QZD6" s="4756"/>
      <c r="QZE6" s="4756"/>
      <c r="QZF6" s="4756"/>
      <c r="QZG6" s="4756"/>
      <c r="QZH6" s="4756"/>
      <c r="QZI6" s="4756"/>
      <c r="QZJ6" s="4756"/>
      <c r="QZK6" s="4756"/>
      <c r="QZL6" s="4756"/>
      <c r="QZM6" s="4756"/>
      <c r="QZN6" s="4756"/>
      <c r="QZO6" s="4756"/>
      <c r="QZP6" s="4756"/>
      <c r="QZQ6" s="4756"/>
      <c r="QZR6" s="4756"/>
      <c r="QZS6" s="4756"/>
      <c r="QZT6" s="4756"/>
      <c r="QZU6" s="4756"/>
      <c r="QZV6" s="4756"/>
      <c r="QZW6" s="4756"/>
      <c r="QZX6" s="4756"/>
      <c r="QZY6" s="4756"/>
      <c r="QZZ6" s="4756"/>
      <c r="RAA6" s="4756"/>
      <c r="RAB6" s="4756"/>
      <c r="RAC6" s="4756"/>
      <c r="RAD6" s="4756"/>
      <c r="RAE6" s="4756"/>
      <c r="RAF6" s="4756"/>
      <c r="RAG6" s="4756"/>
      <c r="RAH6" s="4756"/>
      <c r="RAI6" s="4756"/>
      <c r="RAJ6" s="4756"/>
      <c r="RAK6" s="4756"/>
      <c r="RAL6" s="4756"/>
      <c r="RAM6" s="4756"/>
      <c r="RAN6" s="4756"/>
      <c r="RAO6" s="4756"/>
      <c r="RAP6" s="4756"/>
      <c r="RAQ6" s="4756"/>
      <c r="RAR6" s="4756"/>
      <c r="RAS6" s="4756"/>
      <c r="RAT6" s="4756"/>
      <c r="RAU6" s="4756"/>
      <c r="RAV6" s="4756"/>
      <c r="RAW6" s="4756"/>
      <c r="RAX6" s="4756"/>
      <c r="RAY6" s="4756"/>
      <c r="RAZ6" s="4756"/>
      <c r="RBA6" s="4756"/>
      <c r="RBB6" s="4756"/>
      <c r="RBC6" s="4756"/>
      <c r="RBD6" s="4756"/>
      <c r="RBE6" s="4756"/>
      <c r="RBF6" s="4756"/>
      <c r="RBG6" s="4756"/>
      <c r="RBH6" s="4756"/>
      <c r="RBI6" s="4756"/>
      <c r="RBJ6" s="4756"/>
      <c r="RBK6" s="4756"/>
      <c r="RBL6" s="4756"/>
      <c r="RBM6" s="4756"/>
      <c r="RBN6" s="4756"/>
      <c r="RBO6" s="4756"/>
      <c r="RBP6" s="4756"/>
      <c r="RBQ6" s="4756"/>
      <c r="RBR6" s="4756"/>
      <c r="RBS6" s="4756"/>
      <c r="RBT6" s="4756"/>
      <c r="RBU6" s="4756"/>
      <c r="RBV6" s="4756"/>
      <c r="RBW6" s="4756"/>
      <c r="RBX6" s="4756"/>
      <c r="RBY6" s="4756"/>
      <c r="RBZ6" s="4756"/>
      <c r="RCA6" s="4756"/>
      <c r="RCB6" s="4756"/>
      <c r="RCC6" s="4756"/>
      <c r="RCD6" s="4756"/>
      <c r="RCE6" s="4756"/>
      <c r="RCF6" s="4756"/>
      <c r="RCG6" s="4756"/>
      <c r="RCH6" s="4756"/>
      <c r="RCI6" s="4756"/>
      <c r="RCJ6" s="4756"/>
      <c r="RCK6" s="4756"/>
      <c r="RCL6" s="4756"/>
      <c r="RCM6" s="4756"/>
      <c r="RCN6" s="4756"/>
      <c r="RCO6" s="4756"/>
      <c r="RCP6" s="4756"/>
      <c r="RCQ6" s="4756"/>
      <c r="RCR6" s="4756"/>
      <c r="RCS6" s="4756"/>
      <c r="RCT6" s="4756"/>
      <c r="RCU6" s="4756"/>
      <c r="RCV6" s="4756"/>
      <c r="RCW6" s="4756"/>
      <c r="RCX6" s="4756"/>
      <c r="RCY6" s="4756"/>
      <c r="RCZ6" s="4756"/>
      <c r="RDA6" s="4756"/>
      <c r="RDB6" s="4756"/>
      <c r="RDC6" s="4756"/>
      <c r="RDD6" s="4756"/>
      <c r="RDE6" s="4756"/>
      <c r="RDF6" s="4756"/>
      <c r="RDG6" s="4756"/>
      <c r="RDH6" s="4756"/>
      <c r="RDI6" s="4756"/>
      <c r="RDJ6" s="4756"/>
      <c r="RDK6" s="4756"/>
      <c r="RDL6" s="4756"/>
      <c r="RDM6" s="4756"/>
      <c r="RDN6" s="4756"/>
      <c r="RDO6" s="4756"/>
      <c r="RDP6" s="4756"/>
      <c r="RDQ6" s="4756"/>
      <c r="RDR6" s="4756"/>
      <c r="RDS6" s="4756"/>
      <c r="RDT6" s="4756"/>
      <c r="RDU6" s="4756"/>
      <c r="RDV6" s="4756"/>
      <c r="RDW6" s="4756"/>
      <c r="RDX6" s="4756"/>
      <c r="RDY6" s="4756"/>
      <c r="RDZ6" s="4756"/>
      <c r="REA6" s="4756"/>
      <c r="REB6" s="4756"/>
      <c r="REC6" s="4756"/>
      <c r="RED6" s="4756"/>
      <c r="REE6" s="4756"/>
      <c r="REF6" s="4756"/>
      <c r="REG6" s="4756"/>
      <c r="REH6" s="4756"/>
      <c r="REI6" s="4756"/>
      <c r="REJ6" s="4756"/>
      <c r="REK6" s="4756"/>
      <c r="REL6" s="4756"/>
      <c r="REM6" s="4756"/>
      <c r="REN6" s="4756"/>
      <c r="REO6" s="4756"/>
      <c r="REP6" s="4756"/>
      <c r="REQ6" s="4756"/>
      <c r="RER6" s="4756"/>
      <c r="RES6" s="4756"/>
      <c r="RET6" s="4756"/>
      <c r="REU6" s="4756"/>
      <c r="REV6" s="4756"/>
      <c r="REW6" s="4756"/>
      <c r="REX6" s="4756"/>
      <c r="REY6" s="4756"/>
      <c r="REZ6" s="4756"/>
      <c r="RFA6" s="4756"/>
      <c r="RFB6" s="4756"/>
      <c r="RFC6" s="4756"/>
      <c r="RFD6" s="4756"/>
      <c r="RFE6" s="4756"/>
      <c r="RFF6" s="4756"/>
      <c r="RFG6" s="4756"/>
      <c r="RFH6" s="4756"/>
      <c r="RFI6" s="4756"/>
      <c r="RFJ6" s="4756"/>
      <c r="RFK6" s="4756"/>
      <c r="RFL6" s="4756"/>
      <c r="RFM6" s="4756"/>
      <c r="RFN6" s="4756"/>
      <c r="RFO6" s="4756"/>
      <c r="RFP6" s="4756"/>
      <c r="RFQ6" s="4756"/>
      <c r="RFR6" s="4756"/>
      <c r="RFS6" s="4756"/>
      <c r="RFT6" s="4756"/>
      <c r="RFU6" s="4756"/>
      <c r="RFV6" s="4756"/>
      <c r="RFW6" s="4756"/>
      <c r="RFX6" s="4756"/>
      <c r="RFY6" s="4756"/>
      <c r="RFZ6" s="4756"/>
      <c r="RGA6" s="4756"/>
      <c r="RGB6" s="4756"/>
      <c r="RGC6" s="4756"/>
      <c r="RGD6" s="4756"/>
      <c r="RGE6" s="4756"/>
      <c r="RGF6" s="4756"/>
      <c r="RGG6" s="4756"/>
      <c r="RGH6" s="4756"/>
      <c r="RGI6" s="4756"/>
      <c r="RGJ6" s="4756"/>
      <c r="RGK6" s="4756"/>
      <c r="RGL6" s="4756"/>
      <c r="RGM6" s="4756"/>
      <c r="RGN6" s="4756"/>
      <c r="RGO6" s="4756"/>
      <c r="RGP6" s="4756"/>
      <c r="RGQ6" s="4756"/>
      <c r="RGR6" s="4756"/>
      <c r="RGS6" s="4756"/>
      <c r="RGT6" s="4756"/>
      <c r="RGU6" s="4756"/>
      <c r="RGV6" s="4756"/>
      <c r="RGW6" s="4756"/>
      <c r="RGX6" s="4756"/>
      <c r="RGY6" s="4756"/>
      <c r="RGZ6" s="4756"/>
      <c r="RHA6" s="4756"/>
      <c r="RHB6" s="4756"/>
      <c r="RHC6" s="4756"/>
      <c r="RHD6" s="4756"/>
      <c r="RHE6" s="4756"/>
      <c r="RHF6" s="4756"/>
      <c r="RHG6" s="4756"/>
      <c r="RHH6" s="4756"/>
      <c r="RHI6" s="4756"/>
      <c r="RHJ6" s="4756"/>
      <c r="RHK6" s="4756"/>
      <c r="RHL6" s="4756"/>
      <c r="RHM6" s="4756"/>
      <c r="RHN6" s="4756"/>
      <c r="RHO6" s="4756"/>
      <c r="RHP6" s="4756"/>
      <c r="RHQ6" s="4756"/>
      <c r="RHR6" s="4756"/>
      <c r="RHS6" s="4756"/>
      <c r="RHT6" s="4756"/>
      <c r="RHU6" s="4756"/>
      <c r="RHV6" s="4756"/>
      <c r="RHW6" s="4756"/>
      <c r="RHX6" s="4756"/>
      <c r="RHY6" s="4756"/>
      <c r="RHZ6" s="4756"/>
      <c r="RIA6" s="4756"/>
      <c r="RIB6" s="4756"/>
      <c r="RIC6" s="4756"/>
      <c r="RID6" s="4756"/>
      <c r="RIE6" s="4756"/>
      <c r="RIF6" s="4756"/>
      <c r="RIG6" s="4756"/>
      <c r="RIH6" s="4756"/>
      <c r="RII6" s="4756"/>
      <c r="RIJ6" s="4756"/>
      <c r="RIK6" s="4756"/>
      <c r="RIL6" s="4756"/>
      <c r="RIM6" s="4756"/>
      <c r="RIN6" s="4756"/>
      <c r="RIO6" s="4756"/>
      <c r="RIP6" s="4756"/>
      <c r="RIQ6" s="4756"/>
      <c r="RIR6" s="4756"/>
      <c r="RIS6" s="4756"/>
      <c r="RIT6" s="4756"/>
      <c r="RIU6" s="4756"/>
      <c r="RIV6" s="4756"/>
      <c r="RIW6" s="4756"/>
      <c r="RIX6" s="4756"/>
      <c r="RIY6" s="4756"/>
      <c r="RIZ6" s="4756"/>
      <c r="RJA6" s="4756"/>
      <c r="RJB6" s="4756"/>
      <c r="RJC6" s="4756"/>
      <c r="RJD6" s="4756"/>
      <c r="RJE6" s="4756"/>
      <c r="RJF6" s="4756"/>
      <c r="RJG6" s="4756"/>
      <c r="RJH6" s="4756"/>
      <c r="RJI6" s="4756"/>
      <c r="RJJ6" s="4756"/>
      <c r="RJK6" s="4756"/>
      <c r="RJL6" s="4756"/>
      <c r="RJM6" s="4756"/>
      <c r="RJN6" s="4756"/>
      <c r="RJO6" s="4756"/>
      <c r="RJP6" s="4756"/>
      <c r="RJQ6" s="4756"/>
      <c r="RJR6" s="4756"/>
      <c r="RJS6" s="4756"/>
      <c r="RJT6" s="4756"/>
      <c r="RJU6" s="4756"/>
      <c r="RJV6" s="4756"/>
      <c r="RJW6" s="4756"/>
      <c r="RJX6" s="4756"/>
      <c r="RJY6" s="4756"/>
      <c r="RJZ6" s="4756"/>
      <c r="RKA6" s="4756"/>
      <c r="RKB6" s="4756"/>
      <c r="RKC6" s="4756"/>
      <c r="RKD6" s="4756"/>
      <c r="RKE6" s="4756"/>
      <c r="RKF6" s="4756"/>
      <c r="RKG6" s="4756"/>
      <c r="RKH6" s="4756"/>
      <c r="RKI6" s="4756"/>
      <c r="RKJ6" s="4756"/>
      <c r="RKK6" s="4756"/>
      <c r="RKL6" s="4756"/>
      <c r="RKM6" s="4756"/>
      <c r="RKN6" s="4756"/>
      <c r="RKO6" s="4756"/>
      <c r="RKP6" s="4756"/>
      <c r="RKQ6" s="4756"/>
      <c r="RKR6" s="4756"/>
      <c r="RKS6" s="4756"/>
      <c r="RKT6" s="4756"/>
      <c r="RKU6" s="4756"/>
      <c r="RKV6" s="4756"/>
      <c r="RKW6" s="4756"/>
      <c r="RKX6" s="4756"/>
      <c r="RKY6" s="4756"/>
      <c r="RKZ6" s="4756"/>
      <c r="RLA6" s="4756"/>
      <c r="RLB6" s="4756"/>
      <c r="RLC6" s="4756"/>
      <c r="RLD6" s="4756"/>
      <c r="RLE6" s="4756"/>
      <c r="RLF6" s="4756"/>
      <c r="RLG6" s="4756"/>
      <c r="RLH6" s="4756"/>
      <c r="RLI6" s="4756"/>
      <c r="RLJ6" s="4756"/>
      <c r="RLK6" s="4756"/>
      <c r="RLL6" s="4756"/>
      <c r="RLM6" s="4756"/>
      <c r="RLN6" s="4756"/>
      <c r="RLO6" s="4756"/>
      <c r="RLP6" s="4756"/>
      <c r="RLQ6" s="4756"/>
      <c r="RLR6" s="4756"/>
      <c r="RLS6" s="4756"/>
      <c r="RLT6" s="4756"/>
      <c r="RLU6" s="4756"/>
      <c r="RLV6" s="4756"/>
      <c r="RLW6" s="4756"/>
      <c r="RLX6" s="4756"/>
      <c r="RLY6" s="4756"/>
      <c r="RLZ6" s="4756"/>
      <c r="RMA6" s="4756"/>
      <c r="RMB6" s="4756"/>
      <c r="RMC6" s="4756"/>
      <c r="RMD6" s="4756"/>
      <c r="RME6" s="4756"/>
      <c r="RMF6" s="4756"/>
      <c r="RMG6" s="4756"/>
      <c r="RMH6" s="4756"/>
      <c r="RMI6" s="4756"/>
      <c r="RMJ6" s="4756"/>
      <c r="RMK6" s="4756"/>
      <c r="RML6" s="4756"/>
      <c r="RMM6" s="4756"/>
      <c r="RMN6" s="4756"/>
      <c r="RMO6" s="4756"/>
      <c r="RMP6" s="4756"/>
      <c r="RMQ6" s="4756"/>
      <c r="RMR6" s="4756"/>
      <c r="RMS6" s="4756"/>
      <c r="RMT6" s="4756"/>
      <c r="RMU6" s="4756"/>
      <c r="RMV6" s="4756"/>
      <c r="RMW6" s="4756"/>
      <c r="RMX6" s="4756"/>
      <c r="RMY6" s="4756"/>
      <c r="RMZ6" s="4756"/>
      <c r="RNA6" s="4756"/>
      <c r="RNB6" s="4756"/>
      <c r="RNC6" s="4756"/>
      <c r="RND6" s="4756"/>
      <c r="RNE6" s="4756"/>
      <c r="RNF6" s="4756"/>
      <c r="RNG6" s="4756"/>
      <c r="RNH6" s="4756"/>
      <c r="RNI6" s="4756"/>
      <c r="RNJ6" s="4756"/>
      <c r="RNK6" s="4756"/>
      <c r="RNL6" s="4756"/>
      <c r="RNM6" s="4756"/>
      <c r="RNN6" s="4756"/>
      <c r="RNO6" s="4756"/>
      <c r="RNP6" s="4756"/>
      <c r="RNQ6" s="4756"/>
      <c r="RNR6" s="4756"/>
      <c r="RNS6" s="4756"/>
      <c r="RNT6" s="4756"/>
      <c r="RNU6" s="4756"/>
      <c r="RNV6" s="4756"/>
      <c r="RNW6" s="4756"/>
      <c r="RNX6" s="4756"/>
      <c r="RNY6" s="4756"/>
      <c r="RNZ6" s="4756"/>
      <c r="ROA6" s="4756"/>
      <c r="ROB6" s="4756"/>
      <c r="ROC6" s="4756"/>
      <c r="ROD6" s="4756"/>
      <c r="ROE6" s="4756"/>
      <c r="ROF6" s="4756"/>
      <c r="ROG6" s="4756"/>
      <c r="ROH6" s="4756"/>
      <c r="ROI6" s="4756"/>
      <c r="ROJ6" s="4756"/>
      <c r="ROK6" s="4756"/>
      <c r="ROL6" s="4756"/>
      <c r="ROM6" s="4756"/>
      <c r="RON6" s="4756"/>
      <c r="ROO6" s="4756"/>
      <c r="ROP6" s="4756"/>
      <c r="ROQ6" s="4756"/>
      <c r="ROR6" s="4756"/>
      <c r="ROS6" s="4756"/>
      <c r="ROT6" s="4756"/>
      <c r="ROU6" s="4756"/>
      <c r="ROV6" s="4756"/>
      <c r="ROW6" s="4756"/>
      <c r="ROX6" s="4756"/>
      <c r="ROY6" s="4756"/>
      <c r="ROZ6" s="4756"/>
      <c r="RPA6" s="4756"/>
      <c r="RPB6" s="4756"/>
      <c r="RPC6" s="4756"/>
      <c r="RPD6" s="4756"/>
      <c r="RPE6" s="4756"/>
      <c r="RPF6" s="4756"/>
      <c r="RPG6" s="4756"/>
      <c r="RPH6" s="4756"/>
      <c r="RPI6" s="4756"/>
      <c r="RPJ6" s="4756"/>
      <c r="RPK6" s="4756"/>
      <c r="RPL6" s="4756"/>
      <c r="RPM6" s="4756"/>
      <c r="RPN6" s="4756"/>
      <c r="RPO6" s="4756"/>
      <c r="RPP6" s="4756"/>
      <c r="RPQ6" s="4756"/>
      <c r="RPR6" s="4756"/>
      <c r="RPS6" s="4756"/>
      <c r="RPT6" s="4756"/>
      <c r="RPU6" s="4756"/>
      <c r="RPV6" s="4756"/>
      <c r="RPW6" s="4756"/>
      <c r="RPX6" s="4756"/>
      <c r="RPY6" s="4756"/>
      <c r="RPZ6" s="4756"/>
      <c r="RQA6" s="4756"/>
      <c r="RQB6" s="4756"/>
      <c r="RQC6" s="4756"/>
      <c r="RQD6" s="4756"/>
      <c r="RQE6" s="4756"/>
      <c r="RQF6" s="4756"/>
      <c r="RQG6" s="4756"/>
      <c r="RQH6" s="4756"/>
      <c r="RQI6" s="4756"/>
      <c r="RQJ6" s="4756"/>
      <c r="RQK6" s="4756"/>
      <c r="RQL6" s="4756"/>
      <c r="RQM6" s="4756"/>
      <c r="RQN6" s="4756"/>
      <c r="RQO6" s="4756"/>
      <c r="RQP6" s="4756"/>
      <c r="RQQ6" s="4756"/>
      <c r="RQR6" s="4756"/>
      <c r="RQS6" s="4756"/>
      <c r="RQT6" s="4756"/>
      <c r="RQU6" s="4756"/>
      <c r="RQV6" s="4756"/>
      <c r="RQW6" s="4756"/>
      <c r="RQX6" s="4756"/>
      <c r="RQY6" s="4756"/>
      <c r="RQZ6" s="4756"/>
      <c r="RRA6" s="4756"/>
      <c r="RRB6" s="4756"/>
      <c r="RRC6" s="4756"/>
      <c r="RRD6" s="4756"/>
      <c r="RRE6" s="4756"/>
      <c r="RRF6" s="4756"/>
      <c r="RRG6" s="4756"/>
      <c r="RRH6" s="4756"/>
      <c r="RRI6" s="4756"/>
      <c r="RRJ6" s="4756"/>
      <c r="RRK6" s="4756"/>
      <c r="RRL6" s="4756"/>
      <c r="RRM6" s="4756"/>
      <c r="RRN6" s="4756"/>
      <c r="RRO6" s="4756"/>
      <c r="RRP6" s="4756"/>
      <c r="RRQ6" s="4756"/>
      <c r="RRR6" s="4756"/>
      <c r="RRS6" s="4756"/>
      <c r="RRT6" s="4756"/>
      <c r="RRU6" s="4756"/>
      <c r="RRV6" s="4756"/>
      <c r="RRW6" s="4756"/>
      <c r="RRX6" s="4756"/>
      <c r="RRY6" s="4756"/>
      <c r="RRZ6" s="4756"/>
      <c r="RSA6" s="4756"/>
      <c r="RSB6" s="4756"/>
      <c r="RSC6" s="4756"/>
      <c r="RSD6" s="4756"/>
      <c r="RSE6" s="4756"/>
      <c r="RSF6" s="4756"/>
      <c r="RSG6" s="4756"/>
      <c r="RSH6" s="4756"/>
      <c r="RSI6" s="4756"/>
      <c r="RSJ6" s="4756"/>
      <c r="RSK6" s="4756"/>
      <c r="RSL6" s="4756"/>
      <c r="RSM6" s="4756"/>
      <c r="RSN6" s="4756"/>
      <c r="RSO6" s="4756"/>
      <c r="RSP6" s="4756"/>
      <c r="RSQ6" s="4756"/>
      <c r="RSR6" s="4756"/>
      <c r="RSS6" s="4756"/>
      <c r="RST6" s="4756"/>
      <c r="RSU6" s="4756"/>
      <c r="RSV6" s="4756"/>
      <c r="RSW6" s="4756"/>
      <c r="RSX6" s="4756"/>
      <c r="RSY6" s="4756"/>
      <c r="RSZ6" s="4756"/>
      <c r="RTA6" s="4756"/>
      <c r="RTB6" s="4756"/>
      <c r="RTC6" s="4756"/>
      <c r="RTD6" s="4756"/>
      <c r="RTE6" s="4756"/>
      <c r="RTF6" s="4756"/>
      <c r="RTG6" s="4756"/>
      <c r="RTH6" s="4756"/>
      <c r="RTI6" s="4756"/>
      <c r="RTJ6" s="4756"/>
      <c r="RTK6" s="4756"/>
      <c r="RTL6" s="4756"/>
      <c r="RTM6" s="4756"/>
      <c r="RTN6" s="4756"/>
      <c r="RTO6" s="4756"/>
      <c r="RTP6" s="4756"/>
      <c r="RTQ6" s="4756"/>
      <c r="RTR6" s="4756"/>
      <c r="RTS6" s="4756"/>
      <c r="RTT6" s="4756"/>
      <c r="RTU6" s="4756"/>
      <c r="RTV6" s="4756"/>
      <c r="RTW6" s="4756"/>
      <c r="RTX6" s="4756"/>
      <c r="RTY6" s="4756"/>
      <c r="RTZ6" s="4756"/>
      <c r="RUA6" s="4756"/>
      <c r="RUB6" s="4756"/>
      <c r="RUC6" s="4756"/>
      <c r="RUD6" s="4756"/>
      <c r="RUE6" s="4756"/>
      <c r="RUF6" s="4756"/>
      <c r="RUG6" s="4756"/>
      <c r="RUH6" s="4756"/>
      <c r="RUI6" s="4756"/>
      <c r="RUJ6" s="4756"/>
      <c r="RUK6" s="4756"/>
      <c r="RUL6" s="4756"/>
      <c r="RUM6" s="4756"/>
      <c r="RUN6" s="4756"/>
      <c r="RUO6" s="4756"/>
      <c r="RUP6" s="4756"/>
      <c r="RUQ6" s="4756"/>
      <c r="RUR6" s="4756"/>
      <c r="RUS6" s="4756"/>
      <c r="RUT6" s="4756"/>
      <c r="RUU6" s="4756"/>
      <c r="RUV6" s="4756"/>
      <c r="RUW6" s="4756"/>
      <c r="RUX6" s="4756"/>
      <c r="RUY6" s="4756"/>
      <c r="RUZ6" s="4756"/>
      <c r="RVA6" s="4756"/>
      <c r="RVB6" s="4756"/>
      <c r="RVC6" s="4756"/>
      <c r="RVD6" s="4756"/>
      <c r="RVE6" s="4756"/>
      <c r="RVF6" s="4756"/>
      <c r="RVG6" s="4756"/>
      <c r="RVH6" s="4756"/>
      <c r="RVI6" s="4756"/>
      <c r="RVJ6" s="4756"/>
      <c r="RVK6" s="4756"/>
      <c r="RVL6" s="4756"/>
      <c r="RVM6" s="4756"/>
      <c r="RVN6" s="4756"/>
      <c r="RVO6" s="4756"/>
      <c r="RVP6" s="4756"/>
      <c r="RVQ6" s="4756"/>
      <c r="RVR6" s="4756"/>
      <c r="RVS6" s="4756"/>
      <c r="RVT6" s="4756"/>
      <c r="RVU6" s="4756"/>
      <c r="RVV6" s="4756"/>
      <c r="RVW6" s="4756"/>
      <c r="RVX6" s="4756"/>
      <c r="RVY6" s="4756"/>
      <c r="RVZ6" s="4756"/>
      <c r="RWA6" s="4756"/>
      <c r="RWB6" s="4756"/>
      <c r="RWC6" s="4756"/>
      <c r="RWD6" s="4756"/>
      <c r="RWE6" s="4756"/>
      <c r="RWF6" s="4756"/>
      <c r="RWG6" s="4756"/>
      <c r="RWH6" s="4756"/>
      <c r="RWI6" s="4756"/>
      <c r="RWJ6" s="4756"/>
      <c r="RWK6" s="4756"/>
      <c r="RWL6" s="4756"/>
      <c r="RWM6" s="4756"/>
      <c r="RWN6" s="4756"/>
      <c r="RWO6" s="4756"/>
      <c r="RWP6" s="4756"/>
      <c r="RWQ6" s="4756"/>
      <c r="RWR6" s="4756"/>
      <c r="RWS6" s="4756"/>
      <c r="RWT6" s="4756"/>
      <c r="RWU6" s="4756"/>
      <c r="RWV6" s="4756"/>
      <c r="RWW6" s="4756"/>
      <c r="RWX6" s="4756"/>
      <c r="RWY6" s="4756"/>
      <c r="RWZ6" s="4756"/>
      <c r="RXA6" s="4756"/>
      <c r="RXB6" s="4756"/>
      <c r="RXC6" s="4756"/>
      <c r="RXD6" s="4756"/>
      <c r="RXE6" s="4756"/>
      <c r="RXF6" s="4756"/>
      <c r="RXG6" s="4756"/>
      <c r="RXH6" s="4756"/>
      <c r="RXI6" s="4756"/>
      <c r="RXJ6" s="4756"/>
      <c r="RXK6" s="4756"/>
      <c r="RXL6" s="4756"/>
      <c r="RXM6" s="4756"/>
      <c r="RXN6" s="4756"/>
      <c r="RXO6" s="4756"/>
      <c r="RXP6" s="4756"/>
      <c r="RXQ6" s="4756"/>
      <c r="RXR6" s="4756"/>
      <c r="RXS6" s="4756"/>
      <c r="RXT6" s="4756"/>
      <c r="RXU6" s="4756"/>
      <c r="RXV6" s="4756"/>
      <c r="RXW6" s="4756"/>
      <c r="RXX6" s="4756"/>
      <c r="RXY6" s="4756"/>
      <c r="RXZ6" s="4756"/>
      <c r="RYA6" s="4756"/>
      <c r="RYB6" s="4756"/>
      <c r="RYC6" s="4756"/>
      <c r="RYD6" s="4756"/>
      <c r="RYE6" s="4756"/>
      <c r="RYF6" s="4756"/>
      <c r="RYG6" s="4756"/>
      <c r="RYH6" s="4756"/>
      <c r="RYI6" s="4756"/>
      <c r="RYJ6" s="4756"/>
      <c r="RYK6" s="4756"/>
      <c r="RYL6" s="4756"/>
      <c r="RYM6" s="4756"/>
      <c r="RYN6" s="4756"/>
      <c r="RYO6" s="4756"/>
      <c r="RYP6" s="4756"/>
      <c r="RYQ6" s="4756"/>
      <c r="RYR6" s="4756"/>
      <c r="RYS6" s="4756"/>
      <c r="RYT6" s="4756"/>
      <c r="RYU6" s="4756"/>
      <c r="RYV6" s="4756"/>
      <c r="RYW6" s="4756"/>
      <c r="RYX6" s="4756"/>
      <c r="RYY6" s="4756"/>
      <c r="RYZ6" s="4756"/>
      <c r="RZA6" s="4756"/>
      <c r="RZB6" s="4756"/>
      <c r="RZC6" s="4756"/>
      <c r="RZD6" s="4756"/>
      <c r="RZE6" s="4756"/>
      <c r="RZF6" s="4756"/>
      <c r="RZG6" s="4756"/>
      <c r="RZH6" s="4756"/>
      <c r="RZI6" s="4756"/>
      <c r="RZJ6" s="4756"/>
      <c r="RZK6" s="4756"/>
      <c r="RZL6" s="4756"/>
      <c r="RZM6" s="4756"/>
      <c r="RZN6" s="4756"/>
      <c r="RZO6" s="4756"/>
      <c r="RZP6" s="4756"/>
      <c r="RZQ6" s="4756"/>
      <c r="RZR6" s="4756"/>
      <c r="RZS6" s="4756"/>
      <c r="RZT6" s="4756"/>
      <c r="RZU6" s="4756"/>
      <c r="RZV6" s="4756"/>
      <c r="RZW6" s="4756"/>
      <c r="RZX6" s="4756"/>
      <c r="RZY6" s="4756"/>
      <c r="RZZ6" s="4756"/>
      <c r="SAA6" s="4756"/>
      <c r="SAB6" s="4756"/>
      <c r="SAC6" s="4756"/>
      <c r="SAD6" s="4756"/>
      <c r="SAE6" s="4756"/>
      <c r="SAF6" s="4756"/>
      <c r="SAG6" s="4756"/>
      <c r="SAH6" s="4756"/>
      <c r="SAI6" s="4756"/>
      <c r="SAJ6" s="4756"/>
      <c r="SAK6" s="4756"/>
      <c r="SAL6" s="4756"/>
      <c r="SAM6" s="4756"/>
      <c r="SAN6" s="4756"/>
      <c r="SAO6" s="4756"/>
      <c r="SAP6" s="4756"/>
      <c r="SAQ6" s="4756"/>
      <c r="SAR6" s="4756"/>
      <c r="SAS6" s="4756"/>
      <c r="SAT6" s="4756"/>
      <c r="SAU6" s="4756"/>
      <c r="SAV6" s="4756"/>
      <c r="SAW6" s="4756"/>
      <c r="SAX6" s="4756"/>
      <c r="SAY6" s="4756"/>
      <c r="SAZ6" s="4756"/>
      <c r="SBA6" s="4756"/>
      <c r="SBB6" s="4756"/>
      <c r="SBC6" s="4756"/>
      <c r="SBD6" s="4756"/>
      <c r="SBE6" s="4756"/>
      <c r="SBF6" s="4756"/>
      <c r="SBG6" s="4756"/>
      <c r="SBH6" s="4756"/>
      <c r="SBI6" s="4756"/>
      <c r="SBJ6" s="4756"/>
      <c r="SBK6" s="4756"/>
      <c r="SBL6" s="4756"/>
      <c r="SBM6" s="4756"/>
      <c r="SBN6" s="4756"/>
      <c r="SBO6" s="4756"/>
      <c r="SBP6" s="4756"/>
      <c r="SBQ6" s="4756"/>
      <c r="SBR6" s="4756"/>
      <c r="SBS6" s="4756"/>
      <c r="SBT6" s="4756"/>
      <c r="SBU6" s="4756"/>
      <c r="SBV6" s="4756"/>
      <c r="SBW6" s="4756"/>
      <c r="SBX6" s="4756"/>
      <c r="SBY6" s="4756"/>
      <c r="SBZ6" s="4756"/>
      <c r="SCA6" s="4756"/>
      <c r="SCB6" s="4756"/>
      <c r="SCC6" s="4756"/>
      <c r="SCD6" s="4756"/>
      <c r="SCE6" s="4756"/>
      <c r="SCF6" s="4756"/>
      <c r="SCG6" s="4756"/>
      <c r="SCH6" s="4756"/>
      <c r="SCI6" s="4756"/>
      <c r="SCJ6" s="4756"/>
      <c r="SCK6" s="4756"/>
      <c r="SCL6" s="4756"/>
      <c r="SCM6" s="4756"/>
      <c r="SCN6" s="4756"/>
      <c r="SCO6" s="4756"/>
      <c r="SCP6" s="4756"/>
      <c r="SCQ6" s="4756"/>
      <c r="SCR6" s="4756"/>
      <c r="SCS6" s="4756"/>
      <c r="SCT6" s="4756"/>
      <c r="SCU6" s="4756"/>
      <c r="SCV6" s="4756"/>
      <c r="SCW6" s="4756"/>
      <c r="SCX6" s="4756"/>
      <c r="SCY6" s="4756"/>
      <c r="SCZ6" s="4756"/>
      <c r="SDA6" s="4756"/>
      <c r="SDB6" s="4756"/>
      <c r="SDC6" s="4756"/>
      <c r="SDD6" s="4756"/>
      <c r="SDE6" s="4756"/>
      <c r="SDF6" s="4756"/>
      <c r="SDG6" s="4756"/>
      <c r="SDH6" s="4756"/>
      <c r="SDI6" s="4756"/>
      <c r="SDJ6" s="4756"/>
      <c r="SDK6" s="4756"/>
      <c r="SDL6" s="4756"/>
      <c r="SDM6" s="4756"/>
      <c r="SDN6" s="4756"/>
      <c r="SDO6" s="4756"/>
      <c r="SDP6" s="4756"/>
      <c r="SDQ6" s="4756"/>
      <c r="SDR6" s="4756"/>
      <c r="SDS6" s="4756"/>
      <c r="SDT6" s="4756"/>
      <c r="SDU6" s="4756"/>
      <c r="SDV6" s="4756"/>
      <c r="SDW6" s="4756"/>
      <c r="SDX6" s="4756"/>
      <c r="SDY6" s="4756"/>
      <c r="SDZ6" s="4756"/>
      <c r="SEA6" s="4756"/>
      <c r="SEB6" s="4756"/>
      <c r="SEC6" s="4756"/>
      <c r="SED6" s="4756"/>
      <c r="SEE6" s="4756"/>
      <c r="SEF6" s="4756"/>
      <c r="SEG6" s="4756"/>
      <c r="SEH6" s="4756"/>
      <c r="SEI6" s="4756"/>
      <c r="SEJ6" s="4756"/>
      <c r="SEK6" s="4756"/>
      <c r="SEL6" s="4756"/>
      <c r="SEM6" s="4756"/>
      <c r="SEN6" s="4756"/>
      <c r="SEO6" s="4756"/>
      <c r="SEP6" s="4756"/>
      <c r="SEQ6" s="4756"/>
      <c r="SER6" s="4756"/>
      <c r="SES6" s="4756"/>
      <c r="SET6" s="4756"/>
      <c r="SEU6" s="4756"/>
      <c r="SEV6" s="4756"/>
      <c r="SEW6" s="4756"/>
      <c r="SEX6" s="4756"/>
      <c r="SEY6" s="4756"/>
      <c r="SEZ6" s="4756"/>
      <c r="SFA6" s="4756"/>
      <c r="SFB6" s="4756"/>
      <c r="SFC6" s="4756"/>
      <c r="SFD6" s="4756"/>
      <c r="SFE6" s="4756"/>
      <c r="SFF6" s="4756"/>
      <c r="SFG6" s="4756"/>
      <c r="SFH6" s="4756"/>
      <c r="SFI6" s="4756"/>
      <c r="SFJ6" s="4756"/>
      <c r="SFK6" s="4756"/>
      <c r="SFL6" s="4756"/>
      <c r="SFM6" s="4756"/>
      <c r="SFN6" s="4756"/>
      <c r="SFO6" s="4756"/>
      <c r="SFP6" s="4756"/>
      <c r="SFQ6" s="4756"/>
      <c r="SFR6" s="4756"/>
      <c r="SFS6" s="4756"/>
      <c r="SFT6" s="4756"/>
      <c r="SFU6" s="4756"/>
      <c r="SFV6" s="4756"/>
      <c r="SFW6" s="4756"/>
      <c r="SFX6" s="4756"/>
      <c r="SFY6" s="4756"/>
      <c r="SFZ6" s="4756"/>
      <c r="SGA6" s="4756"/>
      <c r="SGB6" s="4756"/>
      <c r="SGC6" s="4756"/>
      <c r="SGD6" s="4756"/>
      <c r="SGE6" s="4756"/>
      <c r="SGF6" s="4756"/>
      <c r="SGG6" s="4756"/>
      <c r="SGH6" s="4756"/>
      <c r="SGI6" s="4756"/>
      <c r="SGJ6" s="4756"/>
      <c r="SGK6" s="4756"/>
      <c r="SGL6" s="4756"/>
      <c r="SGM6" s="4756"/>
      <c r="SGN6" s="4756"/>
      <c r="SGO6" s="4756"/>
      <c r="SGP6" s="4756"/>
      <c r="SGQ6" s="4756"/>
      <c r="SGR6" s="4756"/>
      <c r="SGS6" s="4756"/>
      <c r="SGT6" s="4756"/>
      <c r="SGU6" s="4756"/>
      <c r="SGV6" s="4756"/>
      <c r="SGW6" s="4756"/>
      <c r="SGX6" s="4756"/>
      <c r="SGY6" s="4756"/>
      <c r="SGZ6" s="4756"/>
      <c r="SHA6" s="4756"/>
      <c r="SHB6" s="4756"/>
      <c r="SHC6" s="4756"/>
      <c r="SHD6" s="4756"/>
      <c r="SHE6" s="4756"/>
      <c r="SHF6" s="4756"/>
      <c r="SHG6" s="4756"/>
      <c r="SHH6" s="4756"/>
      <c r="SHI6" s="4756"/>
      <c r="SHJ6" s="4756"/>
      <c r="SHK6" s="4756"/>
      <c r="SHL6" s="4756"/>
      <c r="SHM6" s="4756"/>
      <c r="SHN6" s="4756"/>
      <c r="SHO6" s="4756"/>
      <c r="SHP6" s="4756"/>
      <c r="SHQ6" s="4756"/>
      <c r="SHR6" s="4756"/>
      <c r="SHS6" s="4756"/>
      <c r="SHT6" s="4756"/>
      <c r="SHU6" s="4756"/>
      <c r="SHV6" s="4756"/>
      <c r="SHW6" s="4756"/>
      <c r="SHX6" s="4756"/>
      <c r="SHY6" s="4756"/>
      <c r="SHZ6" s="4756"/>
      <c r="SIA6" s="4756"/>
      <c r="SIB6" s="4756"/>
      <c r="SIC6" s="4756"/>
      <c r="SID6" s="4756"/>
      <c r="SIE6" s="4756"/>
      <c r="SIF6" s="4756"/>
      <c r="SIG6" s="4756"/>
      <c r="SIH6" s="4756"/>
      <c r="SII6" s="4756"/>
      <c r="SIJ6" s="4756"/>
      <c r="SIK6" s="4756"/>
      <c r="SIL6" s="4756"/>
      <c r="SIM6" s="4756"/>
      <c r="SIN6" s="4756"/>
      <c r="SIO6" s="4756"/>
      <c r="SIP6" s="4756"/>
      <c r="SIQ6" s="4756"/>
      <c r="SIR6" s="4756"/>
      <c r="SIS6" s="4756"/>
      <c r="SIT6" s="4756"/>
      <c r="SIU6" s="4756"/>
      <c r="SIV6" s="4756"/>
      <c r="SIW6" s="4756"/>
      <c r="SIX6" s="4756"/>
      <c r="SIY6" s="4756"/>
      <c r="SIZ6" s="4756"/>
      <c r="SJA6" s="4756"/>
      <c r="SJB6" s="4756"/>
      <c r="SJC6" s="4756"/>
      <c r="SJD6" s="4756"/>
      <c r="SJE6" s="4756"/>
      <c r="SJF6" s="4756"/>
      <c r="SJG6" s="4756"/>
      <c r="SJH6" s="4756"/>
      <c r="SJI6" s="4756"/>
      <c r="SJJ6" s="4756"/>
      <c r="SJK6" s="4756"/>
      <c r="SJL6" s="4756"/>
      <c r="SJM6" s="4756"/>
      <c r="SJN6" s="4756"/>
      <c r="SJO6" s="4756"/>
      <c r="SJP6" s="4756"/>
      <c r="SJQ6" s="4756"/>
      <c r="SJR6" s="4756"/>
      <c r="SJS6" s="4756"/>
      <c r="SJT6" s="4756"/>
      <c r="SJU6" s="4756"/>
      <c r="SJV6" s="4756"/>
      <c r="SJW6" s="4756"/>
      <c r="SJX6" s="4756"/>
      <c r="SJY6" s="4756"/>
      <c r="SJZ6" s="4756"/>
      <c r="SKA6" s="4756"/>
      <c r="SKB6" s="4756"/>
      <c r="SKC6" s="4756"/>
      <c r="SKD6" s="4756"/>
      <c r="SKE6" s="4756"/>
      <c r="SKF6" s="4756"/>
      <c r="SKG6" s="4756"/>
      <c r="SKH6" s="4756"/>
      <c r="SKI6" s="4756"/>
      <c r="SKJ6" s="4756"/>
      <c r="SKK6" s="4756"/>
      <c r="SKL6" s="4756"/>
      <c r="SKM6" s="4756"/>
      <c r="SKN6" s="4756"/>
      <c r="SKO6" s="4756"/>
      <c r="SKP6" s="4756"/>
      <c r="SKQ6" s="4756"/>
      <c r="SKR6" s="4756"/>
      <c r="SKS6" s="4756"/>
      <c r="SKT6" s="4756"/>
      <c r="SKU6" s="4756"/>
      <c r="SKV6" s="4756"/>
      <c r="SKW6" s="4756"/>
      <c r="SKX6" s="4756"/>
      <c r="SKY6" s="4756"/>
      <c r="SKZ6" s="4756"/>
      <c r="SLA6" s="4756"/>
      <c r="SLB6" s="4756"/>
      <c r="SLC6" s="4756"/>
      <c r="SLD6" s="4756"/>
      <c r="SLE6" s="4756"/>
      <c r="SLF6" s="4756"/>
      <c r="SLG6" s="4756"/>
      <c r="SLH6" s="4756"/>
      <c r="SLI6" s="4756"/>
      <c r="SLJ6" s="4756"/>
      <c r="SLK6" s="4756"/>
      <c r="SLL6" s="4756"/>
      <c r="SLM6" s="4756"/>
      <c r="SLN6" s="4756"/>
      <c r="SLO6" s="4756"/>
      <c r="SLP6" s="4756"/>
      <c r="SLQ6" s="4756"/>
      <c r="SLR6" s="4756"/>
      <c r="SLS6" s="4756"/>
      <c r="SLT6" s="4756"/>
      <c r="SLU6" s="4756"/>
      <c r="SLV6" s="4756"/>
      <c r="SLW6" s="4756"/>
      <c r="SLX6" s="4756"/>
      <c r="SLY6" s="4756"/>
      <c r="SLZ6" s="4756"/>
      <c r="SMA6" s="4756"/>
      <c r="SMB6" s="4756"/>
      <c r="SMC6" s="4756"/>
      <c r="SMD6" s="4756"/>
      <c r="SME6" s="4756"/>
      <c r="SMF6" s="4756"/>
      <c r="SMG6" s="4756"/>
      <c r="SMH6" s="4756"/>
      <c r="SMI6" s="4756"/>
      <c r="SMJ6" s="4756"/>
      <c r="SMK6" s="4756"/>
      <c r="SML6" s="4756"/>
      <c r="SMM6" s="4756"/>
      <c r="SMN6" s="4756"/>
      <c r="SMO6" s="4756"/>
      <c r="SMP6" s="4756"/>
      <c r="SMQ6" s="4756"/>
      <c r="SMR6" s="4756"/>
      <c r="SMS6" s="4756"/>
      <c r="SMT6" s="4756"/>
      <c r="SMU6" s="4756"/>
      <c r="SMV6" s="4756"/>
      <c r="SMW6" s="4756"/>
      <c r="SMX6" s="4756"/>
      <c r="SMY6" s="4756"/>
      <c r="SMZ6" s="4756"/>
      <c r="SNA6" s="4756"/>
      <c r="SNB6" s="4756"/>
      <c r="SNC6" s="4756"/>
      <c r="SND6" s="4756"/>
      <c r="SNE6" s="4756"/>
      <c r="SNF6" s="4756"/>
      <c r="SNG6" s="4756"/>
      <c r="SNH6" s="4756"/>
      <c r="SNI6" s="4756"/>
      <c r="SNJ6" s="4756"/>
      <c r="SNK6" s="4756"/>
      <c r="SNL6" s="4756"/>
      <c r="SNM6" s="4756"/>
      <c r="SNN6" s="4756"/>
      <c r="SNO6" s="4756"/>
      <c r="SNP6" s="4756"/>
      <c r="SNQ6" s="4756"/>
      <c r="SNR6" s="4756"/>
      <c r="SNS6" s="4756"/>
      <c r="SNT6" s="4756"/>
      <c r="SNU6" s="4756"/>
      <c r="SNV6" s="4756"/>
      <c r="SNW6" s="4756"/>
      <c r="SNX6" s="4756"/>
      <c r="SNY6" s="4756"/>
      <c r="SNZ6" s="4756"/>
      <c r="SOA6" s="4756"/>
      <c r="SOB6" s="4756"/>
      <c r="SOC6" s="4756"/>
      <c r="SOD6" s="4756"/>
      <c r="SOE6" s="4756"/>
      <c r="SOF6" s="4756"/>
      <c r="SOG6" s="4756"/>
      <c r="SOH6" s="4756"/>
      <c r="SOI6" s="4756"/>
      <c r="SOJ6" s="4756"/>
      <c r="SOK6" s="4756"/>
      <c r="SOL6" s="4756"/>
      <c r="SOM6" s="4756"/>
      <c r="SON6" s="4756"/>
      <c r="SOO6" s="4756"/>
      <c r="SOP6" s="4756"/>
      <c r="SOQ6" s="4756"/>
      <c r="SOR6" s="4756"/>
      <c r="SOS6" s="4756"/>
      <c r="SOT6" s="4756"/>
      <c r="SOU6" s="4756"/>
      <c r="SOV6" s="4756"/>
      <c r="SOW6" s="4756"/>
      <c r="SOX6" s="4756"/>
      <c r="SOY6" s="4756"/>
      <c r="SOZ6" s="4756"/>
      <c r="SPA6" s="4756"/>
      <c r="SPB6" s="4756"/>
      <c r="SPC6" s="4756"/>
      <c r="SPD6" s="4756"/>
      <c r="SPE6" s="4756"/>
      <c r="SPF6" s="4756"/>
      <c r="SPG6" s="4756"/>
      <c r="SPH6" s="4756"/>
      <c r="SPI6" s="4756"/>
      <c r="SPJ6" s="4756"/>
      <c r="SPK6" s="4756"/>
      <c r="SPL6" s="4756"/>
      <c r="SPM6" s="4756"/>
      <c r="SPN6" s="4756"/>
      <c r="SPO6" s="4756"/>
      <c r="SPP6" s="4756"/>
      <c r="SPQ6" s="4756"/>
      <c r="SPR6" s="4756"/>
      <c r="SPS6" s="4756"/>
      <c r="SPT6" s="4756"/>
      <c r="SPU6" s="4756"/>
      <c r="SPV6" s="4756"/>
      <c r="SPW6" s="4756"/>
      <c r="SPX6" s="4756"/>
      <c r="SPY6" s="4756"/>
      <c r="SPZ6" s="4756"/>
      <c r="SQA6" s="4756"/>
      <c r="SQB6" s="4756"/>
      <c r="SQC6" s="4756"/>
      <c r="SQD6" s="4756"/>
      <c r="SQE6" s="4756"/>
      <c r="SQF6" s="4756"/>
      <c r="SQG6" s="4756"/>
      <c r="SQH6" s="4756"/>
      <c r="SQI6" s="4756"/>
      <c r="SQJ6" s="4756"/>
      <c r="SQK6" s="4756"/>
      <c r="SQL6" s="4756"/>
      <c r="SQM6" s="4756"/>
      <c r="SQN6" s="4756"/>
      <c r="SQO6" s="4756"/>
      <c r="SQP6" s="4756"/>
      <c r="SQQ6" s="4756"/>
      <c r="SQR6" s="4756"/>
      <c r="SQS6" s="4756"/>
      <c r="SQT6" s="4756"/>
      <c r="SQU6" s="4756"/>
      <c r="SQV6" s="4756"/>
      <c r="SQW6" s="4756"/>
      <c r="SQX6" s="4756"/>
      <c r="SQY6" s="4756"/>
      <c r="SQZ6" s="4756"/>
      <c r="SRA6" s="4756"/>
      <c r="SRB6" s="4756"/>
      <c r="SRC6" s="4756"/>
      <c r="SRD6" s="4756"/>
      <c r="SRE6" s="4756"/>
      <c r="SRF6" s="4756"/>
      <c r="SRG6" s="4756"/>
      <c r="SRH6" s="4756"/>
      <c r="SRI6" s="4756"/>
      <c r="SRJ6" s="4756"/>
      <c r="SRK6" s="4756"/>
      <c r="SRL6" s="4756"/>
      <c r="SRM6" s="4756"/>
      <c r="SRN6" s="4756"/>
      <c r="SRO6" s="4756"/>
      <c r="SRP6" s="4756"/>
      <c r="SRQ6" s="4756"/>
      <c r="SRR6" s="4756"/>
      <c r="SRS6" s="4756"/>
      <c r="SRT6" s="4756"/>
      <c r="SRU6" s="4756"/>
      <c r="SRV6" s="4756"/>
      <c r="SRW6" s="4756"/>
      <c r="SRX6" s="4756"/>
      <c r="SRY6" s="4756"/>
      <c r="SRZ6" s="4756"/>
      <c r="SSA6" s="4756"/>
      <c r="SSB6" s="4756"/>
      <c r="SSC6" s="4756"/>
      <c r="SSD6" s="4756"/>
      <c r="SSE6" s="4756"/>
      <c r="SSF6" s="4756"/>
      <c r="SSG6" s="4756"/>
      <c r="SSH6" s="4756"/>
      <c r="SSI6" s="4756"/>
      <c r="SSJ6" s="4756"/>
      <c r="SSK6" s="4756"/>
      <c r="SSL6" s="4756"/>
      <c r="SSM6" s="4756"/>
      <c r="SSN6" s="4756"/>
      <c r="SSO6" s="4756"/>
      <c r="SSP6" s="4756"/>
      <c r="SSQ6" s="4756"/>
      <c r="SSR6" s="4756"/>
      <c r="SSS6" s="4756"/>
      <c r="SST6" s="4756"/>
      <c r="SSU6" s="4756"/>
      <c r="SSV6" s="4756"/>
      <c r="SSW6" s="4756"/>
      <c r="SSX6" s="4756"/>
      <c r="SSY6" s="4756"/>
      <c r="SSZ6" s="4756"/>
      <c r="STA6" s="4756"/>
      <c r="STB6" s="4756"/>
      <c r="STC6" s="4756"/>
      <c r="STD6" s="4756"/>
      <c r="STE6" s="4756"/>
      <c r="STF6" s="4756"/>
      <c r="STG6" s="4756"/>
      <c r="STH6" s="4756"/>
      <c r="STI6" s="4756"/>
      <c r="STJ6" s="4756"/>
      <c r="STK6" s="4756"/>
      <c r="STL6" s="4756"/>
      <c r="STM6" s="4756"/>
      <c r="STN6" s="4756"/>
      <c r="STO6" s="4756"/>
      <c r="STP6" s="4756"/>
      <c r="STQ6" s="4756"/>
      <c r="STR6" s="4756"/>
      <c r="STS6" s="4756"/>
      <c r="STT6" s="4756"/>
      <c r="STU6" s="4756"/>
      <c r="STV6" s="4756"/>
      <c r="STW6" s="4756"/>
      <c r="STX6" s="4756"/>
      <c r="STY6" s="4756"/>
      <c r="STZ6" s="4756"/>
      <c r="SUA6" s="4756"/>
      <c r="SUB6" s="4756"/>
      <c r="SUC6" s="4756"/>
      <c r="SUD6" s="4756"/>
      <c r="SUE6" s="4756"/>
      <c r="SUF6" s="4756"/>
      <c r="SUG6" s="4756"/>
      <c r="SUH6" s="4756"/>
      <c r="SUI6" s="4756"/>
      <c r="SUJ6" s="4756"/>
      <c r="SUK6" s="4756"/>
      <c r="SUL6" s="4756"/>
      <c r="SUM6" s="4756"/>
      <c r="SUN6" s="4756"/>
      <c r="SUO6" s="4756"/>
      <c r="SUP6" s="4756"/>
      <c r="SUQ6" s="4756"/>
      <c r="SUR6" s="4756"/>
      <c r="SUS6" s="4756"/>
      <c r="SUT6" s="4756"/>
      <c r="SUU6" s="4756"/>
      <c r="SUV6" s="4756"/>
      <c r="SUW6" s="4756"/>
      <c r="SUX6" s="4756"/>
      <c r="SUY6" s="4756"/>
      <c r="SUZ6" s="4756"/>
      <c r="SVA6" s="4756"/>
      <c r="SVB6" s="4756"/>
      <c r="SVC6" s="4756"/>
      <c r="SVD6" s="4756"/>
      <c r="SVE6" s="4756"/>
      <c r="SVF6" s="4756"/>
      <c r="SVG6" s="4756"/>
      <c r="SVH6" s="4756"/>
      <c r="SVI6" s="4756"/>
      <c r="SVJ6" s="4756"/>
      <c r="SVK6" s="4756"/>
      <c r="SVL6" s="4756"/>
      <c r="SVM6" s="4756"/>
      <c r="SVN6" s="4756"/>
      <c r="SVO6" s="4756"/>
      <c r="SVP6" s="4756"/>
      <c r="SVQ6" s="4756"/>
      <c r="SVR6" s="4756"/>
      <c r="SVS6" s="4756"/>
      <c r="SVT6" s="4756"/>
      <c r="SVU6" s="4756"/>
      <c r="SVV6" s="4756"/>
      <c r="SVW6" s="4756"/>
      <c r="SVX6" s="4756"/>
      <c r="SVY6" s="4756"/>
      <c r="SVZ6" s="4756"/>
      <c r="SWA6" s="4756"/>
      <c r="SWB6" s="4756"/>
      <c r="SWC6" s="4756"/>
      <c r="SWD6" s="4756"/>
      <c r="SWE6" s="4756"/>
      <c r="SWF6" s="4756"/>
      <c r="SWG6" s="4756"/>
      <c r="SWH6" s="4756"/>
      <c r="SWI6" s="4756"/>
      <c r="SWJ6" s="4756"/>
      <c r="SWK6" s="4756"/>
      <c r="SWL6" s="4756"/>
      <c r="SWM6" s="4756"/>
      <c r="SWN6" s="4756"/>
      <c r="SWO6" s="4756"/>
      <c r="SWP6" s="4756"/>
      <c r="SWQ6" s="4756"/>
      <c r="SWR6" s="4756"/>
      <c r="SWS6" s="4756"/>
      <c r="SWT6" s="4756"/>
      <c r="SWU6" s="4756"/>
      <c r="SWV6" s="4756"/>
      <c r="SWW6" s="4756"/>
      <c r="SWX6" s="4756"/>
      <c r="SWY6" s="4756"/>
      <c r="SWZ6" s="4756"/>
      <c r="SXA6" s="4756"/>
      <c r="SXB6" s="4756"/>
      <c r="SXC6" s="4756"/>
      <c r="SXD6" s="4756"/>
      <c r="SXE6" s="4756"/>
      <c r="SXF6" s="4756"/>
      <c r="SXG6" s="4756"/>
      <c r="SXH6" s="4756"/>
      <c r="SXI6" s="4756"/>
      <c r="SXJ6" s="4756"/>
      <c r="SXK6" s="4756"/>
      <c r="SXL6" s="4756"/>
      <c r="SXM6" s="4756"/>
      <c r="SXN6" s="4756"/>
      <c r="SXO6" s="4756"/>
      <c r="SXP6" s="4756"/>
      <c r="SXQ6" s="4756"/>
      <c r="SXR6" s="4756"/>
      <c r="SXS6" s="4756"/>
      <c r="SXT6" s="4756"/>
      <c r="SXU6" s="4756"/>
      <c r="SXV6" s="4756"/>
      <c r="SXW6" s="4756"/>
      <c r="SXX6" s="4756"/>
      <c r="SXY6" s="4756"/>
      <c r="SXZ6" s="4756"/>
      <c r="SYA6" s="4756"/>
      <c r="SYB6" s="4756"/>
      <c r="SYC6" s="4756"/>
      <c r="SYD6" s="4756"/>
      <c r="SYE6" s="4756"/>
      <c r="SYF6" s="4756"/>
      <c r="SYG6" s="4756"/>
      <c r="SYH6" s="4756"/>
      <c r="SYI6" s="4756"/>
      <c r="SYJ6" s="4756"/>
      <c r="SYK6" s="4756"/>
      <c r="SYL6" s="4756"/>
      <c r="SYM6" s="4756"/>
      <c r="SYN6" s="4756"/>
      <c r="SYO6" s="4756"/>
      <c r="SYP6" s="4756"/>
      <c r="SYQ6" s="4756"/>
      <c r="SYR6" s="4756"/>
      <c r="SYS6" s="4756"/>
      <c r="SYT6" s="4756"/>
      <c r="SYU6" s="4756"/>
      <c r="SYV6" s="4756"/>
      <c r="SYW6" s="4756"/>
      <c r="SYX6" s="4756"/>
      <c r="SYY6" s="4756"/>
      <c r="SYZ6" s="4756"/>
      <c r="SZA6" s="4756"/>
      <c r="SZB6" s="4756"/>
      <c r="SZC6" s="4756"/>
      <c r="SZD6" s="4756"/>
      <c r="SZE6" s="4756"/>
      <c r="SZF6" s="4756"/>
      <c r="SZG6" s="4756"/>
      <c r="SZH6" s="4756"/>
      <c r="SZI6" s="4756"/>
      <c r="SZJ6" s="4756"/>
      <c r="SZK6" s="4756"/>
      <c r="SZL6" s="4756"/>
      <c r="SZM6" s="4756"/>
      <c r="SZN6" s="4756"/>
      <c r="SZO6" s="4756"/>
      <c r="SZP6" s="4756"/>
      <c r="SZQ6" s="4756"/>
      <c r="SZR6" s="4756"/>
      <c r="SZS6" s="4756"/>
      <c r="SZT6" s="4756"/>
      <c r="SZU6" s="4756"/>
      <c r="SZV6" s="4756"/>
      <c r="SZW6" s="4756"/>
      <c r="SZX6" s="4756"/>
      <c r="SZY6" s="4756"/>
      <c r="SZZ6" s="4756"/>
      <c r="TAA6" s="4756"/>
      <c r="TAB6" s="4756"/>
      <c r="TAC6" s="4756"/>
      <c r="TAD6" s="4756"/>
      <c r="TAE6" s="4756"/>
      <c r="TAF6" s="4756"/>
      <c r="TAG6" s="4756"/>
      <c r="TAH6" s="4756"/>
      <c r="TAI6" s="4756"/>
      <c r="TAJ6" s="4756"/>
      <c r="TAK6" s="4756"/>
      <c r="TAL6" s="4756"/>
      <c r="TAM6" s="4756"/>
      <c r="TAN6" s="4756"/>
      <c r="TAO6" s="4756"/>
      <c r="TAP6" s="4756"/>
      <c r="TAQ6" s="4756"/>
      <c r="TAR6" s="4756"/>
      <c r="TAS6" s="4756"/>
      <c r="TAT6" s="4756"/>
      <c r="TAU6" s="4756"/>
      <c r="TAV6" s="4756"/>
      <c r="TAW6" s="4756"/>
      <c r="TAX6" s="4756"/>
      <c r="TAY6" s="4756"/>
      <c r="TAZ6" s="4756"/>
      <c r="TBA6" s="4756"/>
      <c r="TBB6" s="4756"/>
      <c r="TBC6" s="4756"/>
      <c r="TBD6" s="4756"/>
      <c r="TBE6" s="4756"/>
      <c r="TBF6" s="4756"/>
      <c r="TBG6" s="4756"/>
      <c r="TBH6" s="4756"/>
      <c r="TBI6" s="4756"/>
      <c r="TBJ6" s="4756"/>
      <c r="TBK6" s="4756"/>
      <c r="TBL6" s="4756"/>
      <c r="TBM6" s="4756"/>
      <c r="TBN6" s="4756"/>
      <c r="TBO6" s="4756"/>
      <c r="TBP6" s="4756"/>
      <c r="TBQ6" s="4756"/>
      <c r="TBR6" s="4756"/>
      <c r="TBS6" s="4756"/>
      <c r="TBT6" s="4756"/>
      <c r="TBU6" s="4756"/>
      <c r="TBV6" s="4756"/>
      <c r="TBW6" s="4756"/>
      <c r="TBX6" s="4756"/>
      <c r="TBY6" s="4756"/>
      <c r="TBZ6" s="4756"/>
      <c r="TCA6" s="4756"/>
      <c r="TCB6" s="4756"/>
      <c r="TCC6" s="4756"/>
      <c r="TCD6" s="4756"/>
      <c r="TCE6" s="4756"/>
      <c r="TCF6" s="4756"/>
      <c r="TCG6" s="4756"/>
      <c r="TCH6" s="4756"/>
      <c r="TCI6" s="4756"/>
      <c r="TCJ6" s="4756"/>
      <c r="TCK6" s="4756"/>
      <c r="TCL6" s="4756"/>
      <c r="TCM6" s="4756"/>
      <c r="TCN6" s="4756"/>
      <c r="TCO6" s="4756"/>
      <c r="TCP6" s="4756"/>
      <c r="TCQ6" s="4756"/>
      <c r="TCR6" s="4756"/>
      <c r="TCS6" s="4756"/>
      <c r="TCT6" s="4756"/>
      <c r="TCU6" s="4756"/>
      <c r="TCV6" s="4756"/>
      <c r="TCW6" s="4756"/>
      <c r="TCX6" s="4756"/>
      <c r="TCY6" s="4756"/>
      <c r="TCZ6" s="4756"/>
      <c r="TDA6" s="4756"/>
      <c r="TDB6" s="4756"/>
      <c r="TDC6" s="4756"/>
      <c r="TDD6" s="4756"/>
      <c r="TDE6" s="4756"/>
      <c r="TDF6" s="4756"/>
      <c r="TDG6" s="4756"/>
      <c r="TDH6" s="4756"/>
      <c r="TDI6" s="4756"/>
      <c r="TDJ6" s="4756"/>
      <c r="TDK6" s="4756"/>
      <c r="TDL6" s="4756"/>
      <c r="TDM6" s="4756"/>
      <c r="TDN6" s="4756"/>
      <c r="TDO6" s="4756"/>
      <c r="TDP6" s="4756"/>
      <c r="TDQ6" s="4756"/>
      <c r="TDR6" s="4756"/>
      <c r="TDS6" s="4756"/>
      <c r="TDT6" s="4756"/>
      <c r="TDU6" s="4756"/>
      <c r="TDV6" s="4756"/>
      <c r="TDW6" s="4756"/>
      <c r="TDX6" s="4756"/>
      <c r="TDY6" s="4756"/>
      <c r="TDZ6" s="4756"/>
      <c r="TEA6" s="4756"/>
      <c r="TEB6" s="4756"/>
      <c r="TEC6" s="4756"/>
      <c r="TED6" s="4756"/>
      <c r="TEE6" s="4756"/>
      <c r="TEF6" s="4756"/>
      <c r="TEG6" s="4756"/>
      <c r="TEH6" s="4756"/>
      <c r="TEI6" s="4756"/>
      <c r="TEJ6" s="4756"/>
      <c r="TEK6" s="4756"/>
      <c r="TEL6" s="4756"/>
      <c r="TEM6" s="4756"/>
      <c r="TEN6" s="4756"/>
      <c r="TEO6" s="4756"/>
      <c r="TEP6" s="4756"/>
      <c r="TEQ6" s="4756"/>
      <c r="TER6" s="4756"/>
      <c r="TES6" s="4756"/>
      <c r="TET6" s="4756"/>
      <c r="TEU6" s="4756"/>
      <c r="TEV6" s="4756"/>
      <c r="TEW6" s="4756"/>
      <c r="TEX6" s="4756"/>
      <c r="TEY6" s="4756"/>
      <c r="TEZ6" s="4756"/>
      <c r="TFA6" s="4756"/>
      <c r="TFB6" s="4756"/>
      <c r="TFC6" s="4756"/>
      <c r="TFD6" s="4756"/>
      <c r="TFE6" s="4756"/>
      <c r="TFF6" s="4756"/>
      <c r="TFG6" s="4756"/>
      <c r="TFH6" s="4756"/>
      <c r="TFI6" s="4756"/>
      <c r="TFJ6" s="4756"/>
      <c r="TFK6" s="4756"/>
      <c r="TFL6" s="4756"/>
      <c r="TFM6" s="4756"/>
      <c r="TFN6" s="4756"/>
      <c r="TFO6" s="4756"/>
      <c r="TFP6" s="4756"/>
      <c r="TFQ6" s="4756"/>
      <c r="TFR6" s="4756"/>
      <c r="TFS6" s="4756"/>
      <c r="TFT6" s="4756"/>
      <c r="TFU6" s="4756"/>
      <c r="TFV6" s="4756"/>
      <c r="TFW6" s="4756"/>
      <c r="TFX6" s="4756"/>
      <c r="TFY6" s="4756"/>
      <c r="TFZ6" s="4756"/>
      <c r="TGA6" s="4756"/>
      <c r="TGB6" s="4756"/>
      <c r="TGC6" s="4756"/>
      <c r="TGD6" s="4756"/>
      <c r="TGE6" s="4756"/>
      <c r="TGF6" s="4756"/>
      <c r="TGG6" s="4756"/>
      <c r="TGH6" s="4756"/>
      <c r="TGI6" s="4756"/>
      <c r="TGJ6" s="4756"/>
      <c r="TGK6" s="4756"/>
      <c r="TGL6" s="4756"/>
      <c r="TGM6" s="4756"/>
      <c r="TGN6" s="4756"/>
      <c r="TGO6" s="4756"/>
      <c r="TGP6" s="4756"/>
      <c r="TGQ6" s="4756"/>
      <c r="TGR6" s="4756"/>
      <c r="TGS6" s="4756"/>
      <c r="TGT6" s="4756"/>
      <c r="TGU6" s="4756"/>
      <c r="TGV6" s="4756"/>
      <c r="TGW6" s="4756"/>
      <c r="TGX6" s="4756"/>
      <c r="TGY6" s="4756"/>
      <c r="TGZ6" s="4756"/>
      <c r="THA6" s="4756"/>
      <c r="THB6" s="4756"/>
      <c r="THC6" s="4756"/>
      <c r="THD6" s="4756"/>
      <c r="THE6" s="4756"/>
      <c r="THF6" s="4756"/>
      <c r="THG6" s="4756"/>
      <c r="THH6" s="4756"/>
      <c r="THI6" s="4756"/>
      <c r="THJ6" s="4756"/>
      <c r="THK6" s="4756"/>
      <c r="THL6" s="4756"/>
      <c r="THM6" s="4756"/>
      <c r="THN6" s="4756"/>
      <c r="THO6" s="4756"/>
      <c r="THP6" s="4756"/>
      <c r="THQ6" s="4756"/>
      <c r="THR6" s="4756"/>
      <c r="THS6" s="4756"/>
      <c r="THT6" s="4756"/>
      <c r="THU6" s="4756"/>
      <c r="THV6" s="4756"/>
      <c r="THW6" s="4756"/>
      <c r="THX6" s="4756"/>
      <c r="THY6" s="4756"/>
      <c r="THZ6" s="4756"/>
      <c r="TIA6" s="4756"/>
      <c r="TIB6" s="4756"/>
      <c r="TIC6" s="4756"/>
      <c r="TID6" s="4756"/>
      <c r="TIE6" s="4756"/>
      <c r="TIF6" s="4756"/>
      <c r="TIG6" s="4756"/>
      <c r="TIH6" s="4756"/>
      <c r="TII6" s="4756"/>
      <c r="TIJ6" s="4756"/>
      <c r="TIK6" s="4756"/>
      <c r="TIL6" s="4756"/>
      <c r="TIM6" s="4756"/>
      <c r="TIN6" s="4756"/>
      <c r="TIO6" s="4756"/>
      <c r="TIP6" s="4756"/>
      <c r="TIQ6" s="4756"/>
      <c r="TIR6" s="4756"/>
      <c r="TIS6" s="4756"/>
      <c r="TIT6" s="4756"/>
      <c r="TIU6" s="4756"/>
      <c r="TIV6" s="4756"/>
      <c r="TIW6" s="4756"/>
      <c r="TIX6" s="4756"/>
      <c r="TIY6" s="4756"/>
      <c r="TIZ6" s="4756"/>
      <c r="TJA6" s="4756"/>
      <c r="TJB6" s="4756"/>
      <c r="TJC6" s="4756"/>
      <c r="TJD6" s="4756"/>
      <c r="TJE6" s="4756"/>
      <c r="TJF6" s="4756"/>
      <c r="TJG6" s="4756"/>
      <c r="TJH6" s="4756"/>
      <c r="TJI6" s="4756"/>
      <c r="TJJ6" s="4756"/>
      <c r="TJK6" s="4756"/>
      <c r="TJL6" s="4756"/>
      <c r="TJM6" s="4756"/>
      <c r="TJN6" s="4756"/>
      <c r="TJO6" s="4756"/>
      <c r="TJP6" s="4756"/>
      <c r="TJQ6" s="4756"/>
      <c r="TJR6" s="4756"/>
      <c r="TJS6" s="4756"/>
      <c r="TJT6" s="4756"/>
      <c r="TJU6" s="4756"/>
      <c r="TJV6" s="4756"/>
      <c r="TJW6" s="4756"/>
      <c r="TJX6" s="4756"/>
      <c r="TJY6" s="4756"/>
      <c r="TJZ6" s="4756"/>
      <c r="TKA6" s="4756"/>
      <c r="TKB6" s="4756"/>
      <c r="TKC6" s="4756"/>
      <c r="TKD6" s="4756"/>
      <c r="TKE6" s="4756"/>
      <c r="TKF6" s="4756"/>
      <c r="TKG6" s="4756"/>
      <c r="TKH6" s="4756"/>
      <c r="TKI6" s="4756"/>
      <c r="TKJ6" s="4756"/>
      <c r="TKK6" s="4756"/>
      <c r="TKL6" s="4756"/>
      <c r="TKM6" s="4756"/>
      <c r="TKN6" s="4756"/>
      <c r="TKO6" s="4756"/>
      <c r="TKP6" s="4756"/>
      <c r="TKQ6" s="4756"/>
      <c r="TKR6" s="4756"/>
      <c r="TKS6" s="4756"/>
      <c r="TKT6" s="4756"/>
      <c r="TKU6" s="4756"/>
      <c r="TKV6" s="4756"/>
      <c r="TKW6" s="4756"/>
      <c r="TKX6" s="4756"/>
      <c r="TKY6" s="4756"/>
      <c r="TKZ6" s="4756"/>
      <c r="TLA6" s="4756"/>
      <c r="TLB6" s="4756"/>
      <c r="TLC6" s="4756"/>
      <c r="TLD6" s="4756"/>
      <c r="TLE6" s="4756"/>
      <c r="TLF6" s="4756"/>
      <c r="TLG6" s="4756"/>
      <c r="TLH6" s="4756"/>
      <c r="TLI6" s="4756"/>
      <c r="TLJ6" s="4756"/>
      <c r="TLK6" s="4756"/>
      <c r="TLL6" s="4756"/>
      <c r="TLM6" s="4756"/>
      <c r="TLN6" s="4756"/>
      <c r="TLO6" s="4756"/>
      <c r="TLP6" s="4756"/>
      <c r="TLQ6" s="4756"/>
      <c r="TLR6" s="4756"/>
      <c r="TLS6" s="4756"/>
      <c r="TLT6" s="4756"/>
      <c r="TLU6" s="4756"/>
      <c r="TLV6" s="4756"/>
      <c r="TLW6" s="4756"/>
      <c r="TLX6" s="4756"/>
      <c r="TLY6" s="4756"/>
      <c r="TLZ6" s="4756"/>
      <c r="TMA6" s="4756"/>
      <c r="TMB6" s="4756"/>
      <c r="TMC6" s="4756"/>
      <c r="TMD6" s="4756"/>
      <c r="TME6" s="4756"/>
      <c r="TMF6" s="4756"/>
      <c r="TMG6" s="4756"/>
      <c r="TMH6" s="4756"/>
      <c r="TMI6" s="4756"/>
      <c r="TMJ6" s="4756"/>
      <c r="TMK6" s="4756"/>
      <c r="TML6" s="4756"/>
      <c r="TMM6" s="4756"/>
      <c r="TMN6" s="4756"/>
      <c r="TMO6" s="4756"/>
      <c r="TMP6" s="4756"/>
      <c r="TMQ6" s="4756"/>
      <c r="TMR6" s="4756"/>
      <c r="TMS6" s="4756"/>
      <c r="TMT6" s="4756"/>
      <c r="TMU6" s="4756"/>
      <c r="TMV6" s="4756"/>
      <c r="TMW6" s="4756"/>
      <c r="TMX6" s="4756"/>
      <c r="TMY6" s="4756"/>
      <c r="TMZ6" s="4756"/>
      <c r="TNA6" s="4756"/>
      <c r="TNB6" s="4756"/>
      <c r="TNC6" s="4756"/>
      <c r="TND6" s="4756"/>
      <c r="TNE6" s="4756"/>
      <c r="TNF6" s="4756"/>
      <c r="TNG6" s="4756"/>
      <c r="TNH6" s="4756"/>
      <c r="TNI6" s="4756"/>
      <c r="TNJ6" s="4756"/>
      <c r="TNK6" s="4756"/>
      <c r="TNL6" s="4756"/>
      <c r="TNM6" s="4756"/>
      <c r="TNN6" s="4756"/>
      <c r="TNO6" s="4756"/>
      <c r="TNP6" s="4756"/>
      <c r="TNQ6" s="4756"/>
      <c r="TNR6" s="4756"/>
      <c r="TNS6" s="4756"/>
      <c r="TNT6" s="4756"/>
      <c r="TNU6" s="4756"/>
      <c r="TNV6" s="4756"/>
      <c r="TNW6" s="4756"/>
      <c r="TNX6" s="4756"/>
      <c r="TNY6" s="4756"/>
      <c r="TNZ6" s="4756"/>
      <c r="TOA6" s="4756"/>
      <c r="TOB6" s="4756"/>
      <c r="TOC6" s="4756"/>
      <c r="TOD6" s="4756"/>
      <c r="TOE6" s="4756"/>
      <c r="TOF6" s="4756"/>
      <c r="TOG6" s="4756"/>
      <c r="TOH6" s="4756"/>
      <c r="TOI6" s="4756"/>
      <c r="TOJ6" s="4756"/>
      <c r="TOK6" s="4756"/>
      <c r="TOL6" s="4756"/>
      <c r="TOM6" s="4756"/>
      <c r="TON6" s="4756"/>
      <c r="TOO6" s="4756"/>
      <c r="TOP6" s="4756"/>
      <c r="TOQ6" s="4756"/>
      <c r="TOR6" s="4756"/>
      <c r="TOS6" s="4756"/>
      <c r="TOT6" s="4756"/>
      <c r="TOU6" s="4756"/>
      <c r="TOV6" s="4756"/>
      <c r="TOW6" s="4756"/>
      <c r="TOX6" s="4756"/>
      <c r="TOY6" s="4756"/>
      <c r="TOZ6" s="4756"/>
      <c r="TPA6" s="4756"/>
      <c r="TPB6" s="4756"/>
      <c r="TPC6" s="4756"/>
      <c r="TPD6" s="4756"/>
      <c r="TPE6" s="4756"/>
      <c r="TPF6" s="4756"/>
      <c r="TPG6" s="4756"/>
      <c r="TPH6" s="4756"/>
      <c r="TPI6" s="4756"/>
      <c r="TPJ6" s="4756"/>
      <c r="TPK6" s="4756"/>
      <c r="TPL6" s="4756"/>
      <c r="TPM6" s="4756"/>
      <c r="TPN6" s="4756"/>
      <c r="TPO6" s="4756"/>
      <c r="TPP6" s="4756"/>
      <c r="TPQ6" s="4756"/>
      <c r="TPR6" s="4756"/>
      <c r="TPS6" s="4756"/>
      <c r="TPT6" s="4756"/>
      <c r="TPU6" s="4756"/>
      <c r="TPV6" s="4756"/>
      <c r="TPW6" s="4756"/>
      <c r="TPX6" s="4756"/>
      <c r="TPY6" s="4756"/>
      <c r="TPZ6" s="4756"/>
      <c r="TQA6" s="4756"/>
      <c r="TQB6" s="4756"/>
      <c r="TQC6" s="4756"/>
      <c r="TQD6" s="4756"/>
      <c r="TQE6" s="4756"/>
      <c r="TQF6" s="4756"/>
      <c r="TQG6" s="4756"/>
      <c r="TQH6" s="4756"/>
      <c r="TQI6" s="4756"/>
      <c r="TQJ6" s="4756"/>
      <c r="TQK6" s="4756"/>
      <c r="TQL6" s="4756"/>
      <c r="TQM6" s="4756"/>
      <c r="TQN6" s="4756"/>
      <c r="TQO6" s="4756"/>
      <c r="TQP6" s="4756"/>
      <c r="TQQ6" s="4756"/>
      <c r="TQR6" s="4756"/>
      <c r="TQS6" s="4756"/>
      <c r="TQT6" s="4756"/>
      <c r="TQU6" s="4756"/>
      <c r="TQV6" s="4756"/>
      <c r="TQW6" s="4756"/>
      <c r="TQX6" s="4756"/>
      <c r="TQY6" s="4756"/>
      <c r="TQZ6" s="4756"/>
      <c r="TRA6" s="4756"/>
      <c r="TRB6" s="4756"/>
      <c r="TRC6" s="4756"/>
      <c r="TRD6" s="4756"/>
      <c r="TRE6" s="4756"/>
      <c r="TRF6" s="4756"/>
      <c r="TRG6" s="4756"/>
      <c r="TRH6" s="4756"/>
      <c r="TRI6" s="4756"/>
      <c r="TRJ6" s="4756"/>
      <c r="TRK6" s="4756"/>
      <c r="TRL6" s="4756"/>
      <c r="TRM6" s="4756"/>
      <c r="TRN6" s="4756"/>
      <c r="TRO6" s="4756"/>
      <c r="TRP6" s="4756"/>
      <c r="TRQ6" s="4756"/>
      <c r="TRR6" s="4756"/>
      <c r="TRS6" s="4756"/>
      <c r="TRT6" s="4756"/>
      <c r="TRU6" s="4756"/>
      <c r="TRV6" s="4756"/>
      <c r="TRW6" s="4756"/>
      <c r="TRX6" s="4756"/>
      <c r="TRY6" s="4756"/>
      <c r="TRZ6" s="4756"/>
      <c r="TSA6" s="4756"/>
      <c r="TSB6" s="4756"/>
      <c r="TSC6" s="4756"/>
      <c r="TSD6" s="4756"/>
      <c r="TSE6" s="4756"/>
      <c r="TSF6" s="4756"/>
      <c r="TSG6" s="4756"/>
      <c r="TSH6" s="4756"/>
      <c r="TSI6" s="4756"/>
      <c r="TSJ6" s="4756"/>
      <c r="TSK6" s="4756"/>
      <c r="TSL6" s="4756"/>
      <c r="TSM6" s="4756"/>
      <c r="TSN6" s="4756"/>
      <c r="TSO6" s="4756"/>
      <c r="TSP6" s="4756"/>
      <c r="TSQ6" s="4756"/>
      <c r="TSR6" s="4756"/>
      <c r="TSS6" s="4756"/>
      <c r="TST6" s="4756"/>
      <c r="TSU6" s="4756"/>
      <c r="TSV6" s="4756"/>
      <c r="TSW6" s="4756"/>
      <c r="TSX6" s="4756"/>
      <c r="TSY6" s="4756"/>
      <c r="TSZ6" s="4756"/>
      <c r="TTA6" s="4756"/>
      <c r="TTB6" s="4756"/>
      <c r="TTC6" s="4756"/>
      <c r="TTD6" s="4756"/>
      <c r="TTE6" s="4756"/>
      <c r="TTF6" s="4756"/>
      <c r="TTG6" s="4756"/>
      <c r="TTH6" s="4756"/>
      <c r="TTI6" s="4756"/>
      <c r="TTJ6" s="4756"/>
      <c r="TTK6" s="4756"/>
      <c r="TTL6" s="4756"/>
      <c r="TTM6" s="4756"/>
      <c r="TTN6" s="4756"/>
      <c r="TTO6" s="4756"/>
      <c r="TTP6" s="4756"/>
      <c r="TTQ6" s="4756"/>
      <c r="TTR6" s="4756"/>
      <c r="TTS6" s="4756"/>
      <c r="TTT6" s="4756"/>
      <c r="TTU6" s="4756"/>
      <c r="TTV6" s="4756"/>
      <c r="TTW6" s="4756"/>
      <c r="TTX6" s="4756"/>
      <c r="TTY6" s="4756"/>
      <c r="TTZ6" s="4756"/>
      <c r="TUA6" s="4756"/>
      <c r="TUB6" s="4756"/>
      <c r="TUC6" s="4756"/>
      <c r="TUD6" s="4756"/>
      <c r="TUE6" s="4756"/>
      <c r="TUF6" s="4756"/>
      <c r="TUG6" s="4756"/>
      <c r="TUH6" s="4756"/>
      <c r="TUI6" s="4756"/>
      <c r="TUJ6" s="4756"/>
      <c r="TUK6" s="4756"/>
      <c r="TUL6" s="4756"/>
      <c r="TUM6" s="4756"/>
      <c r="TUN6" s="4756"/>
      <c r="TUO6" s="4756"/>
      <c r="TUP6" s="4756"/>
      <c r="TUQ6" s="4756"/>
      <c r="TUR6" s="4756"/>
      <c r="TUS6" s="4756"/>
      <c r="TUT6" s="4756"/>
      <c r="TUU6" s="4756"/>
      <c r="TUV6" s="4756"/>
      <c r="TUW6" s="4756"/>
      <c r="TUX6" s="4756"/>
      <c r="TUY6" s="4756"/>
      <c r="TUZ6" s="4756"/>
      <c r="TVA6" s="4756"/>
      <c r="TVB6" s="4756"/>
      <c r="TVC6" s="4756"/>
      <c r="TVD6" s="4756"/>
      <c r="TVE6" s="4756"/>
      <c r="TVF6" s="4756"/>
      <c r="TVG6" s="4756"/>
      <c r="TVH6" s="4756"/>
      <c r="TVI6" s="4756"/>
      <c r="TVJ6" s="4756"/>
      <c r="TVK6" s="4756"/>
      <c r="TVL6" s="4756"/>
      <c r="TVM6" s="4756"/>
      <c r="TVN6" s="4756"/>
      <c r="TVO6" s="4756"/>
      <c r="TVP6" s="4756"/>
      <c r="TVQ6" s="4756"/>
      <c r="TVR6" s="4756"/>
      <c r="TVS6" s="4756"/>
      <c r="TVT6" s="4756"/>
      <c r="TVU6" s="4756"/>
      <c r="TVV6" s="4756"/>
      <c r="TVW6" s="4756"/>
      <c r="TVX6" s="4756"/>
      <c r="TVY6" s="4756"/>
      <c r="TVZ6" s="4756"/>
      <c r="TWA6" s="4756"/>
      <c r="TWB6" s="4756"/>
      <c r="TWC6" s="4756"/>
      <c r="TWD6" s="4756"/>
      <c r="TWE6" s="4756"/>
      <c r="TWF6" s="4756"/>
      <c r="TWG6" s="4756"/>
      <c r="TWH6" s="4756"/>
      <c r="TWI6" s="4756"/>
      <c r="TWJ6" s="4756"/>
      <c r="TWK6" s="4756"/>
      <c r="TWL6" s="4756"/>
      <c r="TWM6" s="4756"/>
      <c r="TWN6" s="4756"/>
      <c r="TWO6" s="4756"/>
      <c r="TWP6" s="4756"/>
      <c r="TWQ6" s="4756"/>
      <c r="TWR6" s="4756"/>
      <c r="TWS6" s="4756"/>
      <c r="TWT6" s="4756"/>
      <c r="TWU6" s="4756"/>
      <c r="TWV6" s="4756"/>
      <c r="TWW6" s="4756"/>
      <c r="TWX6" s="4756"/>
      <c r="TWY6" s="4756"/>
      <c r="TWZ6" s="4756"/>
      <c r="TXA6" s="4756"/>
      <c r="TXB6" s="4756"/>
      <c r="TXC6" s="4756"/>
      <c r="TXD6" s="4756"/>
      <c r="TXE6" s="4756"/>
      <c r="TXF6" s="4756"/>
      <c r="TXG6" s="4756"/>
      <c r="TXH6" s="4756"/>
      <c r="TXI6" s="4756"/>
      <c r="TXJ6" s="4756"/>
      <c r="TXK6" s="4756"/>
      <c r="TXL6" s="4756"/>
      <c r="TXM6" s="4756"/>
      <c r="TXN6" s="4756"/>
      <c r="TXO6" s="4756"/>
      <c r="TXP6" s="4756"/>
      <c r="TXQ6" s="4756"/>
      <c r="TXR6" s="4756"/>
      <c r="TXS6" s="4756"/>
      <c r="TXT6" s="4756"/>
      <c r="TXU6" s="4756"/>
      <c r="TXV6" s="4756"/>
      <c r="TXW6" s="4756"/>
      <c r="TXX6" s="4756"/>
      <c r="TXY6" s="4756"/>
      <c r="TXZ6" s="4756"/>
      <c r="TYA6" s="4756"/>
      <c r="TYB6" s="4756"/>
      <c r="TYC6" s="4756"/>
      <c r="TYD6" s="4756"/>
      <c r="TYE6" s="4756"/>
      <c r="TYF6" s="4756"/>
      <c r="TYG6" s="4756"/>
      <c r="TYH6" s="4756"/>
      <c r="TYI6" s="4756"/>
      <c r="TYJ6" s="4756"/>
      <c r="TYK6" s="4756"/>
      <c r="TYL6" s="4756"/>
      <c r="TYM6" s="4756"/>
      <c r="TYN6" s="4756"/>
      <c r="TYO6" s="4756"/>
      <c r="TYP6" s="4756"/>
      <c r="TYQ6" s="4756"/>
      <c r="TYR6" s="4756"/>
      <c r="TYS6" s="4756"/>
      <c r="TYT6" s="4756"/>
      <c r="TYU6" s="4756"/>
      <c r="TYV6" s="4756"/>
      <c r="TYW6" s="4756"/>
      <c r="TYX6" s="4756"/>
      <c r="TYY6" s="4756"/>
      <c r="TYZ6" s="4756"/>
      <c r="TZA6" s="4756"/>
      <c r="TZB6" s="4756"/>
      <c r="TZC6" s="4756"/>
      <c r="TZD6" s="4756"/>
      <c r="TZE6" s="4756"/>
      <c r="TZF6" s="4756"/>
      <c r="TZG6" s="4756"/>
      <c r="TZH6" s="4756"/>
      <c r="TZI6" s="4756"/>
      <c r="TZJ6" s="4756"/>
      <c r="TZK6" s="4756"/>
      <c r="TZL6" s="4756"/>
      <c r="TZM6" s="4756"/>
      <c r="TZN6" s="4756"/>
      <c r="TZO6" s="4756"/>
      <c r="TZP6" s="4756"/>
      <c r="TZQ6" s="4756"/>
      <c r="TZR6" s="4756"/>
      <c r="TZS6" s="4756"/>
      <c r="TZT6" s="4756"/>
      <c r="TZU6" s="4756"/>
      <c r="TZV6" s="4756"/>
      <c r="TZW6" s="4756"/>
      <c r="TZX6" s="4756"/>
      <c r="TZY6" s="4756"/>
      <c r="TZZ6" s="4756"/>
      <c r="UAA6" s="4756"/>
      <c r="UAB6" s="4756"/>
      <c r="UAC6" s="4756"/>
      <c r="UAD6" s="4756"/>
      <c r="UAE6" s="4756"/>
      <c r="UAF6" s="4756"/>
      <c r="UAG6" s="4756"/>
      <c r="UAH6" s="4756"/>
      <c r="UAI6" s="4756"/>
      <c r="UAJ6" s="4756"/>
      <c r="UAK6" s="4756"/>
      <c r="UAL6" s="4756"/>
      <c r="UAM6" s="4756"/>
      <c r="UAN6" s="4756"/>
      <c r="UAO6" s="4756"/>
      <c r="UAP6" s="4756"/>
      <c r="UAQ6" s="4756"/>
      <c r="UAR6" s="4756"/>
      <c r="UAS6" s="4756"/>
      <c r="UAT6" s="4756"/>
      <c r="UAU6" s="4756"/>
      <c r="UAV6" s="4756"/>
      <c r="UAW6" s="4756"/>
      <c r="UAX6" s="4756"/>
      <c r="UAY6" s="4756"/>
      <c r="UAZ6" s="4756"/>
      <c r="UBA6" s="4756"/>
      <c r="UBB6" s="4756"/>
      <c r="UBC6" s="4756"/>
      <c r="UBD6" s="4756"/>
      <c r="UBE6" s="4756"/>
      <c r="UBF6" s="4756"/>
      <c r="UBG6" s="4756"/>
      <c r="UBH6" s="4756"/>
      <c r="UBI6" s="4756"/>
      <c r="UBJ6" s="4756"/>
      <c r="UBK6" s="4756"/>
      <c r="UBL6" s="4756"/>
      <c r="UBM6" s="4756"/>
      <c r="UBN6" s="4756"/>
      <c r="UBO6" s="4756"/>
      <c r="UBP6" s="4756"/>
      <c r="UBQ6" s="4756"/>
      <c r="UBR6" s="4756"/>
      <c r="UBS6" s="4756"/>
      <c r="UBT6" s="4756"/>
      <c r="UBU6" s="4756"/>
      <c r="UBV6" s="4756"/>
      <c r="UBW6" s="4756"/>
      <c r="UBX6" s="4756"/>
      <c r="UBY6" s="4756"/>
      <c r="UBZ6" s="4756"/>
      <c r="UCA6" s="4756"/>
      <c r="UCB6" s="4756"/>
      <c r="UCC6" s="4756"/>
      <c r="UCD6" s="4756"/>
      <c r="UCE6" s="4756"/>
      <c r="UCF6" s="4756"/>
      <c r="UCG6" s="4756"/>
      <c r="UCH6" s="4756"/>
      <c r="UCI6" s="4756"/>
      <c r="UCJ6" s="4756"/>
      <c r="UCK6" s="4756"/>
      <c r="UCL6" s="4756"/>
      <c r="UCM6" s="4756"/>
      <c r="UCN6" s="4756"/>
      <c r="UCO6" s="4756"/>
      <c r="UCP6" s="4756"/>
      <c r="UCQ6" s="4756"/>
      <c r="UCR6" s="4756"/>
      <c r="UCS6" s="4756"/>
      <c r="UCT6" s="4756"/>
      <c r="UCU6" s="4756"/>
      <c r="UCV6" s="4756"/>
      <c r="UCW6" s="4756"/>
      <c r="UCX6" s="4756"/>
      <c r="UCY6" s="4756"/>
      <c r="UCZ6" s="4756"/>
      <c r="UDA6" s="4756"/>
      <c r="UDB6" s="4756"/>
      <c r="UDC6" s="4756"/>
      <c r="UDD6" s="4756"/>
      <c r="UDE6" s="4756"/>
      <c r="UDF6" s="4756"/>
      <c r="UDG6" s="4756"/>
      <c r="UDH6" s="4756"/>
      <c r="UDI6" s="4756"/>
      <c r="UDJ6" s="4756"/>
      <c r="UDK6" s="4756"/>
      <c r="UDL6" s="4756"/>
      <c r="UDM6" s="4756"/>
      <c r="UDN6" s="4756"/>
      <c r="UDO6" s="4756"/>
      <c r="UDP6" s="4756"/>
      <c r="UDQ6" s="4756"/>
      <c r="UDR6" s="4756"/>
      <c r="UDS6" s="4756"/>
      <c r="UDT6" s="4756"/>
      <c r="UDU6" s="4756"/>
      <c r="UDV6" s="4756"/>
      <c r="UDW6" s="4756"/>
      <c r="UDX6" s="4756"/>
      <c r="UDY6" s="4756"/>
      <c r="UDZ6" s="4756"/>
      <c r="UEA6" s="4756"/>
      <c r="UEB6" s="4756"/>
      <c r="UEC6" s="4756"/>
      <c r="UED6" s="4756"/>
      <c r="UEE6" s="4756"/>
      <c r="UEF6" s="4756"/>
      <c r="UEG6" s="4756"/>
      <c r="UEH6" s="4756"/>
      <c r="UEI6" s="4756"/>
      <c r="UEJ6" s="4756"/>
      <c r="UEK6" s="4756"/>
      <c r="UEL6" s="4756"/>
      <c r="UEM6" s="4756"/>
      <c r="UEN6" s="4756"/>
      <c r="UEO6" s="4756"/>
      <c r="UEP6" s="4756"/>
      <c r="UEQ6" s="4756"/>
      <c r="UER6" s="4756"/>
      <c r="UES6" s="4756"/>
      <c r="UET6" s="4756"/>
      <c r="UEU6" s="4756"/>
      <c r="UEV6" s="4756"/>
      <c r="UEW6" s="4756"/>
      <c r="UEX6" s="4756"/>
      <c r="UEY6" s="4756"/>
      <c r="UEZ6" s="4756"/>
      <c r="UFA6" s="4756"/>
      <c r="UFB6" s="4756"/>
      <c r="UFC6" s="4756"/>
      <c r="UFD6" s="4756"/>
      <c r="UFE6" s="4756"/>
      <c r="UFF6" s="4756"/>
      <c r="UFG6" s="4756"/>
      <c r="UFH6" s="4756"/>
      <c r="UFI6" s="4756"/>
      <c r="UFJ6" s="4756"/>
      <c r="UFK6" s="4756"/>
      <c r="UFL6" s="4756"/>
      <c r="UFM6" s="4756"/>
      <c r="UFN6" s="4756"/>
      <c r="UFO6" s="4756"/>
      <c r="UFP6" s="4756"/>
      <c r="UFQ6" s="4756"/>
      <c r="UFR6" s="4756"/>
      <c r="UFS6" s="4756"/>
      <c r="UFT6" s="4756"/>
      <c r="UFU6" s="4756"/>
      <c r="UFV6" s="4756"/>
      <c r="UFW6" s="4756"/>
      <c r="UFX6" s="4756"/>
      <c r="UFY6" s="4756"/>
      <c r="UFZ6" s="4756"/>
      <c r="UGA6" s="4756"/>
      <c r="UGB6" s="4756"/>
      <c r="UGC6" s="4756"/>
      <c r="UGD6" s="4756"/>
      <c r="UGE6" s="4756"/>
      <c r="UGF6" s="4756"/>
      <c r="UGG6" s="4756"/>
      <c r="UGH6" s="4756"/>
      <c r="UGI6" s="4756"/>
      <c r="UGJ6" s="4756"/>
      <c r="UGK6" s="4756"/>
      <c r="UGL6" s="4756"/>
      <c r="UGM6" s="4756"/>
      <c r="UGN6" s="4756"/>
      <c r="UGO6" s="4756"/>
      <c r="UGP6" s="4756"/>
      <c r="UGQ6" s="4756"/>
      <c r="UGR6" s="4756"/>
      <c r="UGS6" s="4756"/>
      <c r="UGT6" s="4756"/>
      <c r="UGU6" s="4756"/>
      <c r="UGV6" s="4756"/>
      <c r="UGW6" s="4756"/>
      <c r="UGX6" s="4756"/>
      <c r="UGY6" s="4756"/>
      <c r="UGZ6" s="4756"/>
      <c r="UHA6" s="4756"/>
      <c r="UHB6" s="4756"/>
      <c r="UHC6" s="4756"/>
      <c r="UHD6" s="4756"/>
      <c r="UHE6" s="4756"/>
      <c r="UHF6" s="4756"/>
      <c r="UHG6" s="4756"/>
      <c r="UHH6" s="4756"/>
      <c r="UHI6" s="4756"/>
      <c r="UHJ6" s="4756"/>
      <c r="UHK6" s="4756"/>
      <c r="UHL6" s="4756"/>
      <c r="UHM6" s="4756"/>
      <c r="UHN6" s="4756"/>
      <c r="UHO6" s="4756"/>
      <c r="UHP6" s="4756"/>
      <c r="UHQ6" s="4756"/>
      <c r="UHR6" s="4756"/>
      <c r="UHS6" s="4756"/>
      <c r="UHT6" s="4756"/>
      <c r="UHU6" s="4756"/>
      <c r="UHV6" s="4756"/>
      <c r="UHW6" s="4756"/>
      <c r="UHX6" s="4756"/>
      <c r="UHY6" s="4756"/>
      <c r="UHZ6" s="4756"/>
      <c r="UIA6" s="4756"/>
      <c r="UIB6" s="4756"/>
      <c r="UIC6" s="4756"/>
      <c r="UID6" s="4756"/>
      <c r="UIE6" s="4756"/>
      <c r="UIF6" s="4756"/>
      <c r="UIG6" s="4756"/>
      <c r="UIH6" s="4756"/>
      <c r="UII6" s="4756"/>
      <c r="UIJ6" s="4756"/>
      <c r="UIK6" s="4756"/>
      <c r="UIL6" s="4756"/>
      <c r="UIM6" s="4756"/>
      <c r="UIN6" s="4756"/>
      <c r="UIO6" s="4756"/>
      <c r="UIP6" s="4756"/>
      <c r="UIQ6" s="4756"/>
      <c r="UIR6" s="4756"/>
      <c r="UIS6" s="4756"/>
      <c r="UIT6" s="4756"/>
      <c r="UIU6" s="4756"/>
      <c r="UIV6" s="4756"/>
      <c r="UIW6" s="4756"/>
      <c r="UIX6" s="4756"/>
      <c r="UIY6" s="4756"/>
      <c r="UIZ6" s="4756"/>
      <c r="UJA6" s="4756"/>
      <c r="UJB6" s="4756"/>
      <c r="UJC6" s="4756"/>
      <c r="UJD6" s="4756"/>
      <c r="UJE6" s="4756"/>
      <c r="UJF6" s="4756"/>
      <c r="UJG6" s="4756"/>
      <c r="UJH6" s="4756"/>
      <c r="UJI6" s="4756"/>
      <c r="UJJ6" s="4756"/>
      <c r="UJK6" s="4756"/>
      <c r="UJL6" s="4756"/>
      <c r="UJM6" s="4756"/>
      <c r="UJN6" s="4756"/>
      <c r="UJO6" s="4756"/>
      <c r="UJP6" s="4756"/>
      <c r="UJQ6" s="4756"/>
      <c r="UJR6" s="4756"/>
      <c r="UJS6" s="4756"/>
      <c r="UJT6" s="4756"/>
      <c r="UJU6" s="4756"/>
      <c r="UJV6" s="4756"/>
      <c r="UJW6" s="4756"/>
      <c r="UJX6" s="4756"/>
      <c r="UJY6" s="4756"/>
      <c r="UJZ6" s="4756"/>
      <c r="UKA6" s="4756"/>
      <c r="UKB6" s="4756"/>
      <c r="UKC6" s="4756"/>
      <c r="UKD6" s="4756"/>
      <c r="UKE6" s="4756"/>
      <c r="UKF6" s="4756"/>
      <c r="UKG6" s="4756"/>
      <c r="UKH6" s="4756"/>
      <c r="UKI6" s="4756"/>
      <c r="UKJ6" s="4756"/>
      <c r="UKK6" s="4756"/>
      <c r="UKL6" s="4756"/>
      <c r="UKM6" s="4756"/>
      <c r="UKN6" s="4756"/>
      <c r="UKO6" s="4756"/>
      <c r="UKP6" s="4756"/>
      <c r="UKQ6" s="4756"/>
      <c r="UKR6" s="4756"/>
      <c r="UKS6" s="4756"/>
      <c r="UKT6" s="4756"/>
      <c r="UKU6" s="4756"/>
      <c r="UKV6" s="4756"/>
      <c r="UKW6" s="4756"/>
      <c r="UKX6" s="4756"/>
      <c r="UKY6" s="4756"/>
      <c r="UKZ6" s="4756"/>
      <c r="ULA6" s="4756"/>
      <c r="ULB6" s="4756"/>
      <c r="ULC6" s="4756"/>
      <c r="ULD6" s="4756"/>
      <c r="ULE6" s="4756"/>
      <c r="ULF6" s="4756"/>
      <c r="ULG6" s="4756"/>
      <c r="ULH6" s="4756"/>
      <c r="ULI6" s="4756"/>
      <c r="ULJ6" s="4756"/>
      <c r="ULK6" s="4756"/>
      <c r="ULL6" s="4756"/>
      <c r="ULM6" s="4756"/>
      <c r="ULN6" s="4756"/>
      <c r="ULO6" s="4756"/>
      <c r="ULP6" s="4756"/>
      <c r="ULQ6" s="4756"/>
      <c r="ULR6" s="4756"/>
      <c r="ULS6" s="4756"/>
      <c r="ULT6" s="4756"/>
      <c r="ULU6" s="4756"/>
      <c r="ULV6" s="4756"/>
      <c r="ULW6" s="4756"/>
      <c r="ULX6" s="4756"/>
      <c r="ULY6" s="4756"/>
      <c r="ULZ6" s="4756"/>
      <c r="UMA6" s="4756"/>
      <c r="UMB6" s="4756"/>
      <c r="UMC6" s="4756"/>
      <c r="UMD6" s="4756"/>
      <c r="UME6" s="4756"/>
      <c r="UMF6" s="4756"/>
      <c r="UMG6" s="4756"/>
      <c r="UMH6" s="4756"/>
      <c r="UMI6" s="4756"/>
      <c r="UMJ6" s="4756"/>
      <c r="UMK6" s="4756"/>
      <c r="UML6" s="4756"/>
      <c r="UMM6" s="4756"/>
      <c r="UMN6" s="4756"/>
      <c r="UMO6" s="4756"/>
      <c r="UMP6" s="4756"/>
      <c r="UMQ6" s="4756"/>
      <c r="UMR6" s="4756"/>
      <c r="UMS6" s="4756"/>
      <c r="UMT6" s="4756"/>
      <c r="UMU6" s="4756"/>
      <c r="UMV6" s="4756"/>
      <c r="UMW6" s="4756"/>
      <c r="UMX6" s="4756"/>
      <c r="UMY6" s="4756"/>
      <c r="UMZ6" s="4756"/>
      <c r="UNA6" s="4756"/>
      <c r="UNB6" s="4756"/>
      <c r="UNC6" s="4756"/>
      <c r="UND6" s="4756"/>
      <c r="UNE6" s="4756"/>
      <c r="UNF6" s="4756"/>
      <c r="UNG6" s="4756"/>
      <c r="UNH6" s="4756"/>
      <c r="UNI6" s="4756"/>
      <c r="UNJ6" s="4756"/>
      <c r="UNK6" s="4756"/>
      <c r="UNL6" s="4756"/>
      <c r="UNM6" s="4756"/>
      <c r="UNN6" s="4756"/>
      <c r="UNO6" s="4756"/>
      <c r="UNP6" s="4756"/>
      <c r="UNQ6" s="4756"/>
      <c r="UNR6" s="4756"/>
      <c r="UNS6" s="4756"/>
      <c r="UNT6" s="4756"/>
      <c r="UNU6" s="4756"/>
      <c r="UNV6" s="4756"/>
      <c r="UNW6" s="4756"/>
      <c r="UNX6" s="4756"/>
      <c r="UNY6" s="4756"/>
      <c r="UNZ6" s="4756"/>
      <c r="UOA6" s="4756"/>
      <c r="UOB6" s="4756"/>
      <c r="UOC6" s="4756"/>
      <c r="UOD6" s="4756"/>
      <c r="UOE6" s="4756"/>
      <c r="UOF6" s="4756"/>
      <c r="UOG6" s="4756"/>
      <c r="UOH6" s="4756"/>
      <c r="UOI6" s="4756"/>
      <c r="UOJ6" s="4756"/>
      <c r="UOK6" s="4756"/>
      <c r="UOL6" s="4756"/>
      <c r="UOM6" s="4756"/>
      <c r="UON6" s="4756"/>
      <c r="UOO6" s="4756"/>
      <c r="UOP6" s="4756"/>
      <c r="UOQ6" s="4756"/>
      <c r="UOR6" s="4756"/>
      <c r="UOS6" s="4756"/>
      <c r="UOT6" s="4756"/>
      <c r="UOU6" s="4756"/>
      <c r="UOV6" s="4756"/>
      <c r="UOW6" s="4756"/>
      <c r="UOX6" s="4756"/>
      <c r="UOY6" s="4756"/>
      <c r="UOZ6" s="4756"/>
      <c r="UPA6" s="4756"/>
      <c r="UPB6" s="4756"/>
      <c r="UPC6" s="4756"/>
      <c r="UPD6" s="4756"/>
      <c r="UPE6" s="4756"/>
      <c r="UPF6" s="4756"/>
      <c r="UPG6" s="4756"/>
      <c r="UPH6" s="4756"/>
      <c r="UPI6" s="4756"/>
      <c r="UPJ6" s="4756"/>
      <c r="UPK6" s="4756"/>
      <c r="UPL6" s="4756"/>
      <c r="UPM6" s="4756"/>
      <c r="UPN6" s="4756"/>
      <c r="UPO6" s="4756"/>
      <c r="UPP6" s="4756"/>
      <c r="UPQ6" s="4756"/>
      <c r="UPR6" s="4756"/>
      <c r="UPS6" s="4756"/>
      <c r="UPT6" s="4756"/>
      <c r="UPU6" s="4756"/>
      <c r="UPV6" s="4756"/>
      <c r="UPW6" s="4756"/>
      <c r="UPX6" s="4756"/>
      <c r="UPY6" s="4756"/>
      <c r="UPZ6" s="4756"/>
      <c r="UQA6" s="4756"/>
      <c r="UQB6" s="4756"/>
      <c r="UQC6" s="4756"/>
      <c r="UQD6" s="4756"/>
      <c r="UQE6" s="4756"/>
      <c r="UQF6" s="4756"/>
      <c r="UQG6" s="4756"/>
      <c r="UQH6" s="4756"/>
      <c r="UQI6" s="4756"/>
      <c r="UQJ6" s="4756"/>
      <c r="UQK6" s="4756"/>
      <c r="UQL6" s="4756"/>
      <c r="UQM6" s="4756"/>
      <c r="UQN6" s="4756"/>
      <c r="UQO6" s="4756"/>
      <c r="UQP6" s="4756"/>
      <c r="UQQ6" s="4756"/>
      <c r="UQR6" s="4756"/>
      <c r="UQS6" s="4756"/>
      <c r="UQT6" s="4756"/>
      <c r="UQU6" s="4756"/>
      <c r="UQV6" s="4756"/>
      <c r="UQW6" s="4756"/>
      <c r="UQX6" s="4756"/>
      <c r="UQY6" s="4756"/>
      <c r="UQZ6" s="4756"/>
      <c r="URA6" s="4756"/>
      <c r="URB6" s="4756"/>
      <c r="URC6" s="4756"/>
      <c r="URD6" s="4756"/>
      <c r="URE6" s="4756"/>
      <c r="URF6" s="4756"/>
      <c r="URG6" s="4756"/>
      <c r="URH6" s="4756"/>
      <c r="URI6" s="4756"/>
      <c r="URJ6" s="4756"/>
      <c r="URK6" s="4756"/>
      <c r="URL6" s="4756"/>
      <c r="URM6" s="4756"/>
      <c r="URN6" s="4756"/>
      <c r="URO6" s="4756"/>
      <c r="URP6" s="4756"/>
      <c r="URQ6" s="4756"/>
      <c r="URR6" s="4756"/>
      <c r="URS6" s="4756"/>
      <c r="URT6" s="4756"/>
      <c r="URU6" s="4756"/>
      <c r="URV6" s="4756"/>
      <c r="URW6" s="4756"/>
      <c r="URX6" s="4756"/>
      <c r="URY6" s="4756"/>
      <c r="URZ6" s="4756"/>
      <c r="USA6" s="4756"/>
      <c r="USB6" s="4756"/>
      <c r="USC6" s="4756"/>
      <c r="USD6" s="4756"/>
      <c r="USE6" s="4756"/>
      <c r="USF6" s="4756"/>
      <c r="USG6" s="4756"/>
      <c r="USH6" s="4756"/>
      <c r="USI6" s="4756"/>
      <c r="USJ6" s="4756"/>
      <c r="USK6" s="4756"/>
      <c r="USL6" s="4756"/>
      <c r="USM6" s="4756"/>
      <c r="USN6" s="4756"/>
      <c r="USO6" s="4756"/>
      <c r="USP6" s="4756"/>
      <c r="USQ6" s="4756"/>
      <c r="USR6" s="4756"/>
      <c r="USS6" s="4756"/>
      <c r="UST6" s="4756"/>
      <c r="USU6" s="4756"/>
      <c r="USV6" s="4756"/>
      <c r="USW6" s="4756"/>
      <c r="USX6" s="4756"/>
      <c r="USY6" s="4756"/>
      <c r="USZ6" s="4756"/>
      <c r="UTA6" s="4756"/>
      <c r="UTB6" s="4756"/>
      <c r="UTC6" s="4756"/>
      <c r="UTD6" s="4756"/>
      <c r="UTE6" s="4756"/>
      <c r="UTF6" s="4756"/>
      <c r="UTG6" s="4756"/>
      <c r="UTH6" s="4756"/>
      <c r="UTI6" s="4756"/>
      <c r="UTJ6" s="4756"/>
      <c r="UTK6" s="4756"/>
      <c r="UTL6" s="4756"/>
      <c r="UTM6" s="4756"/>
      <c r="UTN6" s="4756"/>
      <c r="UTO6" s="4756"/>
      <c r="UTP6" s="4756"/>
      <c r="UTQ6" s="4756"/>
      <c r="UTR6" s="4756"/>
      <c r="UTS6" s="4756"/>
      <c r="UTT6" s="4756"/>
      <c r="UTU6" s="4756"/>
      <c r="UTV6" s="4756"/>
      <c r="UTW6" s="4756"/>
      <c r="UTX6" s="4756"/>
      <c r="UTY6" s="4756"/>
      <c r="UTZ6" s="4756"/>
      <c r="UUA6" s="4756"/>
      <c r="UUB6" s="4756"/>
      <c r="UUC6" s="4756"/>
      <c r="UUD6" s="4756"/>
      <c r="UUE6" s="4756"/>
      <c r="UUF6" s="4756"/>
      <c r="UUG6" s="4756"/>
      <c r="UUH6" s="4756"/>
      <c r="UUI6" s="4756"/>
      <c r="UUJ6" s="4756"/>
      <c r="UUK6" s="4756"/>
      <c r="UUL6" s="4756"/>
      <c r="UUM6" s="4756"/>
      <c r="UUN6" s="4756"/>
      <c r="UUO6" s="4756"/>
      <c r="UUP6" s="4756"/>
      <c r="UUQ6" s="4756"/>
      <c r="UUR6" s="4756"/>
      <c r="UUS6" s="4756"/>
      <c r="UUT6" s="4756"/>
      <c r="UUU6" s="4756"/>
      <c r="UUV6" s="4756"/>
      <c r="UUW6" s="4756"/>
      <c r="UUX6" s="4756"/>
      <c r="UUY6" s="4756"/>
      <c r="UUZ6" s="4756"/>
      <c r="UVA6" s="4756"/>
      <c r="UVB6" s="4756"/>
      <c r="UVC6" s="4756"/>
      <c r="UVD6" s="4756"/>
      <c r="UVE6" s="4756"/>
      <c r="UVF6" s="4756"/>
      <c r="UVG6" s="4756"/>
      <c r="UVH6" s="4756"/>
      <c r="UVI6" s="4756"/>
      <c r="UVJ6" s="4756"/>
      <c r="UVK6" s="4756"/>
      <c r="UVL6" s="4756"/>
      <c r="UVM6" s="4756"/>
      <c r="UVN6" s="4756"/>
      <c r="UVO6" s="4756"/>
      <c r="UVP6" s="4756"/>
      <c r="UVQ6" s="4756"/>
      <c r="UVR6" s="4756"/>
      <c r="UVS6" s="4756"/>
      <c r="UVT6" s="4756"/>
      <c r="UVU6" s="4756"/>
      <c r="UVV6" s="4756"/>
      <c r="UVW6" s="4756"/>
      <c r="UVX6" s="4756"/>
      <c r="UVY6" s="4756"/>
      <c r="UVZ6" s="4756"/>
      <c r="UWA6" s="4756"/>
      <c r="UWB6" s="4756"/>
      <c r="UWC6" s="4756"/>
      <c r="UWD6" s="4756"/>
      <c r="UWE6" s="4756"/>
      <c r="UWF6" s="4756"/>
      <c r="UWG6" s="4756"/>
      <c r="UWH6" s="4756"/>
      <c r="UWI6" s="4756"/>
      <c r="UWJ6" s="4756"/>
      <c r="UWK6" s="4756"/>
      <c r="UWL6" s="4756"/>
      <c r="UWM6" s="4756"/>
      <c r="UWN6" s="4756"/>
      <c r="UWO6" s="4756"/>
      <c r="UWP6" s="4756"/>
      <c r="UWQ6" s="4756"/>
      <c r="UWR6" s="4756"/>
      <c r="UWS6" s="4756"/>
      <c r="UWT6" s="4756"/>
      <c r="UWU6" s="4756"/>
      <c r="UWV6" s="4756"/>
      <c r="UWW6" s="4756"/>
      <c r="UWX6" s="4756"/>
      <c r="UWY6" s="4756"/>
      <c r="UWZ6" s="4756"/>
      <c r="UXA6" s="4756"/>
      <c r="UXB6" s="4756"/>
      <c r="UXC6" s="4756"/>
      <c r="UXD6" s="4756"/>
      <c r="UXE6" s="4756"/>
      <c r="UXF6" s="4756"/>
      <c r="UXG6" s="4756"/>
      <c r="UXH6" s="4756"/>
      <c r="UXI6" s="4756"/>
      <c r="UXJ6" s="4756"/>
      <c r="UXK6" s="4756"/>
      <c r="UXL6" s="4756"/>
      <c r="UXM6" s="4756"/>
      <c r="UXN6" s="4756"/>
      <c r="UXO6" s="4756"/>
      <c r="UXP6" s="4756"/>
      <c r="UXQ6" s="4756"/>
      <c r="UXR6" s="4756"/>
      <c r="UXS6" s="4756"/>
      <c r="UXT6" s="4756"/>
      <c r="UXU6" s="4756"/>
      <c r="UXV6" s="4756"/>
      <c r="UXW6" s="4756"/>
      <c r="UXX6" s="4756"/>
      <c r="UXY6" s="4756"/>
      <c r="UXZ6" s="4756"/>
      <c r="UYA6" s="4756"/>
      <c r="UYB6" s="4756"/>
      <c r="UYC6" s="4756"/>
      <c r="UYD6" s="4756"/>
      <c r="UYE6" s="4756"/>
      <c r="UYF6" s="4756"/>
      <c r="UYG6" s="4756"/>
      <c r="UYH6" s="4756"/>
      <c r="UYI6" s="4756"/>
      <c r="UYJ6" s="4756"/>
      <c r="UYK6" s="4756"/>
      <c r="UYL6" s="4756"/>
      <c r="UYM6" s="4756"/>
      <c r="UYN6" s="4756"/>
      <c r="UYO6" s="4756"/>
      <c r="UYP6" s="4756"/>
      <c r="UYQ6" s="4756"/>
      <c r="UYR6" s="4756"/>
      <c r="UYS6" s="4756"/>
      <c r="UYT6" s="4756"/>
      <c r="UYU6" s="4756"/>
      <c r="UYV6" s="4756"/>
      <c r="UYW6" s="4756"/>
      <c r="UYX6" s="4756"/>
      <c r="UYY6" s="4756"/>
      <c r="UYZ6" s="4756"/>
      <c r="UZA6" s="4756"/>
      <c r="UZB6" s="4756"/>
      <c r="UZC6" s="4756"/>
      <c r="UZD6" s="4756"/>
      <c r="UZE6" s="4756"/>
      <c r="UZF6" s="4756"/>
      <c r="UZG6" s="4756"/>
      <c r="UZH6" s="4756"/>
      <c r="UZI6" s="4756"/>
      <c r="UZJ6" s="4756"/>
      <c r="UZK6" s="4756"/>
      <c r="UZL6" s="4756"/>
      <c r="UZM6" s="4756"/>
      <c r="UZN6" s="4756"/>
      <c r="UZO6" s="4756"/>
      <c r="UZP6" s="4756"/>
      <c r="UZQ6" s="4756"/>
      <c r="UZR6" s="4756"/>
      <c r="UZS6" s="4756"/>
      <c r="UZT6" s="4756"/>
      <c r="UZU6" s="4756"/>
      <c r="UZV6" s="4756"/>
      <c r="UZW6" s="4756"/>
      <c r="UZX6" s="4756"/>
      <c r="UZY6" s="4756"/>
      <c r="UZZ6" s="4756"/>
      <c r="VAA6" s="4756"/>
      <c r="VAB6" s="4756"/>
      <c r="VAC6" s="4756"/>
      <c r="VAD6" s="4756"/>
      <c r="VAE6" s="4756"/>
      <c r="VAF6" s="4756"/>
      <c r="VAG6" s="4756"/>
      <c r="VAH6" s="4756"/>
      <c r="VAI6" s="4756"/>
      <c r="VAJ6" s="4756"/>
      <c r="VAK6" s="4756"/>
      <c r="VAL6" s="4756"/>
      <c r="VAM6" s="4756"/>
      <c r="VAN6" s="4756"/>
      <c r="VAO6" s="4756"/>
      <c r="VAP6" s="4756"/>
      <c r="VAQ6" s="4756"/>
      <c r="VAR6" s="4756"/>
      <c r="VAS6" s="4756"/>
      <c r="VAT6" s="4756"/>
      <c r="VAU6" s="4756"/>
      <c r="VAV6" s="4756"/>
      <c r="VAW6" s="4756"/>
      <c r="VAX6" s="4756"/>
      <c r="VAY6" s="4756"/>
      <c r="VAZ6" s="4756"/>
      <c r="VBA6" s="4756"/>
      <c r="VBB6" s="4756"/>
      <c r="VBC6" s="4756"/>
      <c r="VBD6" s="4756"/>
      <c r="VBE6" s="4756"/>
      <c r="VBF6" s="4756"/>
      <c r="VBG6" s="4756"/>
      <c r="VBH6" s="4756"/>
      <c r="VBI6" s="4756"/>
      <c r="VBJ6" s="4756"/>
      <c r="VBK6" s="4756"/>
      <c r="VBL6" s="4756"/>
      <c r="VBM6" s="4756"/>
      <c r="VBN6" s="4756"/>
      <c r="VBO6" s="4756"/>
      <c r="VBP6" s="4756"/>
      <c r="VBQ6" s="4756"/>
      <c r="VBR6" s="4756"/>
      <c r="VBS6" s="4756"/>
      <c r="VBT6" s="4756"/>
      <c r="VBU6" s="4756"/>
      <c r="VBV6" s="4756"/>
      <c r="VBW6" s="4756"/>
      <c r="VBX6" s="4756"/>
      <c r="VBY6" s="4756"/>
      <c r="VBZ6" s="4756"/>
      <c r="VCA6" s="4756"/>
      <c r="VCB6" s="4756"/>
      <c r="VCC6" s="4756"/>
      <c r="VCD6" s="4756"/>
      <c r="VCE6" s="4756"/>
      <c r="VCF6" s="4756"/>
      <c r="VCG6" s="4756"/>
      <c r="VCH6" s="4756"/>
      <c r="VCI6" s="4756"/>
      <c r="VCJ6" s="4756"/>
      <c r="VCK6" s="4756"/>
      <c r="VCL6" s="4756"/>
      <c r="VCM6" s="4756"/>
      <c r="VCN6" s="4756"/>
      <c r="VCO6" s="4756"/>
      <c r="VCP6" s="4756"/>
      <c r="VCQ6" s="4756"/>
      <c r="VCR6" s="4756"/>
      <c r="VCS6" s="4756"/>
      <c r="VCT6" s="4756"/>
      <c r="VCU6" s="4756"/>
      <c r="VCV6" s="4756"/>
      <c r="VCW6" s="4756"/>
      <c r="VCX6" s="4756"/>
      <c r="VCY6" s="4756"/>
      <c r="VCZ6" s="4756"/>
      <c r="VDA6" s="4756"/>
      <c r="VDB6" s="4756"/>
      <c r="VDC6" s="4756"/>
      <c r="VDD6" s="4756"/>
      <c r="VDE6" s="4756"/>
      <c r="VDF6" s="4756"/>
      <c r="VDG6" s="4756"/>
      <c r="VDH6" s="4756"/>
      <c r="VDI6" s="4756"/>
      <c r="VDJ6" s="4756"/>
      <c r="VDK6" s="4756"/>
      <c r="VDL6" s="4756"/>
      <c r="VDM6" s="4756"/>
      <c r="VDN6" s="4756"/>
      <c r="VDO6" s="4756"/>
      <c r="VDP6" s="4756"/>
      <c r="VDQ6" s="4756"/>
      <c r="VDR6" s="4756"/>
      <c r="VDS6" s="4756"/>
      <c r="VDT6" s="4756"/>
      <c r="VDU6" s="4756"/>
      <c r="VDV6" s="4756"/>
      <c r="VDW6" s="4756"/>
      <c r="VDX6" s="4756"/>
      <c r="VDY6" s="4756"/>
      <c r="VDZ6" s="4756"/>
      <c r="VEA6" s="4756"/>
      <c r="VEB6" s="4756"/>
      <c r="VEC6" s="4756"/>
      <c r="VED6" s="4756"/>
      <c r="VEE6" s="4756"/>
      <c r="VEF6" s="4756"/>
      <c r="VEG6" s="4756"/>
      <c r="VEH6" s="4756"/>
      <c r="VEI6" s="4756"/>
      <c r="VEJ6" s="4756"/>
      <c r="VEK6" s="4756"/>
      <c r="VEL6" s="4756"/>
      <c r="VEM6" s="4756"/>
      <c r="VEN6" s="4756"/>
      <c r="VEO6" s="4756"/>
      <c r="VEP6" s="4756"/>
      <c r="VEQ6" s="4756"/>
      <c r="VER6" s="4756"/>
      <c r="VES6" s="4756"/>
      <c r="VET6" s="4756"/>
      <c r="VEU6" s="4756"/>
      <c r="VEV6" s="4756"/>
      <c r="VEW6" s="4756"/>
      <c r="VEX6" s="4756"/>
      <c r="VEY6" s="4756"/>
      <c r="VEZ6" s="4756"/>
      <c r="VFA6" s="4756"/>
      <c r="VFB6" s="4756"/>
      <c r="VFC6" s="4756"/>
      <c r="VFD6" s="4756"/>
      <c r="VFE6" s="4756"/>
      <c r="VFF6" s="4756"/>
      <c r="VFG6" s="4756"/>
      <c r="VFH6" s="4756"/>
      <c r="VFI6" s="4756"/>
      <c r="VFJ6" s="4756"/>
      <c r="VFK6" s="4756"/>
      <c r="VFL6" s="4756"/>
      <c r="VFM6" s="4756"/>
      <c r="VFN6" s="4756"/>
      <c r="VFO6" s="4756"/>
      <c r="VFP6" s="4756"/>
      <c r="VFQ6" s="4756"/>
      <c r="VFR6" s="4756"/>
      <c r="VFS6" s="4756"/>
      <c r="VFT6" s="4756"/>
      <c r="VFU6" s="4756"/>
      <c r="VFV6" s="4756"/>
      <c r="VFW6" s="4756"/>
      <c r="VFX6" s="4756"/>
      <c r="VFY6" s="4756"/>
      <c r="VFZ6" s="4756"/>
      <c r="VGA6" s="4756"/>
      <c r="VGB6" s="4756"/>
      <c r="VGC6" s="4756"/>
      <c r="VGD6" s="4756"/>
      <c r="VGE6" s="4756"/>
      <c r="VGF6" s="4756"/>
      <c r="VGG6" s="4756"/>
      <c r="VGH6" s="4756"/>
      <c r="VGI6" s="4756"/>
      <c r="VGJ6" s="4756"/>
      <c r="VGK6" s="4756"/>
      <c r="VGL6" s="4756"/>
      <c r="VGM6" s="4756"/>
      <c r="VGN6" s="4756"/>
      <c r="VGO6" s="4756"/>
      <c r="VGP6" s="4756"/>
      <c r="VGQ6" s="4756"/>
      <c r="VGR6" s="4756"/>
      <c r="VGS6" s="4756"/>
      <c r="VGT6" s="4756"/>
      <c r="VGU6" s="4756"/>
      <c r="VGV6" s="4756"/>
      <c r="VGW6" s="4756"/>
      <c r="VGX6" s="4756"/>
      <c r="VGY6" s="4756"/>
      <c r="VGZ6" s="4756"/>
      <c r="VHA6" s="4756"/>
      <c r="VHB6" s="4756"/>
      <c r="VHC6" s="4756"/>
      <c r="VHD6" s="4756"/>
      <c r="VHE6" s="4756"/>
      <c r="VHF6" s="4756"/>
      <c r="VHG6" s="4756"/>
      <c r="VHH6" s="4756"/>
      <c r="VHI6" s="4756"/>
      <c r="VHJ6" s="4756"/>
      <c r="VHK6" s="4756"/>
      <c r="VHL6" s="4756"/>
      <c r="VHM6" s="4756"/>
      <c r="VHN6" s="4756"/>
      <c r="VHO6" s="4756"/>
      <c r="VHP6" s="4756"/>
      <c r="VHQ6" s="4756"/>
      <c r="VHR6" s="4756"/>
      <c r="VHS6" s="4756"/>
      <c r="VHT6" s="4756"/>
      <c r="VHU6" s="4756"/>
      <c r="VHV6" s="4756"/>
      <c r="VHW6" s="4756"/>
      <c r="VHX6" s="4756"/>
      <c r="VHY6" s="4756"/>
      <c r="VHZ6" s="4756"/>
      <c r="VIA6" s="4756"/>
      <c r="VIB6" s="4756"/>
      <c r="VIC6" s="4756"/>
      <c r="VID6" s="4756"/>
      <c r="VIE6" s="4756"/>
      <c r="VIF6" s="4756"/>
      <c r="VIG6" s="4756"/>
      <c r="VIH6" s="4756"/>
      <c r="VII6" s="4756"/>
      <c r="VIJ6" s="4756"/>
      <c r="VIK6" s="4756"/>
      <c r="VIL6" s="4756"/>
      <c r="VIM6" s="4756"/>
      <c r="VIN6" s="4756"/>
      <c r="VIO6" s="4756"/>
      <c r="VIP6" s="4756"/>
      <c r="VIQ6" s="4756"/>
      <c r="VIR6" s="4756"/>
      <c r="VIS6" s="4756"/>
      <c r="VIT6" s="4756"/>
      <c r="VIU6" s="4756"/>
      <c r="VIV6" s="4756"/>
      <c r="VIW6" s="4756"/>
      <c r="VIX6" s="4756"/>
      <c r="VIY6" s="4756"/>
      <c r="VIZ6" s="4756"/>
      <c r="VJA6" s="4756"/>
      <c r="VJB6" s="4756"/>
      <c r="VJC6" s="4756"/>
      <c r="VJD6" s="4756"/>
      <c r="VJE6" s="4756"/>
      <c r="VJF6" s="4756"/>
      <c r="VJG6" s="4756"/>
      <c r="VJH6" s="4756"/>
      <c r="VJI6" s="4756"/>
      <c r="VJJ6" s="4756"/>
      <c r="VJK6" s="4756"/>
      <c r="VJL6" s="4756"/>
      <c r="VJM6" s="4756"/>
      <c r="VJN6" s="4756"/>
      <c r="VJO6" s="4756"/>
      <c r="VJP6" s="4756"/>
      <c r="VJQ6" s="4756"/>
      <c r="VJR6" s="4756"/>
      <c r="VJS6" s="4756"/>
      <c r="VJT6" s="4756"/>
      <c r="VJU6" s="4756"/>
      <c r="VJV6" s="4756"/>
      <c r="VJW6" s="4756"/>
      <c r="VJX6" s="4756"/>
      <c r="VJY6" s="4756"/>
      <c r="VJZ6" s="4756"/>
      <c r="VKA6" s="4756"/>
      <c r="VKB6" s="4756"/>
      <c r="VKC6" s="4756"/>
      <c r="VKD6" s="4756"/>
      <c r="VKE6" s="4756"/>
      <c r="VKF6" s="4756"/>
      <c r="VKG6" s="4756"/>
      <c r="VKH6" s="4756"/>
      <c r="VKI6" s="4756"/>
      <c r="VKJ6" s="4756"/>
      <c r="VKK6" s="4756"/>
      <c r="VKL6" s="4756"/>
      <c r="VKM6" s="4756"/>
      <c r="VKN6" s="4756"/>
      <c r="VKO6" s="4756"/>
      <c r="VKP6" s="4756"/>
      <c r="VKQ6" s="4756"/>
      <c r="VKR6" s="4756"/>
      <c r="VKS6" s="4756"/>
      <c r="VKT6" s="4756"/>
      <c r="VKU6" s="4756"/>
      <c r="VKV6" s="4756"/>
      <c r="VKW6" s="4756"/>
      <c r="VKX6" s="4756"/>
      <c r="VKY6" s="4756"/>
      <c r="VKZ6" s="4756"/>
      <c r="VLA6" s="4756"/>
      <c r="VLB6" s="4756"/>
      <c r="VLC6" s="4756"/>
      <c r="VLD6" s="4756"/>
      <c r="VLE6" s="4756"/>
      <c r="VLF6" s="4756"/>
      <c r="VLG6" s="4756"/>
      <c r="VLH6" s="4756"/>
      <c r="VLI6" s="4756"/>
      <c r="VLJ6" s="4756"/>
      <c r="VLK6" s="4756"/>
      <c r="VLL6" s="4756"/>
      <c r="VLM6" s="4756"/>
      <c r="VLN6" s="4756"/>
      <c r="VLO6" s="4756"/>
      <c r="VLP6" s="4756"/>
      <c r="VLQ6" s="4756"/>
      <c r="VLR6" s="4756"/>
      <c r="VLS6" s="4756"/>
      <c r="VLT6" s="4756"/>
      <c r="VLU6" s="4756"/>
      <c r="VLV6" s="4756"/>
      <c r="VLW6" s="4756"/>
      <c r="VLX6" s="4756"/>
      <c r="VLY6" s="4756"/>
      <c r="VLZ6" s="4756"/>
      <c r="VMA6" s="4756"/>
      <c r="VMB6" s="4756"/>
      <c r="VMC6" s="4756"/>
      <c r="VMD6" s="4756"/>
      <c r="VME6" s="4756"/>
      <c r="VMF6" s="4756"/>
      <c r="VMG6" s="4756"/>
      <c r="VMH6" s="4756"/>
      <c r="VMI6" s="4756"/>
      <c r="VMJ6" s="4756"/>
      <c r="VMK6" s="4756"/>
      <c r="VML6" s="4756"/>
      <c r="VMM6" s="4756"/>
      <c r="VMN6" s="4756"/>
      <c r="VMO6" s="4756"/>
      <c r="VMP6" s="4756"/>
      <c r="VMQ6" s="4756"/>
      <c r="VMR6" s="4756"/>
      <c r="VMS6" s="4756"/>
      <c r="VMT6" s="4756"/>
      <c r="VMU6" s="4756"/>
      <c r="VMV6" s="4756"/>
      <c r="VMW6" s="4756"/>
      <c r="VMX6" s="4756"/>
      <c r="VMY6" s="4756"/>
      <c r="VMZ6" s="4756"/>
      <c r="VNA6" s="4756"/>
      <c r="VNB6" s="4756"/>
      <c r="VNC6" s="4756"/>
      <c r="VND6" s="4756"/>
      <c r="VNE6" s="4756"/>
      <c r="VNF6" s="4756"/>
      <c r="VNG6" s="4756"/>
      <c r="VNH6" s="4756"/>
      <c r="VNI6" s="4756"/>
      <c r="VNJ6" s="4756"/>
      <c r="VNK6" s="4756"/>
      <c r="VNL6" s="4756"/>
      <c r="VNM6" s="4756"/>
      <c r="VNN6" s="4756"/>
      <c r="VNO6" s="4756"/>
      <c r="VNP6" s="4756"/>
      <c r="VNQ6" s="4756"/>
      <c r="VNR6" s="4756"/>
      <c r="VNS6" s="4756"/>
      <c r="VNT6" s="4756"/>
      <c r="VNU6" s="4756"/>
      <c r="VNV6" s="4756"/>
      <c r="VNW6" s="4756"/>
      <c r="VNX6" s="4756"/>
      <c r="VNY6" s="4756"/>
      <c r="VNZ6" s="4756"/>
      <c r="VOA6" s="4756"/>
      <c r="VOB6" s="4756"/>
      <c r="VOC6" s="4756"/>
      <c r="VOD6" s="4756"/>
      <c r="VOE6" s="4756"/>
      <c r="VOF6" s="4756"/>
      <c r="VOG6" s="4756"/>
      <c r="VOH6" s="4756"/>
      <c r="VOI6" s="4756"/>
      <c r="VOJ6" s="4756"/>
      <c r="VOK6" s="4756"/>
      <c r="VOL6" s="4756"/>
      <c r="VOM6" s="4756"/>
      <c r="VON6" s="4756"/>
      <c r="VOO6" s="4756"/>
      <c r="VOP6" s="4756"/>
      <c r="VOQ6" s="4756"/>
      <c r="VOR6" s="4756"/>
      <c r="VOS6" s="4756"/>
      <c r="VOT6" s="4756"/>
      <c r="VOU6" s="4756"/>
      <c r="VOV6" s="4756"/>
      <c r="VOW6" s="4756"/>
      <c r="VOX6" s="4756"/>
      <c r="VOY6" s="4756"/>
      <c r="VOZ6" s="4756"/>
      <c r="VPA6" s="4756"/>
      <c r="VPB6" s="4756"/>
      <c r="VPC6" s="4756"/>
      <c r="VPD6" s="4756"/>
      <c r="VPE6" s="4756"/>
      <c r="VPF6" s="4756"/>
      <c r="VPG6" s="4756"/>
      <c r="VPH6" s="4756"/>
      <c r="VPI6" s="4756"/>
      <c r="VPJ6" s="4756"/>
      <c r="VPK6" s="4756"/>
      <c r="VPL6" s="4756"/>
      <c r="VPM6" s="4756"/>
      <c r="VPN6" s="4756"/>
      <c r="VPO6" s="4756"/>
      <c r="VPP6" s="4756"/>
      <c r="VPQ6" s="4756"/>
      <c r="VPR6" s="4756"/>
      <c r="VPS6" s="4756"/>
      <c r="VPT6" s="4756"/>
      <c r="VPU6" s="4756"/>
      <c r="VPV6" s="4756"/>
      <c r="VPW6" s="4756"/>
      <c r="VPX6" s="4756"/>
      <c r="VPY6" s="4756"/>
      <c r="VPZ6" s="4756"/>
      <c r="VQA6" s="4756"/>
      <c r="VQB6" s="4756"/>
      <c r="VQC6" s="4756"/>
      <c r="VQD6" s="4756"/>
      <c r="VQE6" s="4756"/>
      <c r="VQF6" s="4756"/>
      <c r="VQG6" s="4756"/>
      <c r="VQH6" s="4756"/>
      <c r="VQI6" s="4756"/>
      <c r="VQJ6" s="4756"/>
      <c r="VQK6" s="4756"/>
      <c r="VQL6" s="4756"/>
      <c r="VQM6" s="4756"/>
      <c r="VQN6" s="4756"/>
      <c r="VQO6" s="4756"/>
      <c r="VQP6" s="4756"/>
      <c r="VQQ6" s="4756"/>
      <c r="VQR6" s="4756"/>
      <c r="VQS6" s="4756"/>
      <c r="VQT6" s="4756"/>
      <c r="VQU6" s="4756"/>
      <c r="VQV6" s="4756"/>
      <c r="VQW6" s="4756"/>
      <c r="VQX6" s="4756"/>
      <c r="VQY6" s="4756"/>
      <c r="VQZ6" s="4756"/>
      <c r="VRA6" s="4756"/>
      <c r="VRB6" s="4756"/>
      <c r="VRC6" s="4756"/>
      <c r="VRD6" s="4756"/>
      <c r="VRE6" s="4756"/>
      <c r="VRF6" s="4756"/>
      <c r="VRG6" s="4756"/>
      <c r="VRH6" s="4756"/>
      <c r="VRI6" s="4756"/>
      <c r="VRJ6" s="4756"/>
      <c r="VRK6" s="4756"/>
      <c r="VRL6" s="4756"/>
      <c r="VRM6" s="4756"/>
      <c r="VRN6" s="4756"/>
      <c r="VRO6" s="4756"/>
      <c r="VRP6" s="4756"/>
      <c r="VRQ6" s="4756"/>
      <c r="VRR6" s="4756"/>
      <c r="VRS6" s="4756"/>
      <c r="VRT6" s="4756"/>
      <c r="VRU6" s="4756"/>
      <c r="VRV6" s="4756"/>
      <c r="VRW6" s="4756"/>
      <c r="VRX6" s="4756"/>
      <c r="VRY6" s="4756"/>
      <c r="VRZ6" s="4756"/>
      <c r="VSA6" s="4756"/>
      <c r="VSB6" s="4756"/>
      <c r="VSC6" s="4756"/>
      <c r="VSD6" s="4756"/>
      <c r="VSE6" s="4756"/>
      <c r="VSF6" s="4756"/>
      <c r="VSG6" s="4756"/>
      <c r="VSH6" s="4756"/>
      <c r="VSI6" s="4756"/>
      <c r="VSJ6" s="4756"/>
      <c r="VSK6" s="4756"/>
      <c r="VSL6" s="4756"/>
      <c r="VSM6" s="4756"/>
      <c r="VSN6" s="4756"/>
      <c r="VSO6" s="4756"/>
      <c r="VSP6" s="4756"/>
      <c r="VSQ6" s="4756"/>
      <c r="VSR6" s="4756"/>
      <c r="VSS6" s="4756"/>
      <c r="VST6" s="4756"/>
      <c r="VSU6" s="4756"/>
      <c r="VSV6" s="4756"/>
      <c r="VSW6" s="4756"/>
      <c r="VSX6" s="4756"/>
      <c r="VSY6" s="4756"/>
      <c r="VSZ6" s="4756"/>
      <c r="VTA6" s="4756"/>
      <c r="VTB6" s="4756"/>
      <c r="VTC6" s="4756"/>
      <c r="VTD6" s="4756"/>
      <c r="VTE6" s="4756"/>
      <c r="VTF6" s="4756"/>
      <c r="VTG6" s="4756"/>
      <c r="VTH6" s="4756"/>
      <c r="VTI6" s="4756"/>
      <c r="VTJ6" s="4756"/>
      <c r="VTK6" s="4756"/>
      <c r="VTL6" s="4756"/>
      <c r="VTM6" s="4756"/>
      <c r="VTN6" s="4756"/>
      <c r="VTO6" s="4756"/>
      <c r="VTP6" s="4756"/>
      <c r="VTQ6" s="4756"/>
      <c r="VTR6" s="4756"/>
      <c r="VTS6" s="4756"/>
      <c r="VTT6" s="4756"/>
      <c r="VTU6" s="4756"/>
      <c r="VTV6" s="4756"/>
      <c r="VTW6" s="4756"/>
      <c r="VTX6" s="4756"/>
      <c r="VTY6" s="4756"/>
      <c r="VTZ6" s="4756"/>
      <c r="VUA6" s="4756"/>
      <c r="VUB6" s="4756"/>
      <c r="VUC6" s="4756"/>
      <c r="VUD6" s="4756"/>
      <c r="VUE6" s="4756"/>
      <c r="VUF6" s="4756"/>
      <c r="VUG6" s="4756"/>
      <c r="VUH6" s="4756"/>
      <c r="VUI6" s="4756"/>
      <c r="VUJ6" s="4756"/>
      <c r="VUK6" s="4756"/>
      <c r="VUL6" s="4756"/>
      <c r="VUM6" s="4756"/>
      <c r="VUN6" s="4756"/>
      <c r="VUO6" s="4756"/>
      <c r="VUP6" s="4756"/>
      <c r="VUQ6" s="4756"/>
      <c r="VUR6" s="4756"/>
      <c r="VUS6" s="4756"/>
      <c r="VUT6" s="4756"/>
      <c r="VUU6" s="4756"/>
      <c r="VUV6" s="4756"/>
      <c r="VUW6" s="4756"/>
      <c r="VUX6" s="4756"/>
      <c r="VUY6" s="4756"/>
      <c r="VUZ6" s="4756"/>
      <c r="VVA6" s="4756"/>
      <c r="VVB6" s="4756"/>
      <c r="VVC6" s="4756"/>
      <c r="VVD6" s="4756"/>
      <c r="VVE6" s="4756"/>
      <c r="VVF6" s="4756"/>
      <c r="VVG6" s="4756"/>
      <c r="VVH6" s="4756"/>
      <c r="VVI6" s="4756"/>
      <c r="VVJ6" s="4756"/>
      <c r="VVK6" s="4756"/>
      <c r="VVL6" s="4756"/>
      <c r="VVM6" s="4756"/>
      <c r="VVN6" s="4756"/>
      <c r="VVO6" s="4756"/>
      <c r="VVP6" s="4756"/>
      <c r="VVQ6" s="4756"/>
      <c r="VVR6" s="4756"/>
      <c r="VVS6" s="4756"/>
      <c r="VVT6" s="4756"/>
      <c r="VVU6" s="4756"/>
      <c r="VVV6" s="4756"/>
      <c r="VVW6" s="4756"/>
      <c r="VVX6" s="4756"/>
      <c r="VVY6" s="4756"/>
      <c r="VVZ6" s="4756"/>
      <c r="VWA6" s="4756"/>
      <c r="VWB6" s="4756"/>
      <c r="VWC6" s="4756"/>
      <c r="VWD6" s="4756"/>
      <c r="VWE6" s="4756"/>
      <c r="VWF6" s="4756"/>
      <c r="VWG6" s="4756"/>
      <c r="VWH6" s="4756"/>
      <c r="VWI6" s="4756"/>
      <c r="VWJ6" s="4756"/>
      <c r="VWK6" s="4756"/>
      <c r="VWL6" s="4756"/>
      <c r="VWM6" s="4756"/>
      <c r="VWN6" s="4756"/>
      <c r="VWO6" s="4756"/>
      <c r="VWP6" s="4756"/>
      <c r="VWQ6" s="4756"/>
      <c r="VWR6" s="4756"/>
      <c r="VWS6" s="4756"/>
      <c r="VWT6" s="4756"/>
      <c r="VWU6" s="4756"/>
      <c r="VWV6" s="4756"/>
      <c r="VWW6" s="4756"/>
      <c r="VWX6" s="4756"/>
      <c r="VWY6" s="4756"/>
      <c r="VWZ6" s="4756"/>
      <c r="VXA6" s="4756"/>
      <c r="VXB6" s="4756"/>
      <c r="VXC6" s="4756"/>
      <c r="VXD6" s="4756"/>
      <c r="VXE6" s="4756"/>
      <c r="VXF6" s="4756"/>
      <c r="VXG6" s="4756"/>
      <c r="VXH6" s="4756"/>
      <c r="VXI6" s="4756"/>
      <c r="VXJ6" s="4756"/>
      <c r="VXK6" s="4756"/>
      <c r="VXL6" s="4756"/>
      <c r="VXM6" s="4756"/>
      <c r="VXN6" s="4756"/>
      <c r="VXO6" s="4756"/>
      <c r="VXP6" s="4756"/>
      <c r="VXQ6" s="4756"/>
      <c r="VXR6" s="4756"/>
      <c r="VXS6" s="4756"/>
      <c r="VXT6" s="4756"/>
      <c r="VXU6" s="4756"/>
      <c r="VXV6" s="4756"/>
      <c r="VXW6" s="4756"/>
      <c r="VXX6" s="4756"/>
      <c r="VXY6" s="4756"/>
      <c r="VXZ6" s="4756"/>
      <c r="VYA6" s="4756"/>
      <c r="VYB6" s="4756"/>
      <c r="VYC6" s="4756"/>
      <c r="VYD6" s="4756"/>
      <c r="VYE6" s="4756"/>
      <c r="VYF6" s="4756"/>
      <c r="VYG6" s="4756"/>
      <c r="VYH6" s="4756"/>
      <c r="VYI6" s="4756"/>
      <c r="VYJ6" s="4756"/>
      <c r="VYK6" s="4756"/>
      <c r="VYL6" s="4756"/>
      <c r="VYM6" s="4756"/>
      <c r="VYN6" s="4756"/>
      <c r="VYO6" s="4756"/>
      <c r="VYP6" s="4756"/>
      <c r="VYQ6" s="4756"/>
      <c r="VYR6" s="4756"/>
      <c r="VYS6" s="4756"/>
      <c r="VYT6" s="4756"/>
      <c r="VYU6" s="4756"/>
      <c r="VYV6" s="4756"/>
      <c r="VYW6" s="4756"/>
      <c r="VYX6" s="4756"/>
      <c r="VYY6" s="4756"/>
      <c r="VYZ6" s="4756"/>
      <c r="VZA6" s="4756"/>
      <c r="VZB6" s="4756"/>
      <c r="VZC6" s="4756"/>
      <c r="VZD6" s="4756"/>
      <c r="VZE6" s="4756"/>
      <c r="VZF6" s="4756"/>
      <c r="VZG6" s="4756"/>
      <c r="VZH6" s="4756"/>
      <c r="VZI6" s="4756"/>
      <c r="VZJ6" s="4756"/>
      <c r="VZK6" s="4756"/>
      <c r="VZL6" s="4756"/>
      <c r="VZM6" s="4756"/>
      <c r="VZN6" s="4756"/>
      <c r="VZO6" s="4756"/>
      <c r="VZP6" s="4756"/>
      <c r="VZQ6" s="4756"/>
      <c r="VZR6" s="4756"/>
      <c r="VZS6" s="4756"/>
      <c r="VZT6" s="4756"/>
      <c r="VZU6" s="4756"/>
      <c r="VZV6" s="4756"/>
      <c r="VZW6" s="4756"/>
      <c r="VZX6" s="4756"/>
      <c r="VZY6" s="4756"/>
      <c r="VZZ6" s="4756"/>
      <c r="WAA6" s="4756"/>
      <c r="WAB6" s="4756"/>
      <c r="WAC6" s="4756"/>
      <c r="WAD6" s="4756"/>
      <c r="WAE6" s="4756"/>
      <c r="WAF6" s="4756"/>
      <c r="WAG6" s="4756"/>
      <c r="WAH6" s="4756"/>
      <c r="WAI6" s="4756"/>
      <c r="WAJ6" s="4756"/>
      <c r="WAK6" s="4756"/>
      <c r="WAL6" s="4756"/>
      <c r="WAM6" s="4756"/>
      <c r="WAN6" s="4756"/>
      <c r="WAO6" s="4756"/>
      <c r="WAP6" s="4756"/>
      <c r="WAQ6" s="4756"/>
      <c r="WAR6" s="4756"/>
      <c r="WAS6" s="4756"/>
      <c r="WAT6" s="4756"/>
      <c r="WAU6" s="4756"/>
      <c r="WAV6" s="4756"/>
      <c r="WAW6" s="4756"/>
      <c r="WAX6" s="4756"/>
      <c r="WAY6" s="4756"/>
      <c r="WAZ6" s="4756"/>
      <c r="WBA6" s="4756"/>
      <c r="WBB6" s="4756"/>
      <c r="WBC6" s="4756"/>
      <c r="WBD6" s="4756"/>
      <c r="WBE6" s="4756"/>
      <c r="WBF6" s="4756"/>
      <c r="WBG6" s="4756"/>
      <c r="WBH6" s="4756"/>
      <c r="WBI6" s="4756"/>
      <c r="WBJ6" s="4756"/>
      <c r="WBK6" s="4756"/>
      <c r="WBL6" s="4756"/>
      <c r="WBM6" s="4756"/>
      <c r="WBN6" s="4756"/>
      <c r="WBO6" s="4756"/>
      <c r="WBP6" s="4756"/>
      <c r="WBQ6" s="4756"/>
      <c r="WBR6" s="4756"/>
      <c r="WBS6" s="4756"/>
      <c r="WBT6" s="4756"/>
      <c r="WBU6" s="4756"/>
      <c r="WBV6" s="4756"/>
      <c r="WBW6" s="4756"/>
      <c r="WBX6" s="4756"/>
      <c r="WBY6" s="4756"/>
      <c r="WBZ6" s="4756"/>
      <c r="WCA6" s="4756"/>
      <c r="WCB6" s="4756"/>
      <c r="WCC6" s="4756"/>
      <c r="WCD6" s="4756"/>
      <c r="WCE6" s="4756"/>
      <c r="WCF6" s="4756"/>
      <c r="WCG6" s="4756"/>
      <c r="WCH6" s="4756"/>
      <c r="WCI6" s="4756"/>
      <c r="WCJ6" s="4756"/>
      <c r="WCK6" s="4756"/>
      <c r="WCL6" s="4756"/>
      <c r="WCM6" s="4756"/>
      <c r="WCN6" s="4756"/>
      <c r="WCO6" s="4756"/>
      <c r="WCP6" s="4756"/>
      <c r="WCQ6" s="4756"/>
      <c r="WCR6" s="4756"/>
      <c r="WCS6" s="4756"/>
      <c r="WCT6" s="4756"/>
      <c r="WCU6" s="4756"/>
      <c r="WCV6" s="4756"/>
      <c r="WCW6" s="4756"/>
      <c r="WCX6" s="4756"/>
      <c r="WCY6" s="4756"/>
      <c r="WCZ6" s="4756"/>
      <c r="WDA6" s="4756"/>
      <c r="WDB6" s="4756"/>
      <c r="WDC6" s="4756"/>
      <c r="WDD6" s="4756"/>
      <c r="WDE6" s="4756"/>
      <c r="WDF6" s="4756"/>
      <c r="WDG6" s="4756"/>
      <c r="WDH6" s="4756"/>
      <c r="WDI6" s="4756"/>
      <c r="WDJ6" s="4756"/>
      <c r="WDK6" s="4756"/>
      <c r="WDL6" s="4756"/>
      <c r="WDM6" s="4756"/>
      <c r="WDN6" s="4756"/>
      <c r="WDO6" s="4756"/>
      <c r="WDP6" s="4756"/>
      <c r="WDQ6" s="4756"/>
      <c r="WDR6" s="4756"/>
      <c r="WDS6" s="4756"/>
      <c r="WDT6" s="4756"/>
      <c r="WDU6" s="4756"/>
      <c r="WDV6" s="4756"/>
      <c r="WDW6" s="4756"/>
      <c r="WDX6" s="4756"/>
      <c r="WDY6" s="4756"/>
      <c r="WDZ6" s="4756"/>
      <c r="WEA6" s="4756"/>
      <c r="WEB6" s="4756"/>
      <c r="WEC6" s="4756"/>
      <c r="WED6" s="4756"/>
      <c r="WEE6" s="4756"/>
      <c r="WEF6" s="4756"/>
      <c r="WEG6" s="4756"/>
      <c r="WEH6" s="4756"/>
      <c r="WEI6" s="4756"/>
      <c r="WEJ6" s="4756"/>
      <c r="WEK6" s="4756"/>
      <c r="WEL6" s="4756"/>
      <c r="WEM6" s="4756"/>
      <c r="WEN6" s="4756"/>
      <c r="WEO6" s="4756"/>
      <c r="WEP6" s="4756"/>
      <c r="WEQ6" s="4756"/>
      <c r="WER6" s="4756"/>
      <c r="WES6" s="4756"/>
      <c r="WET6" s="4756"/>
      <c r="WEU6" s="4756"/>
      <c r="WEV6" s="4756"/>
      <c r="WEW6" s="4756"/>
      <c r="WEX6" s="4756"/>
      <c r="WEY6" s="4756"/>
      <c r="WEZ6" s="4756"/>
      <c r="WFA6" s="4756"/>
      <c r="WFB6" s="4756"/>
      <c r="WFC6" s="4756"/>
      <c r="WFD6" s="4756"/>
      <c r="WFE6" s="4756"/>
      <c r="WFF6" s="4756"/>
      <c r="WFG6" s="4756"/>
      <c r="WFH6" s="4756"/>
      <c r="WFI6" s="4756"/>
      <c r="WFJ6" s="4756"/>
      <c r="WFK6" s="4756"/>
      <c r="WFL6" s="4756"/>
      <c r="WFM6" s="4756"/>
      <c r="WFN6" s="4756"/>
      <c r="WFO6" s="4756"/>
      <c r="WFP6" s="4756"/>
      <c r="WFQ6" s="4756"/>
      <c r="WFR6" s="4756"/>
      <c r="WFS6" s="4756"/>
      <c r="WFT6" s="4756"/>
      <c r="WFU6" s="4756"/>
      <c r="WFV6" s="4756"/>
      <c r="WFW6" s="4756"/>
      <c r="WFX6" s="4756"/>
      <c r="WFY6" s="4756"/>
      <c r="WFZ6" s="4756"/>
      <c r="WGA6" s="4756"/>
      <c r="WGB6" s="4756"/>
      <c r="WGC6" s="4756"/>
      <c r="WGD6" s="4756"/>
      <c r="WGE6" s="4756"/>
      <c r="WGF6" s="4756"/>
      <c r="WGG6" s="4756"/>
      <c r="WGH6" s="4756"/>
      <c r="WGI6" s="4756"/>
      <c r="WGJ6" s="4756"/>
      <c r="WGK6" s="4756"/>
      <c r="WGL6" s="4756"/>
      <c r="WGM6" s="4756"/>
      <c r="WGN6" s="4756"/>
      <c r="WGO6" s="4756"/>
      <c r="WGP6" s="4756"/>
      <c r="WGQ6" s="4756"/>
      <c r="WGR6" s="4756"/>
      <c r="WGS6" s="4756"/>
      <c r="WGT6" s="4756"/>
      <c r="WGU6" s="4756"/>
      <c r="WGV6" s="4756"/>
      <c r="WGW6" s="4756"/>
      <c r="WGX6" s="4756"/>
      <c r="WGY6" s="4756"/>
      <c r="WGZ6" s="4756"/>
      <c r="WHA6" s="4756"/>
      <c r="WHB6" s="4756"/>
      <c r="WHC6" s="4756"/>
      <c r="WHD6" s="4756"/>
      <c r="WHE6" s="4756"/>
      <c r="WHF6" s="4756"/>
      <c r="WHG6" s="4756"/>
      <c r="WHH6" s="4756"/>
      <c r="WHI6" s="4756"/>
      <c r="WHJ6" s="4756"/>
      <c r="WHK6" s="4756"/>
      <c r="WHL6" s="4756"/>
      <c r="WHM6" s="4756"/>
      <c r="WHN6" s="4756"/>
      <c r="WHO6" s="4756"/>
      <c r="WHP6" s="4756"/>
      <c r="WHQ6" s="4756"/>
      <c r="WHR6" s="4756"/>
      <c r="WHS6" s="4756"/>
      <c r="WHT6" s="4756"/>
      <c r="WHU6" s="4756"/>
      <c r="WHV6" s="4756"/>
      <c r="WHW6" s="4756"/>
      <c r="WHX6" s="4756"/>
      <c r="WHY6" s="4756"/>
      <c r="WHZ6" s="4756"/>
      <c r="WIA6" s="4756"/>
      <c r="WIB6" s="4756"/>
      <c r="WIC6" s="4756"/>
      <c r="WID6" s="4756"/>
      <c r="WIE6" s="4756"/>
      <c r="WIF6" s="4756"/>
      <c r="WIG6" s="4756"/>
      <c r="WIH6" s="4756"/>
      <c r="WII6" s="4756"/>
      <c r="WIJ6" s="4756"/>
      <c r="WIK6" s="4756"/>
      <c r="WIL6" s="4756"/>
      <c r="WIM6" s="4756"/>
      <c r="WIN6" s="4756"/>
      <c r="WIO6" s="4756"/>
      <c r="WIP6" s="4756"/>
      <c r="WIQ6" s="4756"/>
      <c r="WIR6" s="4756"/>
      <c r="WIS6" s="4756"/>
      <c r="WIT6" s="4756"/>
      <c r="WIU6" s="4756"/>
      <c r="WIV6" s="4756"/>
      <c r="WIW6" s="4756"/>
      <c r="WIX6" s="4756"/>
      <c r="WIY6" s="4756"/>
      <c r="WIZ6" s="4756"/>
      <c r="WJA6" s="4756"/>
      <c r="WJB6" s="4756"/>
      <c r="WJC6" s="4756"/>
      <c r="WJD6" s="4756"/>
      <c r="WJE6" s="4756"/>
      <c r="WJF6" s="4756"/>
      <c r="WJG6" s="4756"/>
      <c r="WJH6" s="4756"/>
      <c r="WJI6" s="4756"/>
      <c r="WJJ6" s="4756"/>
      <c r="WJK6" s="4756"/>
      <c r="WJL6" s="4756"/>
      <c r="WJM6" s="4756"/>
      <c r="WJN6" s="4756"/>
      <c r="WJO6" s="4756"/>
      <c r="WJP6" s="4756"/>
      <c r="WJQ6" s="4756"/>
      <c r="WJR6" s="4756"/>
      <c r="WJS6" s="4756"/>
      <c r="WJT6" s="4756"/>
      <c r="WJU6" s="4756"/>
      <c r="WJV6" s="4756"/>
      <c r="WJW6" s="4756"/>
      <c r="WJX6" s="4756"/>
      <c r="WJY6" s="4756"/>
      <c r="WJZ6" s="4756"/>
      <c r="WKA6" s="4756"/>
      <c r="WKB6" s="4756"/>
      <c r="WKC6" s="4756"/>
      <c r="WKD6" s="4756"/>
      <c r="WKE6" s="4756"/>
      <c r="WKF6" s="4756"/>
      <c r="WKG6" s="4756"/>
      <c r="WKH6" s="4756"/>
      <c r="WKI6" s="4756"/>
      <c r="WKJ6" s="4756"/>
      <c r="WKK6" s="4756"/>
      <c r="WKL6" s="4756"/>
      <c r="WKM6" s="4756"/>
      <c r="WKN6" s="4756"/>
      <c r="WKO6" s="4756"/>
      <c r="WKP6" s="4756"/>
      <c r="WKQ6" s="4756"/>
      <c r="WKR6" s="4756"/>
      <c r="WKS6" s="4756"/>
      <c r="WKT6" s="4756"/>
      <c r="WKU6" s="4756"/>
      <c r="WKV6" s="4756"/>
      <c r="WKW6" s="4756"/>
      <c r="WKX6" s="4756"/>
      <c r="WKY6" s="4756"/>
      <c r="WKZ6" s="4756"/>
      <c r="WLA6" s="4756"/>
      <c r="WLB6" s="4756"/>
      <c r="WLC6" s="4756"/>
      <c r="WLD6" s="4756"/>
      <c r="WLE6" s="4756"/>
      <c r="WLF6" s="4756"/>
      <c r="WLG6" s="4756"/>
      <c r="WLH6" s="4756"/>
      <c r="WLI6" s="4756"/>
      <c r="WLJ6" s="4756"/>
      <c r="WLK6" s="4756"/>
      <c r="WLL6" s="4756"/>
      <c r="WLM6" s="4756"/>
      <c r="WLN6" s="4756"/>
      <c r="WLO6" s="4756"/>
      <c r="WLP6" s="4756"/>
      <c r="WLQ6" s="4756"/>
      <c r="WLR6" s="4756"/>
      <c r="WLS6" s="4756"/>
      <c r="WLT6" s="4756"/>
      <c r="WLU6" s="4756"/>
      <c r="WLV6" s="4756"/>
      <c r="WLW6" s="4756"/>
      <c r="WLX6" s="4756"/>
      <c r="WLY6" s="4756"/>
      <c r="WLZ6" s="4756"/>
      <c r="WMA6" s="4756"/>
      <c r="WMB6" s="4756"/>
      <c r="WMC6" s="4756"/>
      <c r="WMD6" s="4756"/>
      <c r="WME6" s="4756"/>
      <c r="WMF6" s="4756"/>
      <c r="WMG6" s="4756"/>
      <c r="WMH6" s="4756"/>
      <c r="WMI6" s="4756"/>
      <c r="WMJ6" s="4756"/>
      <c r="WMK6" s="4756"/>
      <c r="WML6" s="4756"/>
      <c r="WMM6" s="4756"/>
      <c r="WMN6" s="4756"/>
      <c r="WMO6" s="4756"/>
      <c r="WMP6" s="4756"/>
      <c r="WMQ6" s="4756"/>
      <c r="WMR6" s="4756"/>
      <c r="WMS6" s="4756"/>
      <c r="WMT6" s="4756"/>
      <c r="WMU6" s="4756"/>
      <c r="WMV6" s="4756"/>
      <c r="WMW6" s="4756"/>
      <c r="WMX6" s="4756"/>
      <c r="WMY6" s="4756"/>
      <c r="WMZ6" s="4756"/>
      <c r="WNA6" s="4756"/>
      <c r="WNB6" s="4756"/>
      <c r="WNC6" s="4756"/>
      <c r="WND6" s="4756"/>
      <c r="WNE6" s="4756"/>
      <c r="WNF6" s="4756"/>
      <c r="WNG6" s="4756"/>
      <c r="WNH6" s="4756"/>
      <c r="WNI6" s="4756"/>
      <c r="WNJ6" s="4756"/>
      <c r="WNK6" s="4756"/>
      <c r="WNL6" s="4756"/>
      <c r="WNM6" s="4756"/>
      <c r="WNN6" s="4756"/>
      <c r="WNO6" s="4756"/>
      <c r="WNP6" s="4756"/>
      <c r="WNQ6" s="4756"/>
      <c r="WNR6" s="4756"/>
      <c r="WNS6" s="4756"/>
      <c r="WNT6" s="4756"/>
      <c r="WNU6" s="4756"/>
      <c r="WNV6" s="4756"/>
      <c r="WNW6" s="4756"/>
      <c r="WNX6" s="4756"/>
      <c r="WNY6" s="4756"/>
      <c r="WNZ6" s="4756"/>
      <c r="WOA6" s="4756"/>
      <c r="WOB6" s="4756"/>
      <c r="WOC6" s="4756"/>
      <c r="WOD6" s="4756"/>
      <c r="WOE6" s="4756"/>
      <c r="WOF6" s="4756"/>
      <c r="WOG6" s="4756"/>
      <c r="WOH6" s="4756"/>
      <c r="WOI6" s="4756"/>
      <c r="WOJ6" s="4756"/>
      <c r="WOK6" s="4756"/>
      <c r="WOL6" s="4756"/>
      <c r="WOM6" s="4756"/>
      <c r="WON6" s="4756"/>
      <c r="WOO6" s="4756"/>
      <c r="WOP6" s="4756"/>
      <c r="WOQ6" s="4756"/>
      <c r="WOR6" s="4756"/>
      <c r="WOS6" s="4756"/>
      <c r="WOT6" s="4756"/>
      <c r="WOU6" s="4756"/>
      <c r="WOV6" s="4756"/>
      <c r="WOW6" s="4756"/>
      <c r="WOX6" s="4756"/>
      <c r="WOY6" s="4756"/>
      <c r="WOZ6" s="4756"/>
      <c r="WPA6" s="4756"/>
      <c r="WPB6" s="4756"/>
      <c r="WPC6" s="4756"/>
      <c r="WPD6" s="4756"/>
      <c r="WPE6" s="4756"/>
      <c r="WPF6" s="4756"/>
      <c r="WPG6" s="4756"/>
      <c r="WPH6" s="4756"/>
      <c r="WPI6" s="4756"/>
      <c r="WPJ6" s="4756"/>
      <c r="WPK6" s="4756"/>
      <c r="WPL6" s="4756"/>
      <c r="WPM6" s="4756"/>
      <c r="WPN6" s="4756"/>
      <c r="WPO6" s="4756"/>
      <c r="WPP6" s="4756"/>
      <c r="WPQ6" s="4756"/>
      <c r="WPR6" s="4756"/>
      <c r="WPS6" s="4756"/>
      <c r="WPT6" s="4756"/>
      <c r="WPU6" s="4756"/>
      <c r="WPV6" s="4756"/>
      <c r="WPW6" s="4756"/>
      <c r="WPX6" s="4756"/>
      <c r="WPY6" s="4756"/>
      <c r="WPZ6" s="4756"/>
      <c r="WQA6" s="4756"/>
      <c r="WQB6" s="4756"/>
      <c r="WQC6" s="4756"/>
      <c r="WQD6" s="4756"/>
      <c r="WQE6" s="4756"/>
      <c r="WQF6" s="4756"/>
      <c r="WQG6" s="4756"/>
      <c r="WQH6" s="4756"/>
      <c r="WQI6" s="4756"/>
      <c r="WQJ6" s="4756"/>
      <c r="WQK6" s="4756"/>
      <c r="WQL6" s="4756"/>
      <c r="WQM6" s="4756"/>
      <c r="WQN6" s="4756"/>
      <c r="WQO6" s="4756"/>
      <c r="WQP6" s="4756"/>
      <c r="WQQ6" s="4756"/>
      <c r="WQR6" s="4756"/>
      <c r="WQS6" s="4756"/>
      <c r="WQT6" s="4756"/>
      <c r="WQU6" s="4756"/>
      <c r="WQV6" s="4756"/>
      <c r="WQW6" s="4756"/>
      <c r="WQX6" s="4756"/>
      <c r="WQY6" s="4756"/>
      <c r="WQZ6" s="4756"/>
      <c r="WRA6" s="4756"/>
      <c r="WRB6" s="4756"/>
      <c r="WRC6" s="4756"/>
      <c r="WRD6" s="4756"/>
      <c r="WRE6" s="4756"/>
      <c r="WRF6" s="4756"/>
      <c r="WRG6" s="4756"/>
      <c r="WRH6" s="4756"/>
      <c r="WRI6" s="4756"/>
      <c r="WRJ6" s="4756"/>
      <c r="WRK6" s="4756"/>
      <c r="WRL6" s="4756"/>
      <c r="WRM6" s="4756"/>
      <c r="WRN6" s="4756"/>
      <c r="WRO6" s="4756"/>
      <c r="WRP6" s="4756"/>
      <c r="WRQ6" s="4756"/>
      <c r="WRR6" s="4756"/>
      <c r="WRS6" s="4756"/>
      <c r="WRT6" s="4756"/>
      <c r="WRU6" s="4756"/>
      <c r="WRV6" s="4756"/>
      <c r="WRW6" s="4756"/>
      <c r="WRX6" s="4756"/>
      <c r="WRY6" s="4756"/>
      <c r="WRZ6" s="4756"/>
      <c r="WSA6" s="4756"/>
      <c r="WSB6" s="4756"/>
      <c r="WSC6" s="4756"/>
      <c r="WSD6" s="4756"/>
      <c r="WSE6" s="4756"/>
      <c r="WSF6" s="4756"/>
      <c r="WSG6" s="4756"/>
      <c r="WSH6" s="4756"/>
      <c r="WSI6" s="4756"/>
      <c r="WSJ6" s="4756"/>
      <c r="WSK6" s="4756"/>
      <c r="WSL6" s="4756"/>
      <c r="WSM6" s="4756"/>
      <c r="WSN6" s="4756"/>
      <c r="WSO6" s="4756"/>
      <c r="WSP6" s="4756"/>
      <c r="WSQ6" s="4756"/>
      <c r="WSR6" s="4756"/>
      <c r="WSS6" s="4756"/>
      <c r="WST6" s="4756"/>
      <c r="WSU6" s="4756"/>
      <c r="WSV6" s="4756"/>
      <c r="WSW6" s="4756"/>
      <c r="WSX6" s="4756"/>
      <c r="WSY6" s="4756"/>
      <c r="WSZ6" s="4756"/>
      <c r="WTA6" s="4756"/>
      <c r="WTB6" s="4756"/>
      <c r="WTC6" s="4756"/>
      <c r="WTD6" s="4756"/>
      <c r="WTE6" s="4756"/>
      <c r="WTF6" s="4756"/>
      <c r="WTG6" s="4756"/>
      <c r="WTH6" s="4756"/>
      <c r="WTI6" s="4756"/>
      <c r="WTJ6" s="4756"/>
      <c r="WTK6" s="4756"/>
      <c r="WTL6" s="4756"/>
      <c r="WTM6" s="4756"/>
      <c r="WTN6" s="4756"/>
      <c r="WTO6" s="4756"/>
      <c r="WTP6" s="4756"/>
      <c r="WTQ6" s="4756"/>
      <c r="WTR6" s="4756"/>
      <c r="WTS6" s="4756"/>
      <c r="WTT6" s="4756"/>
      <c r="WTU6" s="4756"/>
      <c r="WTV6" s="4756"/>
      <c r="WTW6" s="4756"/>
      <c r="WTX6" s="4756"/>
      <c r="WTY6" s="4756"/>
      <c r="WTZ6" s="4756"/>
      <c r="WUA6" s="4756"/>
      <c r="WUB6" s="4756"/>
      <c r="WUC6" s="4756"/>
      <c r="WUD6" s="4756"/>
      <c r="WUE6" s="4756"/>
      <c r="WUF6" s="4756"/>
      <c r="WUG6" s="4756"/>
      <c r="WUH6" s="4756"/>
      <c r="WUI6" s="4756"/>
      <c r="WUJ6" s="4756"/>
      <c r="WUK6" s="4756"/>
      <c r="WUL6" s="4756"/>
      <c r="WUM6" s="4756"/>
      <c r="WUN6" s="4756"/>
      <c r="WUO6" s="4756"/>
      <c r="WUP6" s="4756"/>
      <c r="WUQ6" s="4756"/>
      <c r="WUR6" s="4756"/>
      <c r="WUS6" s="4756"/>
      <c r="WUT6" s="4756"/>
      <c r="WUU6" s="4756"/>
      <c r="WUV6" s="4756"/>
      <c r="WUW6" s="4756"/>
      <c r="WUX6" s="4756"/>
      <c r="WUY6" s="4756"/>
      <c r="WUZ6" s="4756"/>
      <c r="WVA6" s="4756"/>
      <c r="WVB6" s="4756"/>
      <c r="WVC6" s="4756"/>
      <c r="WVD6" s="4756"/>
      <c r="WVE6" s="4756"/>
      <c r="WVF6" s="4756"/>
      <c r="WVG6" s="4756"/>
      <c r="WVH6" s="4756"/>
      <c r="WVI6" s="4756"/>
      <c r="WVJ6" s="4756"/>
      <c r="WVK6" s="4756"/>
      <c r="WVL6" s="4756"/>
      <c r="WVM6" s="4756"/>
      <c r="WVN6" s="4756"/>
      <c r="WVO6" s="4756"/>
      <c r="WVP6" s="4756"/>
      <c r="WVQ6" s="4756"/>
      <c r="WVR6" s="4756"/>
      <c r="WVS6" s="4756"/>
      <c r="WVT6" s="4756"/>
      <c r="WVU6" s="4756"/>
      <c r="WVV6" s="4756"/>
      <c r="WVW6" s="4756"/>
      <c r="WVX6" s="4756"/>
      <c r="WVY6" s="4756"/>
      <c r="WVZ6" s="4756"/>
      <c r="WWA6" s="4756"/>
      <c r="WWB6" s="4756"/>
      <c r="WWC6" s="4756"/>
      <c r="WWD6" s="4756"/>
      <c r="WWE6" s="4756"/>
      <c r="WWF6" s="4756"/>
      <c r="WWG6" s="4756"/>
      <c r="WWH6" s="4756"/>
      <c r="WWI6" s="4756"/>
      <c r="WWJ6" s="4756"/>
      <c r="WWK6" s="4756"/>
      <c r="WWL6" s="4756"/>
      <c r="WWM6" s="4756"/>
      <c r="WWN6" s="4756"/>
      <c r="WWO6" s="4756"/>
      <c r="WWP6" s="4756"/>
      <c r="WWQ6" s="4756"/>
      <c r="WWR6" s="4756"/>
      <c r="WWS6" s="4756"/>
      <c r="WWT6" s="4756"/>
      <c r="WWU6" s="4756"/>
      <c r="WWV6" s="4756"/>
      <c r="WWW6" s="4756"/>
      <c r="WWX6" s="4756"/>
      <c r="WWY6" s="4756"/>
      <c r="WWZ6" s="4756"/>
      <c r="WXA6" s="4756"/>
      <c r="WXB6" s="4756"/>
      <c r="WXC6" s="4756"/>
      <c r="WXD6" s="4756"/>
      <c r="WXE6" s="4756"/>
      <c r="WXF6" s="4756"/>
      <c r="WXG6" s="4756"/>
      <c r="WXH6" s="4756"/>
      <c r="WXI6" s="4756"/>
      <c r="WXJ6" s="4756"/>
      <c r="WXK6" s="4756"/>
      <c r="WXL6" s="4756"/>
      <c r="WXM6" s="4756"/>
      <c r="WXN6" s="4756"/>
      <c r="WXO6" s="4756"/>
      <c r="WXP6" s="4756"/>
      <c r="WXQ6" s="4756"/>
      <c r="WXR6" s="4756"/>
      <c r="WXS6" s="4756"/>
      <c r="WXT6" s="4756"/>
      <c r="WXU6" s="4756"/>
      <c r="WXV6" s="4756"/>
      <c r="WXW6" s="4756"/>
      <c r="WXX6" s="4756"/>
      <c r="WXY6" s="4756"/>
      <c r="WXZ6" s="4756"/>
      <c r="WYA6" s="4756"/>
      <c r="WYB6" s="4756"/>
      <c r="WYC6" s="4756"/>
      <c r="WYD6" s="4756"/>
      <c r="WYE6" s="4756"/>
      <c r="WYF6" s="4756"/>
      <c r="WYG6" s="4756"/>
      <c r="WYH6" s="4756"/>
      <c r="WYI6" s="4756"/>
      <c r="WYJ6" s="4756"/>
      <c r="WYK6" s="4756"/>
      <c r="WYL6" s="4756"/>
      <c r="WYM6" s="4756"/>
      <c r="WYN6" s="4756"/>
      <c r="WYO6" s="4756"/>
      <c r="WYP6" s="4756"/>
      <c r="WYQ6" s="4756"/>
      <c r="WYR6" s="4756"/>
      <c r="WYS6" s="4756"/>
      <c r="WYT6" s="4756"/>
      <c r="WYU6" s="4756"/>
      <c r="WYV6" s="4756"/>
      <c r="WYW6" s="4756"/>
      <c r="WYX6" s="4756"/>
      <c r="WYY6" s="4756"/>
      <c r="WYZ6" s="4756"/>
      <c r="WZA6" s="4756"/>
      <c r="WZB6" s="4756"/>
      <c r="WZC6" s="4756"/>
      <c r="WZD6" s="4756"/>
      <c r="WZE6" s="4756"/>
      <c r="WZF6" s="4756"/>
      <c r="WZG6" s="4756"/>
      <c r="WZH6" s="4756"/>
      <c r="WZI6" s="4756"/>
      <c r="WZJ6" s="4756"/>
      <c r="WZK6" s="4756"/>
      <c r="WZL6" s="4756"/>
      <c r="WZM6" s="4756"/>
      <c r="WZN6" s="4756"/>
      <c r="WZO6" s="4756"/>
      <c r="WZP6" s="4756"/>
      <c r="WZQ6" s="4756"/>
      <c r="WZR6" s="4756"/>
      <c r="WZS6" s="4756"/>
      <c r="WZT6" s="4756"/>
      <c r="WZU6" s="4756"/>
      <c r="WZV6" s="4756"/>
      <c r="WZW6" s="4756"/>
      <c r="WZX6" s="4756"/>
      <c r="WZY6" s="4756"/>
      <c r="WZZ6" s="4756"/>
      <c r="XAA6" s="4756"/>
      <c r="XAB6" s="4756"/>
      <c r="XAC6" s="4756"/>
      <c r="XAD6" s="4756"/>
      <c r="XAE6" s="4756"/>
      <c r="XAF6" s="4756"/>
      <c r="XAG6" s="4756"/>
      <c r="XAH6" s="4756"/>
      <c r="XAI6" s="4756"/>
      <c r="XAJ6" s="4756"/>
      <c r="XAK6" s="4756"/>
      <c r="XAL6" s="4756"/>
      <c r="XAM6" s="4756"/>
      <c r="XAN6" s="4756"/>
      <c r="XAO6" s="4756"/>
      <c r="XAP6" s="4756"/>
      <c r="XAQ6" s="4756"/>
      <c r="XAR6" s="4756"/>
      <c r="XAS6" s="4756"/>
      <c r="XAT6" s="4756"/>
      <c r="XAU6" s="4756"/>
      <c r="XAV6" s="4756"/>
      <c r="XAW6" s="4756"/>
      <c r="XAX6" s="4756"/>
      <c r="XAY6" s="4756"/>
      <c r="XAZ6" s="4756"/>
      <c r="XBA6" s="4756"/>
      <c r="XBB6" s="4756"/>
      <c r="XBC6" s="4756"/>
      <c r="XBD6" s="4756"/>
      <c r="XBE6" s="4756"/>
      <c r="XBF6" s="4756"/>
      <c r="XBG6" s="4756"/>
      <c r="XBH6" s="4756"/>
      <c r="XBI6" s="4756"/>
      <c r="XBJ6" s="4756"/>
      <c r="XBK6" s="4756"/>
      <c r="XBL6" s="4756"/>
      <c r="XBM6" s="4756"/>
      <c r="XBN6" s="4756"/>
      <c r="XBO6" s="4756"/>
      <c r="XBP6" s="4756"/>
      <c r="XBQ6" s="4756"/>
      <c r="XBR6" s="4756"/>
      <c r="XBS6" s="4756"/>
      <c r="XBT6" s="4756"/>
      <c r="XBU6" s="4756"/>
      <c r="XBV6" s="4756"/>
      <c r="XBW6" s="4756"/>
      <c r="XBX6" s="4756"/>
      <c r="XBY6" s="4756"/>
      <c r="XBZ6" s="4756"/>
      <c r="XCA6" s="4756"/>
      <c r="XCB6" s="4756"/>
      <c r="XCC6" s="4756"/>
      <c r="XCD6" s="4756"/>
      <c r="XCE6" s="4756"/>
      <c r="XCF6" s="4756"/>
      <c r="XCG6" s="4756"/>
      <c r="XCH6" s="4756"/>
      <c r="XCI6" s="4756"/>
      <c r="XCJ6" s="4756"/>
      <c r="XCK6" s="4756"/>
      <c r="XCL6" s="4756"/>
      <c r="XCM6" s="4756"/>
      <c r="XCN6" s="4756"/>
      <c r="XCO6" s="4756"/>
      <c r="XCP6" s="4756"/>
      <c r="XCQ6" s="4756"/>
      <c r="XCR6" s="4756"/>
      <c r="XCS6" s="4756"/>
      <c r="XCT6" s="4756"/>
      <c r="XCU6" s="4756"/>
      <c r="XCV6" s="4756"/>
      <c r="XCW6" s="4756"/>
      <c r="XCX6" s="4756"/>
      <c r="XCY6" s="4756"/>
      <c r="XCZ6" s="4756"/>
      <c r="XDA6" s="4756"/>
      <c r="XDB6" s="4756"/>
      <c r="XDC6" s="4756"/>
      <c r="XDD6" s="4756"/>
      <c r="XDE6" s="4756"/>
      <c r="XDF6" s="4756"/>
      <c r="XDG6" s="4756"/>
      <c r="XDH6" s="4756"/>
      <c r="XDI6" s="4756"/>
      <c r="XDJ6" s="4756"/>
      <c r="XDK6" s="4756"/>
      <c r="XDL6" s="4756"/>
      <c r="XDM6" s="4756"/>
      <c r="XDN6" s="4756"/>
      <c r="XDO6" s="4756"/>
      <c r="XDP6" s="4756"/>
      <c r="XDQ6" s="4756"/>
      <c r="XDR6" s="4756"/>
      <c r="XDS6" s="4756"/>
      <c r="XDT6" s="4756"/>
      <c r="XDU6" s="4756"/>
      <c r="XDV6" s="4756"/>
      <c r="XDW6" s="4756"/>
      <c r="XDX6" s="4756"/>
      <c r="XDY6" s="4756"/>
      <c r="XDZ6" s="4756"/>
      <c r="XEA6" s="4756"/>
      <c r="XEB6" s="4756"/>
      <c r="XEC6" s="4756"/>
      <c r="XED6" s="4756"/>
      <c r="XEE6" s="4756"/>
      <c r="XEF6" s="4756"/>
      <c r="XEG6" s="4756"/>
      <c r="XEH6" s="4756"/>
      <c r="XEI6" s="4756"/>
      <c r="XEJ6" s="4756"/>
      <c r="XEK6" s="4756"/>
      <c r="XEL6" s="4756"/>
      <c r="XEM6" s="4756"/>
      <c r="XEN6" s="4756"/>
      <c r="XEO6" s="4756"/>
      <c r="XEP6" s="4756"/>
      <c r="XEQ6" s="4756"/>
      <c r="XER6" s="4756"/>
      <c r="XES6" s="4756"/>
      <c r="XET6" s="4756"/>
      <c r="XEU6" s="4756"/>
      <c r="XEV6" s="4756"/>
      <c r="XEW6" s="4756"/>
      <c r="XEX6" s="4756"/>
      <c r="XEY6" s="4756"/>
      <c r="XEZ6" s="4756"/>
      <c r="XFA6" s="4756"/>
      <c r="XFB6" s="4756"/>
      <c r="XFC6" s="4756"/>
      <c r="XFD6" s="4756"/>
    </row>
    <row r="7" spans="1:16384">
      <c r="A7" s="343" t="str">
        <f>+ToC!A6</f>
        <v>For Year Ended:</v>
      </c>
      <c r="B7" s="4759"/>
      <c r="C7" s="4760"/>
      <c r="D7" s="4760"/>
      <c r="E7" s="4761"/>
      <c r="F7" s="4761"/>
      <c r="G7" s="4756"/>
      <c r="H7" s="4756"/>
      <c r="I7" s="4756"/>
      <c r="J7" s="4756"/>
      <c r="K7" s="4762"/>
      <c r="L7" s="4762"/>
      <c r="M7" s="4756"/>
      <c r="N7" s="4756"/>
      <c r="O7" s="4756"/>
      <c r="P7" s="4756"/>
      <c r="Q7" s="434">
        <f>Cover!A22</f>
        <v>0</v>
      </c>
    </row>
    <row r="8" spans="1:16384">
      <c r="A8" s="4759"/>
      <c r="B8" s="4759"/>
      <c r="C8" s="4760"/>
      <c r="D8" s="4760"/>
      <c r="E8" s="4761"/>
      <c r="F8" s="4761"/>
      <c r="G8" s="4756"/>
      <c r="H8" s="4756"/>
      <c r="I8" s="4756"/>
      <c r="J8" s="4756"/>
      <c r="K8" s="4762"/>
      <c r="L8" s="4762"/>
      <c r="M8" s="4756"/>
      <c r="N8" s="4756"/>
      <c r="O8" s="4756"/>
      <c r="P8" s="4756"/>
      <c r="Q8" s="4762"/>
    </row>
    <row r="9" spans="1:16384" ht="29.45" customHeight="1">
      <c r="A9" s="6783" t="s">
        <v>2385</v>
      </c>
      <c r="B9" s="6783"/>
      <c r="C9" s="6783"/>
      <c r="D9" s="6783"/>
      <c r="E9" s="6783"/>
      <c r="F9" s="6783"/>
      <c r="G9" s="6783"/>
      <c r="H9" s="6783"/>
      <c r="I9" s="6783"/>
      <c r="J9" s="6783"/>
      <c r="K9" s="6783"/>
      <c r="L9" s="6783"/>
      <c r="M9" s="6783"/>
      <c r="N9" s="6783"/>
      <c r="O9" s="6783"/>
      <c r="P9" s="6783"/>
      <c r="Q9" s="6783"/>
    </row>
    <row r="10" spans="1:16384" ht="24" customHeight="1">
      <c r="A10" s="6783" t="s">
        <v>2441</v>
      </c>
      <c r="B10" s="6783"/>
      <c r="C10" s="6783"/>
      <c r="D10" s="6783"/>
      <c r="E10" s="6783"/>
      <c r="F10" s="6783"/>
      <c r="G10" s="6783"/>
      <c r="H10" s="6783"/>
      <c r="I10" s="6783"/>
      <c r="J10" s="6783"/>
      <c r="K10" s="6783"/>
      <c r="L10" s="6783"/>
      <c r="M10" s="6783"/>
      <c r="N10" s="6783"/>
      <c r="O10" s="6783"/>
      <c r="P10" s="6783"/>
      <c r="Q10" s="6783"/>
    </row>
    <row r="11" spans="1:16384" ht="18" customHeight="1">
      <c r="A11" s="6784"/>
      <c r="B11" s="6784"/>
      <c r="C11" s="6784"/>
      <c r="D11" s="6784"/>
      <c r="E11" s="6784"/>
      <c r="F11" s="6784"/>
      <c r="G11" s="6784"/>
      <c r="H11" s="6784"/>
      <c r="I11" s="6784"/>
      <c r="J11" s="6784"/>
      <c r="K11" s="6784"/>
      <c r="L11" s="6784"/>
      <c r="M11" s="6784"/>
      <c r="N11" s="6784"/>
      <c r="O11" s="6784"/>
      <c r="P11" s="6784"/>
      <c r="Q11" s="6784"/>
    </row>
    <row r="12" spans="1:16384" s="4852" customFormat="1">
      <c r="A12" s="4754"/>
      <c r="B12" s="4754"/>
      <c r="C12" s="4754"/>
      <c r="D12" s="4754"/>
      <c r="E12" s="4754"/>
      <c r="F12" s="6785">
        <f>YEAR(Q7)</f>
        <v>1900</v>
      </c>
      <c r="G12" s="6786"/>
      <c r="H12" s="6786"/>
      <c r="I12" s="6786"/>
      <c r="J12" s="6786"/>
      <c r="K12" s="6787"/>
      <c r="L12" s="6785">
        <f>F12-1</f>
        <v>1899</v>
      </c>
      <c r="M12" s="6786"/>
      <c r="N12" s="6786"/>
      <c r="O12" s="6786"/>
      <c r="P12" s="6786"/>
      <c r="Q12" s="6787"/>
    </row>
    <row r="13" spans="1:16384" ht="18.600000000000001" customHeight="1">
      <c r="A13" s="4764"/>
      <c r="B13" s="4765"/>
      <c r="C13" s="4765"/>
      <c r="D13" s="4765"/>
      <c r="E13" s="4825"/>
      <c r="F13" s="6794" t="s">
        <v>2387</v>
      </c>
      <c r="G13" s="6794" t="s">
        <v>2388</v>
      </c>
      <c r="H13" s="6788" t="s">
        <v>2389</v>
      </c>
      <c r="I13" s="6789"/>
      <c r="J13" s="6790"/>
      <c r="K13" s="6791" t="s">
        <v>182</v>
      </c>
      <c r="L13" s="6794" t="s">
        <v>2387</v>
      </c>
      <c r="M13" s="6794" t="s">
        <v>2388</v>
      </c>
      <c r="N13" s="6788" t="s">
        <v>2389</v>
      </c>
      <c r="O13" s="6789"/>
      <c r="P13" s="6790"/>
      <c r="Q13" s="6791" t="s">
        <v>182</v>
      </c>
    </row>
    <row r="14" spans="1:16384" ht="45" customHeight="1">
      <c r="A14" s="4767"/>
      <c r="B14" s="4768"/>
      <c r="C14" s="4768"/>
      <c r="D14" s="4768"/>
      <c r="E14" s="4826"/>
      <c r="F14" s="6794"/>
      <c r="G14" s="6794"/>
      <c r="H14" s="4770" t="s">
        <v>2390</v>
      </c>
      <c r="I14" s="4770" t="s">
        <v>2391</v>
      </c>
      <c r="J14" s="4770" t="s">
        <v>224</v>
      </c>
      <c r="K14" s="6791"/>
      <c r="L14" s="6794"/>
      <c r="M14" s="6794"/>
      <c r="N14" s="4770" t="s">
        <v>2390</v>
      </c>
      <c r="O14" s="4770" t="s">
        <v>2391</v>
      </c>
      <c r="P14" s="4770" t="s">
        <v>224</v>
      </c>
      <c r="Q14" s="6791"/>
    </row>
    <row r="15" spans="1:16384">
      <c r="A15" s="4767"/>
      <c r="B15" s="4768"/>
      <c r="C15" s="4768"/>
      <c r="D15" s="4768"/>
      <c r="E15" s="4826"/>
      <c r="F15" s="4772" t="s">
        <v>881</v>
      </c>
      <c r="G15" s="4772" t="s">
        <v>881</v>
      </c>
      <c r="H15" s="4772" t="s">
        <v>881</v>
      </c>
      <c r="I15" s="4772" t="s">
        <v>881</v>
      </c>
      <c r="J15" s="4772" t="s">
        <v>881</v>
      </c>
      <c r="K15" s="4772" t="s">
        <v>881</v>
      </c>
      <c r="L15" s="4772" t="s">
        <v>881</v>
      </c>
      <c r="M15" s="4772" t="s">
        <v>881</v>
      </c>
      <c r="N15" s="4772" t="s">
        <v>881</v>
      </c>
      <c r="O15" s="4772" t="s">
        <v>881</v>
      </c>
      <c r="P15" s="4772" t="s">
        <v>881</v>
      </c>
      <c r="Q15" s="4772" t="s">
        <v>881</v>
      </c>
    </row>
    <row r="16" spans="1:16384" s="4830" customFormat="1" ht="18" customHeight="1">
      <c r="A16" s="4773" t="s">
        <v>2392</v>
      </c>
      <c r="B16" s="4472"/>
      <c r="C16" s="4774"/>
      <c r="D16" s="4774"/>
      <c r="E16" s="4828"/>
      <c r="F16" s="4776"/>
      <c r="G16" s="4776"/>
      <c r="H16" s="4776"/>
      <c r="I16" s="4776"/>
      <c r="J16" s="4776"/>
      <c r="K16" s="4777"/>
      <c r="L16" s="4776"/>
      <c r="M16" s="4776"/>
      <c r="N16" s="4776"/>
      <c r="O16" s="4776"/>
      <c r="P16" s="4776"/>
      <c r="Q16" s="4777"/>
    </row>
    <row r="17" spans="1:17" ht="18" customHeight="1">
      <c r="A17" s="4778" t="s">
        <v>2442</v>
      </c>
      <c r="B17" s="4779"/>
      <c r="C17" s="4779"/>
      <c r="D17" s="4779"/>
      <c r="E17" s="4780"/>
      <c r="F17" s="5207"/>
      <c r="G17" s="5207"/>
      <c r="H17" s="5207"/>
      <c r="I17" s="5207"/>
      <c r="J17" s="5207"/>
      <c r="K17" s="4781">
        <f>SUM(F17:J17)</f>
        <v>0</v>
      </c>
      <c r="L17" s="5207"/>
      <c r="M17" s="5207"/>
      <c r="N17" s="5207"/>
      <c r="O17" s="5207"/>
      <c r="P17" s="5207"/>
      <c r="Q17" s="4781">
        <f>SUM(L17:P17)</f>
        <v>0</v>
      </c>
    </row>
    <row r="18" spans="1:17" ht="18" customHeight="1">
      <c r="A18" s="4778" t="s">
        <v>2443</v>
      </c>
      <c r="B18" s="4779"/>
      <c r="C18" s="4779"/>
      <c r="D18" s="4779"/>
      <c r="E18" s="4780"/>
      <c r="F18" s="5207" t="s">
        <v>109</v>
      </c>
      <c r="G18" s="5207" t="s">
        <v>109</v>
      </c>
      <c r="H18" s="5207" t="s">
        <v>109</v>
      </c>
      <c r="I18" s="5207"/>
      <c r="J18" s="5207"/>
      <c r="K18" s="4781">
        <f>SUM(F18:J18)</f>
        <v>0</v>
      </c>
      <c r="L18" s="5207" t="s">
        <v>109</v>
      </c>
      <c r="M18" s="5207" t="s">
        <v>109</v>
      </c>
      <c r="N18" s="5207" t="s">
        <v>109</v>
      </c>
      <c r="O18" s="5207"/>
      <c r="P18" s="5207"/>
      <c r="Q18" s="4781">
        <f>SUM(L18:P18)</f>
        <v>0</v>
      </c>
    </row>
    <row r="19" spans="1:17" ht="18" customHeight="1">
      <c r="A19" s="4785" t="s">
        <v>2444</v>
      </c>
      <c r="B19" s="4786"/>
      <c r="C19" s="4783"/>
      <c r="D19" s="4783"/>
      <c r="E19" s="4784"/>
      <c r="F19" s="4787">
        <f t="shared" ref="F19:K19" si="0">SUM(F17:F18)</f>
        <v>0</v>
      </c>
      <c r="G19" s="4787">
        <f t="shared" si="0"/>
        <v>0</v>
      </c>
      <c r="H19" s="4787">
        <f t="shared" si="0"/>
        <v>0</v>
      </c>
      <c r="I19" s="4787">
        <f t="shared" si="0"/>
        <v>0</v>
      </c>
      <c r="J19" s="4787">
        <f t="shared" si="0"/>
        <v>0</v>
      </c>
      <c r="K19" s="4787">
        <f t="shared" si="0"/>
        <v>0</v>
      </c>
      <c r="L19" s="4787">
        <f t="shared" ref="L19:Q19" si="1">SUM(L17:L18)</f>
        <v>0</v>
      </c>
      <c r="M19" s="4787">
        <f t="shared" si="1"/>
        <v>0</v>
      </c>
      <c r="N19" s="4787">
        <f t="shared" si="1"/>
        <v>0</v>
      </c>
      <c r="O19" s="4787">
        <f t="shared" si="1"/>
        <v>0</v>
      </c>
      <c r="P19" s="4787">
        <f t="shared" si="1"/>
        <v>0</v>
      </c>
      <c r="Q19" s="4787">
        <f t="shared" si="1"/>
        <v>0</v>
      </c>
    </row>
    <row r="20" spans="1:17" ht="18" customHeight="1">
      <c r="A20" s="4788" t="s">
        <v>2396</v>
      </c>
      <c r="B20" s="4789"/>
      <c r="C20" s="4790"/>
      <c r="D20" s="4790"/>
      <c r="E20" s="4791"/>
      <c r="F20" s="4792"/>
      <c r="G20" s="4792"/>
      <c r="H20" s="4792"/>
      <c r="I20" s="4792"/>
      <c r="J20" s="4792"/>
      <c r="K20" s="4792"/>
      <c r="L20" s="4792"/>
      <c r="M20" s="4792"/>
      <c r="N20" s="4792"/>
      <c r="O20" s="4792"/>
      <c r="P20" s="4792"/>
      <c r="Q20" s="4792"/>
    </row>
    <row r="21" spans="1:17" ht="18" customHeight="1">
      <c r="A21" s="4793"/>
      <c r="B21" s="4779"/>
      <c r="C21" s="4779"/>
      <c r="D21" s="4794" t="s">
        <v>2445</v>
      </c>
      <c r="E21" s="4780"/>
      <c r="F21" s="5207"/>
      <c r="G21" s="5207"/>
      <c r="H21" s="5207"/>
      <c r="I21" s="5207"/>
      <c r="J21" s="5207"/>
      <c r="K21" s="4781">
        <f>SUM(F21:J21)</f>
        <v>0</v>
      </c>
      <c r="L21" s="5207"/>
      <c r="M21" s="5207"/>
      <c r="N21" s="5207"/>
      <c r="O21" s="5207"/>
      <c r="P21" s="5207"/>
      <c r="Q21" s="4781">
        <f>SUM(L21:P21)</f>
        <v>0</v>
      </c>
    </row>
    <row r="22" spans="1:17" ht="18" customHeight="1">
      <c r="A22" s="4795"/>
      <c r="B22" s="4783"/>
      <c r="C22" s="4783"/>
      <c r="D22" s="4783" t="s">
        <v>2398</v>
      </c>
      <c r="E22" s="4784"/>
      <c r="F22" s="5208"/>
      <c r="G22" s="5208"/>
      <c r="H22" s="5209"/>
      <c r="I22" s="5209"/>
      <c r="J22" s="5209"/>
      <c r="K22" s="4781">
        <f>SUM(F22:J22)</f>
        <v>0</v>
      </c>
      <c r="L22" s="5208"/>
      <c r="M22" s="5208"/>
      <c r="N22" s="5209"/>
      <c r="O22" s="5209"/>
      <c r="P22" s="5209"/>
      <c r="Q22" s="4781">
        <f>SUM(L22:P22)</f>
        <v>0</v>
      </c>
    </row>
    <row r="23" spans="1:17" ht="18" customHeight="1">
      <c r="A23" s="4795"/>
      <c r="B23" s="4783"/>
      <c r="C23" s="4783"/>
      <c r="D23" s="4783" t="s">
        <v>2399</v>
      </c>
      <c r="E23" s="4784"/>
      <c r="F23" s="5210"/>
      <c r="G23" s="5211"/>
      <c r="H23" s="5210"/>
      <c r="I23" s="5210"/>
      <c r="J23" s="5210"/>
      <c r="K23" s="4781">
        <f>SUM(F23:J23)</f>
        <v>0</v>
      </c>
      <c r="L23" s="5210"/>
      <c r="M23" s="5211"/>
      <c r="N23" s="5210"/>
      <c r="O23" s="5210"/>
      <c r="P23" s="5210"/>
      <c r="Q23" s="4781">
        <f>SUM(L23:P23)</f>
        <v>0</v>
      </c>
    </row>
    <row r="24" spans="1:17" s="4399" customFormat="1" ht="18" customHeight="1">
      <c r="A24" s="4795"/>
      <c r="B24" s="4783"/>
      <c r="C24" s="4783"/>
      <c r="D24" s="4779" t="s">
        <v>2446</v>
      </c>
      <c r="E24" s="4784"/>
      <c r="F24" s="5209"/>
      <c r="G24" s="5208"/>
      <c r="H24" s="5208"/>
      <c r="I24" s="5208"/>
      <c r="J24" s="5208"/>
      <c r="K24" s="4781">
        <f>SUM(F24:J24)</f>
        <v>0</v>
      </c>
      <c r="L24" s="5209"/>
      <c r="M24" s="5208"/>
      <c r="N24" s="5208"/>
      <c r="O24" s="5208"/>
      <c r="P24" s="5208"/>
      <c r="Q24" s="4781">
        <f>SUM(L24:P24)</f>
        <v>0</v>
      </c>
    </row>
    <row r="25" spans="1:17" ht="18" customHeight="1">
      <c r="A25" s="4795"/>
      <c r="B25" s="4783"/>
      <c r="C25" s="4803" t="s">
        <v>2401</v>
      </c>
      <c r="D25" s="4783"/>
      <c r="E25" s="4784"/>
      <c r="F25" s="4798">
        <f t="shared" ref="F25:K25" si="2">SUM(F21:F24)</f>
        <v>0</v>
      </c>
      <c r="G25" s="4798">
        <f t="shared" si="2"/>
        <v>0</v>
      </c>
      <c r="H25" s="4798">
        <f t="shared" si="2"/>
        <v>0</v>
      </c>
      <c r="I25" s="4798">
        <f t="shared" si="2"/>
        <v>0</v>
      </c>
      <c r="J25" s="4798">
        <f t="shared" si="2"/>
        <v>0</v>
      </c>
      <c r="K25" s="4798">
        <f t="shared" si="2"/>
        <v>0</v>
      </c>
      <c r="L25" s="4798">
        <f t="shared" ref="L25:Q25" si="3">SUM(L21:L24)</f>
        <v>0</v>
      </c>
      <c r="M25" s="4798">
        <f t="shared" si="3"/>
        <v>0</v>
      </c>
      <c r="N25" s="4798">
        <f t="shared" si="3"/>
        <v>0</v>
      </c>
      <c r="O25" s="4798">
        <f t="shared" si="3"/>
        <v>0</v>
      </c>
      <c r="P25" s="4798">
        <f t="shared" si="3"/>
        <v>0</v>
      </c>
      <c r="Q25" s="4798">
        <f t="shared" si="3"/>
        <v>0</v>
      </c>
    </row>
    <row r="26" spans="1:17" ht="18" customHeight="1">
      <c r="A26" s="4793"/>
      <c r="B26" s="4779"/>
      <c r="C26" s="4779"/>
      <c r="D26" s="4801" t="s">
        <v>2402</v>
      </c>
      <c r="E26" s="4780"/>
      <c r="F26" s="5215"/>
      <c r="G26" s="5215"/>
      <c r="H26" s="5215"/>
      <c r="I26" s="5215"/>
      <c r="J26" s="5215"/>
      <c r="K26" s="4853">
        <f>SUM(F26:J26)</f>
        <v>0</v>
      </c>
      <c r="L26" s="5215"/>
      <c r="M26" s="5215"/>
      <c r="N26" s="5215"/>
      <c r="O26" s="5215"/>
      <c r="P26" s="5215"/>
      <c r="Q26" s="4853">
        <f>SUM(L26:P26)</f>
        <v>0</v>
      </c>
    </row>
    <row r="27" spans="1:17" ht="18" customHeight="1">
      <c r="A27" s="4795"/>
      <c r="B27" s="4783"/>
      <c r="C27" s="4783"/>
      <c r="D27" s="4802" t="s">
        <v>2403</v>
      </c>
      <c r="E27" s="4784"/>
      <c r="F27" s="5211"/>
      <c r="G27" s="5211"/>
      <c r="H27" s="5211"/>
      <c r="I27" s="5211"/>
      <c r="J27" s="5211"/>
      <c r="K27" s="4853">
        <f t="shared" ref="K27:K29" si="4">SUM(F27:J27)</f>
        <v>0</v>
      </c>
      <c r="L27" s="5211"/>
      <c r="M27" s="5211"/>
      <c r="N27" s="5211"/>
      <c r="O27" s="5211"/>
      <c r="P27" s="5211"/>
      <c r="Q27" s="4853">
        <f>SUM(L27:P27)</f>
        <v>0</v>
      </c>
    </row>
    <row r="28" spans="1:17" ht="27.75" customHeight="1">
      <c r="A28" s="4795"/>
      <c r="B28" s="4783"/>
      <c r="C28" s="4783"/>
      <c r="D28" s="4802" t="s">
        <v>2447</v>
      </c>
      <c r="E28" s="4784"/>
      <c r="F28" s="5211"/>
      <c r="G28" s="5211"/>
      <c r="H28" s="5211"/>
      <c r="I28" s="5211"/>
      <c r="J28" s="5211"/>
      <c r="K28" s="4853">
        <f t="shared" si="4"/>
        <v>0</v>
      </c>
      <c r="L28" s="5211"/>
      <c r="M28" s="5211"/>
      <c r="N28" s="5211"/>
      <c r="O28" s="5211"/>
      <c r="P28" s="5211"/>
      <c r="Q28" s="4853">
        <f>SUM(L28:P28)</f>
        <v>0</v>
      </c>
    </row>
    <row r="29" spans="1:17" ht="25.5">
      <c r="A29" s="4795"/>
      <c r="B29" s="4783"/>
      <c r="C29" s="4783"/>
      <c r="D29" s="4802" t="s">
        <v>2448</v>
      </c>
      <c r="E29" s="4784"/>
      <c r="F29" s="5211"/>
      <c r="G29" s="5211"/>
      <c r="H29" s="5211"/>
      <c r="I29" s="5211"/>
      <c r="J29" s="5211"/>
      <c r="K29" s="4853">
        <f t="shared" si="4"/>
        <v>0</v>
      </c>
      <c r="L29" s="5211"/>
      <c r="M29" s="5211"/>
      <c r="N29" s="5211"/>
      <c r="O29" s="5211"/>
      <c r="P29" s="5211"/>
      <c r="Q29" s="4853">
        <f>SUM(L29:P29)</f>
        <v>0</v>
      </c>
    </row>
    <row r="30" spans="1:17" ht="18" customHeight="1">
      <c r="A30" s="4795"/>
      <c r="B30" s="4783"/>
      <c r="C30" s="4803" t="s">
        <v>2405</v>
      </c>
      <c r="D30" s="4783"/>
      <c r="E30" s="4784"/>
      <c r="F30" s="4798">
        <f t="shared" ref="F30:K30" si="5">SUM(F26:F29)</f>
        <v>0</v>
      </c>
      <c r="G30" s="4798">
        <f t="shared" si="5"/>
        <v>0</v>
      </c>
      <c r="H30" s="4798">
        <f t="shared" si="5"/>
        <v>0</v>
      </c>
      <c r="I30" s="4798">
        <f t="shared" si="5"/>
        <v>0</v>
      </c>
      <c r="J30" s="4798">
        <f t="shared" si="5"/>
        <v>0</v>
      </c>
      <c r="K30" s="4798">
        <f t="shared" si="5"/>
        <v>0</v>
      </c>
      <c r="L30" s="4798">
        <f t="shared" ref="L30:Q30" si="6">SUM(L26:L29)</f>
        <v>0</v>
      </c>
      <c r="M30" s="4798">
        <f t="shared" si="6"/>
        <v>0</v>
      </c>
      <c r="N30" s="4798">
        <f t="shared" si="6"/>
        <v>0</v>
      </c>
      <c r="O30" s="4798">
        <f t="shared" si="6"/>
        <v>0</v>
      </c>
      <c r="P30" s="4798">
        <f t="shared" si="6"/>
        <v>0</v>
      </c>
      <c r="Q30" s="4798">
        <f t="shared" si="6"/>
        <v>0</v>
      </c>
    </row>
    <row r="31" spans="1:17" ht="18" customHeight="1">
      <c r="A31" s="4793"/>
      <c r="B31" s="4779"/>
      <c r="C31" s="4779"/>
      <c r="D31" s="4779" t="s">
        <v>2449</v>
      </c>
      <c r="E31" s="4780"/>
      <c r="F31" s="5212"/>
      <c r="G31" s="5212"/>
      <c r="H31" s="5216"/>
      <c r="I31" s="5210"/>
      <c r="J31" s="5210"/>
      <c r="K31" s="4787">
        <f>SUM(F31:J31)</f>
        <v>0</v>
      </c>
      <c r="L31" s="5212"/>
      <c r="M31" s="5212"/>
      <c r="N31" s="5216"/>
      <c r="O31" s="5210"/>
      <c r="P31" s="5210"/>
      <c r="Q31" s="4787">
        <f>SUM(L31:P31)</f>
        <v>0</v>
      </c>
    </row>
    <row r="32" spans="1:17" ht="18" customHeight="1">
      <c r="A32" s="4795"/>
      <c r="B32" s="4783"/>
      <c r="C32" s="4803"/>
      <c r="D32" s="4783" t="s">
        <v>2407</v>
      </c>
      <c r="E32" s="4784"/>
      <c r="F32" s="5209"/>
      <c r="G32" s="5209"/>
      <c r="H32" s="5208"/>
      <c r="I32" s="5208"/>
      <c r="J32" s="5208"/>
      <c r="K32" s="4787">
        <f>SUM(F32:J32)</f>
        <v>0</v>
      </c>
      <c r="L32" s="5209"/>
      <c r="M32" s="5209"/>
      <c r="N32" s="5208"/>
      <c r="O32" s="5208"/>
      <c r="P32" s="5208"/>
      <c r="Q32" s="4787">
        <f>SUM(L32:P32)</f>
        <v>0</v>
      </c>
    </row>
    <row r="33" spans="1:17" ht="18" customHeight="1">
      <c r="A33" s="4795"/>
      <c r="B33" s="4783"/>
      <c r="C33" s="4803" t="s">
        <v>2408</v>
      </c>
      <c r="D33" s="4783"/>
      <c r="E33" s="4784"/>
      <c r="F33" s="4796">
        <f t="shared" ref="F33:K33" si="7">SUM(F31:F32)</f>
        <v>0</v>
      </c>
      <c r="G33" s="4796">
        <f t="shared" si="7"/>
        <v>0</v>
      </c>
      <c r="H33" s="4796">
        <f t="shared" si="7"/>
        <v>0</v>
      </c>
      <c r="I33" s="4796">
        <f t="shared" si="7"/>
        <v>0</v>
      </c>
      <c r="J33" s="4796">
        <f t="shared" si="7"/>
        <v>0</v>
      </c>
      <c r="K33" s="4796">
        <f t="shared" si="7"/>
        <v>0</v>
      </c>
      <c r="L33" s="4796">
        <f t="shared" ref="L33:Q33" si="8">SUM(L31:L32)</f>
        <v>0</v>
      </c>
      <c r="M33" s="4796">
        <f t="shared" si="8"/>
        <v>0</v>
      </c>
      <c r="N33" s="4796">
        <f t="shared" si="8"/>
        <v>0</v>
      </c>
      <c r="O33" s="4796">
        <f t="shared" si="8"/>
        <v>0</v>
      </c>
      <c r="P33" s="4796">
        <f t="shared" si="8"/>
        <v>0</v>
      </c>
      <c r="Q33" s="4796">
        <f t="shared" si="8"/>
        <v>0</v>
      </c>
    </row>
    <row r="34" spans="1:17" s="4399" customFormat="1" ht="18" customHeight="1">
      <c r="A34" s="4795"/>
      <c r="B34" s="4786"/>
      <c r="C34" s="4786" t="s">
        <v>2450</v>
      </c>
      <c r="D34" s="4786"/>
      <c r="E34" s="4807"/>
      <c r="F34" s="5212"/>
      <c r="G34" s="5217"/>
      <c r="H34" s="5217"/>
      <c r="I34" s="5217"/>
      <c r="J34" s="5217"/>
      <c r="K34" s="4787">
        <f>SUM(F34:J34)</f>
        <v>0</v>
      </c>
      <c r="L34" s="5212"/>
      <c r="M34" s="5217"/>
      <c r="N34" s="5217"/>
      <c r="O34" s="5217"/>
      <c r="P34" s="5217"/>
      <c r="Q34" s="4787">
        <f>SUM(L34:P34)</f>
        <v>0</v>
      </c>
    </row>
    <row r="35" spans="1:17" ht="18" customHeight="1">
      <c r="A35" s="4795"/>
      <c r="B35" s="4803" t="s">
        <v>2451</v>
      </c>
      <c r="C35" s="4803"/>
      <c r="D35" s="4783"/>
      <c r="E35" s="4784"/>
      <c r="F35" s="4787">
        <f t="shared" ref="F35:K35" si="9">SUM(F25,F30,F34)-F33</f>
        <v>0</v>
      </c>
      <c r="G35" s="4787">
        <f t="shared" si="9"/>
        <v>0</v>
      </c>
      <c r="H35" s="4787">
        <f t="shared" si="9"/>
        <v>0</v>
      </c>
      <c r="I35" s="4787">
        <f t="shared" si="9"/>
        <v>0</v>
      </c>
      <c r="J35" s="4787">
        <f t="shared" si="9"/>
        <v>0</v>
      </c>
      <c r="K35" s="4787">
        <f t="shared" si="9"/>
        <v>0</v>
      </c>
      <c r="L35" s="4787">
        <f t="shared" ref="L35:Q35" si="10">SUM(L25,L30,L34)-L33</f>
        <v>0</v>
      </c>
      <c r="M35" s="4787">
        <f t="shared" si="10"/>
        <v>0</v>
      </c>
      <c r="N35" s="4787">
        <f t="shared" si="10"/>
        <v>0</v>
      </c>
      <c r="O35" s="4787">
        <f t="shared" si="10"/>
        <v>0</v>
      </c>
      <c r="P35" s="4787">
        <f t="shared" si="10"/>
        <v>0</v>
      </c>
      <c r="Q35" s="4787">
        <f t="shared" si="10"/>
        <v>0</v>
      </c>
    </row>
    <row r="36" spans="1:17" ht="18" customHeight="1">
      <c r="A36" s="4795"/>
      <c r="B36" s="4804" t="s">
        <v>2452</v>
      </c>
      <c r="C36" s="4786"/>
      <c r="D36" s="4786"/>
      <c r="E36" s="4780"/>
      <c r="F36" s="5212"/>
      <c r="G36" s="5217"/>
      <c r="H36" s="5212"/>
      <c r="I36" s="5212"/>
      <c r="J36" s="5212"/>
      <c r="K36" s="4787">
        <f>SUM(F36:J36)</f>
        <v>0</v>
      </c>
      <c r="L36" s="5212"/>
      <c r="M36" s="5217"/>
      <c r="N36" s="5212"/>
      <c r="O36" s="5212"/>
      <c r="P36" s="5212"/>
      <c r="Q36" s="4787">
        <f>SUM(L36:P36)</f>
        <v>0</v>
      </c>
    </row>
    <row r="37" spans="1:17" ht="18" customHeight="1">
      <c r="A37" s="4795"/>
      <c r="B37" s="4804" t="s">
        <v>2411</v>
      </c>
      <c r="C37" s="4786"/>
      <c r="D37" s="4786"/>
      <c r="E37" s="4807"/>
      <c r="F37" s="5212"/>
      <c r="G37" s="5212"/>
      <c r="H37" s="5212"/>
      <c r="I37" s="5212"/>
      <c r="J37" s="5212"/>
      <c r="K37" s="4787">
        <f>SUM(F37:J37)</f>
        <v>0</v>
      </c>
      <c r="L37" s="5212"/>
      <c r="M37" s="5212"/>
      <c r="N37" s="5212"/>
      <c r="O37" s="5212"/>
      <c r="P37" s="5212"/>
      <c r="Q37" s="4787">
        <f>SUM(L37:P37)</f>
        <v>0</v>
      </c>
    </row>
    <row r="38" spans="1:17" ht="18" customHeight="1">
      <c r="A38" s="6792" t="s">
        <v>2412</v>
      </c>
      <c r="B38" s="6793"/>
      <c r="C38" s="6793"/>
      <c r="D38" s="6793"/>
      <c r="E38" s="4791"/>
      <c r="F38" s="4787">
        <f t="shared" ref="F38:K38" si="11">SUM(F35:F37)</f>
        <v>0</v>
      </c>
      <c r="G38" s="4787">
        <f t="shared" si="11"/>
        <v>0</v>
      </c>
      <c r="H38" s="4787">
        <f t="shared" si="11"/>
        <v>0</v>
      </c>
      <c r="I38" s="4787">
        <f t="shared" si="11"/>
        <v>0</v>
      </c>
      <c r="J38" s="4787">
        <f t="shared" si="11"/>
        <v>0</v>
      </c>
      <c r="K38" s="4787">
        <f t="shared" si="11"/>
        <v>0</v>
      </c>
      <c r="L38" s="4787">
        <f t="shared" ref="L38:Q38" si="12">SUM(L35:L37)</f>
        <v>0</v>
      </c>
      <c r="M38" s="4787">
        <f t="shared" si="12"/>
        <v>0</v>
      </c>
      <c r="N38" s="4787">
        <f t="shared" si="12"/>
        <v>0</v>
      </c>
      <c r="O38" s="4787">
        <f t="shared" si="12"/>
        <v>0</v>
      </c>
      <c r="P38" s="4787">
        <f t="shared" si="12"/>
        <v>0</v>
      </c>
      <c r="Q38" s="4787">
        <f t="shared" si="12"/>
        <v>0</v>
      </c>
    </row>
    <row r="39" spans="1:17" ht="18" customHeight="1">
      <c r="A39" s="4808" t="s">
        <v>2413</v>
      </c>
      <c r="B39" s="4809"/>
      <c r="C39" s="4810"/>
      <c r="D39" s="4810"/>
      <c r="E39" s="4791"/>
      <c r="F39" s="4811"/>
      <c r="G39" s="4792"/>
      <c r="H39" s="4792"/>
      <c r="I39" s="4792"/>
      <c r="J39" s="4792"/>
      <c r="K39" s="4811"/>
      <c r="L39" s="4811"/>
      <c r="M39" s="4792"/>
      <c r="N39" s="4792"/>
      <c r="O39" s="4792"/>
      <c r="P39" s="4792"/>
      <c r="Q39" s="4811"/>
    </row>
    <row r="40" spans="1:17" ht="18" customHeight="1">
      <c r="A40" s="4793"/>
      <c r="B40" s="4812" t="s">
        <v>2453</v>
      </c>
      <c r="C40" s="4812"/>
      <c r="D40" s="4812"/>
      <c r="E40" s="4780"/>
      <c r="F40" s="5209"/>
      <c r="G40" s="5208"/>
      <c r="H40" s="5208"/>
      <c r="I40" s="5208"/>
      <c r="J40" s="5208"/>
      <c r="K40" s="4796">
        <f>SUM(F40:J40)</f>
        <v>0</v>
      </c>
      <c r="L40" s="5209"/>
      <c r="M40" s="5208"/>
      <c r="N40" s="5208"/>
      <c r="O40" s="5208"/>
      <c r="P40" s="5208"/>
      <c r="Q40" s="4796">
        <f>SUM(L40:P40)</f>
        <v>0</v>
      </c>
    </row>
    <row r="41" spans="1:17" ht="18" customHeight="1">
      <c r="A41" s="4795"/>
      <c r="B41" s="4783" t="s">
        <v>2454</v>
      </c>
      <c r="C41" s="4783"/>
      <c r="D41" s="4783"/>
      <c r="E41" s="4784"/>
      <c r="F41" s="5211"/>
      <c r="G41" s="5210"/>
      <c r="H41" s="5210"/>
      <c r="I41" s="5210"/>
      <c r="J41" s="5210"/>
      <c r="K41" s="4796">
        <f>SUM(F41:J41)</f>
        <v>0</v>
      </c>
      <c r="L41" s="5211"/>
      <c r="M41" s="5210"/>
      <c r="N41" s="5210"/>
      <c r="O41" s="5210"/>
      <c r="P41" s="5210"/>
      <c r="Q41" s="4796">
        <f>SUM(L41:P41)</f>
        <v>0</v>
      </c>
    </row>
    <row r="42" spans="1:17" s="4399" customFormat="1" ht="18" customHeight="1">
      <c r="A42" s="4795"/>
      <c r="B42" s="4783" t="s">
        <v>2455</v>
      </c>
      <c r="C42" s="4783"/>
      <c r="D42" s="4783"/>
      <c r="E42" s="4784"/>
      <c r="F42" s="5211"/>
      <c r="G42" s="5210"/>
      <c r="H42" s="5210"/>
      <c r="I42" s="5210"/>
      <c r="J42" s="5210"/>
      <c r="K42" s="4796">
        <f>SUM(F42:J42)</f>
        <v>0</v>
      </c>
      <c r="L42" s="5211"/>
      <c r="M42" s="5210"/>
      <c r="N42" s="5210"/>
      <c r="O42" s="5210"/>
      <c r="P42" s="5210"/>
      <c r="Q42" s="4796">
        <f>SUM(L42:P42)</f>
        <v>0</v>
      </c>
    </row>
    <row r="43" spans="1:17" ht="18" customHeight="1">
      <c r="A43" s="4813" t="s">
        <v>2417</v>
      </c>
      <c r="B43" s="4803"/>
      <c r="C43" s="4803"/>
      <c r="D43" s="4783"/>
      <c r="E43" s="4784"/>
      <c r="F43" s="4787">
        <f t="shared" ref="F43:K43" si="13">SUM(F40:F42)</f>
        <v>0</v>
      </c>
      <c r="G43" s="4787">
        <f t="shared" si="13"/>
        <v>0</v>
      </c>
      <c r="H43" s="4787">
        <f t="shared" si="13"/>
        <v>0</v>
      </c>
      <c r="I43" s="4787">
        <f t="shared" si="13"/>
        <v>0</v>
      </c>
      <c r="J43" s="4787">
        <f t="shared" si="13"/>
        <v>0</v>
      </c>
      <c r="K43" s="4787">
        <f t="shared" si="13"/>
        <v>0</v>
      </c>
      <c r="L43" s="4787">
        <f t="shared" ref="L43:Q43" si="14">SUM(L40:L42)</f>
        <v>0</v>
      </c>
      <c r="M43" s="4787">
        <f t="shared" si="14"/>
        <v>0</v>
      </c>
      <c r="N43" s="4787">
        <f t="shared" si="14"/>
        <v>0</v>
      </c>
      <c r="O43" s="4787">
        <f t="shared" si="14"/>
        <v>0</v>
      </c>
      <c r="P43" s="4787">
        <f t="shared" si="14"/>
        <v>0</v>
      </c>
      <c r="Q43" s="4787">
        <f t="shared" si="14"/>
        <v>0</v>
      </c>
    </row>
    <row r="44" spans="1:17" ht="18" customHeight="1">
      <c r="A44" s="4782" t="s">
        <v>2456</v>
      </c>
      <c r="B44" s="4786"/>
      <c r="C44" s="4786"/>
      <c r="D44" s="4786"/>
      <c r="E44" s="4807"/>
      <c r="F44" s="5212"/>
      <c r="G44" s="5212"/>
      <c r="H44" s="5212"/>
      <c r="I44" s="5212"/>
      <c r="J44" s="5212"/>
      <c r="K44" s="4787">
        <f>SUM(F44:J44)</f>
        <v>0</v>
      </c>
      <c r="L44" s="5212"/>
      <c r="M44" s="5212"/>
      <c r="N44" s="5212"/>
      <c r="O44" s="5212"/>
      <c r="P44" s="5212"/>
      <c r="Q44" s="4787">
        <f>SUM(L44:P44)</f>
        <v>0</v>
      </c>
    </row>
    <row r="45" spans="1:17" ht="18" customHeight="1">
      <c r="A45" s="4813" t="s">
        <v>2457</v>
      </c>
      <c r="B45" s="4803"/>
      <c r="C45" s="4783"/>
      <c r="D45" s="4783"/>
      <c r="E45" s="4784"/>
      <c r="F45" s="4787">
        <f t="shared" ref="F45:K45" si="15">SUM(F19,F43:F44)-F38</f>
        <v>0</v>
      </c>
      <c r="G45" s="4787">
        <f t="shared" si="15"/>
        <v>0</v>
      </c>
      <c r="H45" s="4787">
        <f t="shared" si="15"/>
        <v>0</v>
      </c>
      <c r="I45" s="4787">
        <f t="shared" si="15"/>
        <v>0</v>
      </c>
      <c r="J45" s="4787">
        <f t="shared" si="15"/>
        <v>0</v>
      </c>
      <c r="K45" s="4787">
        <f t="shared" si="15"/>
        <v>0</v>
      </c>
      <c r="L45" s="4787">
        <f t="shared" ref="L45:Q45" si="16">SUM(L19,L43:L44)-L38</f>
        <v>0</v>
      </c>
      <c r="M45" s="4787">
        <f t="shared" si="16"/>
        <v>0</v>
      </c>
      <c r="N45" s="4787">
        <f t="shared" si="16"/>
        <v>0</v>
      </c>
      <c r="O45" s="4787">
        <f t="shared" si="16"/>
        <v>0</v>
      </c>
      <c r="P45" s="4787">
        <f t="shared" si="16"/>
        <v>0</v>
      </c>
      <c r="Q45" s="4787">
        <f t="shared" si="16"/>
        <v>0</v>
      </c>
    </row>
    <row r="46" spans="1:17" s="4830" customFormat="1" ht="18" customHeight="1">
      <c r="A46" s="4815" t="s">
        <v>2420</v>
      </c>
      <c r="B46" s="4149"/>
      <c r="C46" s="4149"/>
      <c r="D46" s="58"/>
      <c r="E46" s="4816"/>
      <c r="F46" s="4792"/>
      <c r="G46" s="4817"/>
      <c r="H46" s="4817"/>
      <c r="I46" s="4817"/>
      <c r="J46" s="4817"/>
      <c r="K46" s="4792"/>
      <c r="L46" s="4792"/>
      <c r="M46" s="4817"/>
      <c r="N46" s="4817"/>
      <c r="O46" s="4817"/>
      <c r="P46" s="4817"/>
      <c r="Q46" s="4792"/>
    </row>
    <row r="47" spans="1:17" ht="18" customHeight="1">
      <c r="A47" s="4778" t="s">
        <v>2458</v>
      </c>
      <c r="B47" s="4779"/>
      <c r="C47" s="4799"/>
      <c r="D47" s="4779"/>
      <c r="E47" s="4780"/>
      <c r="F47" s="5207"/>
      <c r="G47" s="5208"/>
      <c r="H47" s="5208"/>
      <c r="I47" s="5208"/>
      <c r="J47" s="5208"/>
      <c r="K47" s="4781">
        <f>SUM(F47:J47)</f>
        <v>0</v>
      </c>
      <c r="L47" s="5207"/>
      <c r="M47" s="5208"/>
      <c r="N47" s="5208"/>
      <c r="O47" s="5208"/>
      <c r="P47" s="5208"/>
      <c r="Q47" s="4781">
        <f>SUM(L47:P47)</f>
        <v>0</v>
      </c>
    </row>
    <row r="48" spans="1:17" ht="18" customHeight="1">
      <c r="A48" s="4778" t="s">
        <v>2459</v>
      </c>
      <c r="B48" s="4779"/>
      <c r="C48" s="4799"/>
      <c r="D48" s="4779"/>
      <c r="E48" s="4780"/>
      <c r="F48" s="5207"/>
      <c r="G48" s="5208"/>
      <c r="H48" s="5208"/>
      <c r="I48" s="5208"/>
      <c r="J48" s="5208"/>
      <c r="K48" s="4781">
        <f>SUM(F48:J48)</f>
        <v>0</v>
      </c>
      <c r="L48" s="5207"/>
      <c r="M48" s="5208"/>
      <c r="N48" s="5208"/>
      <c r="O48" s="5208"/>
      <c r="P48" s="5208"/>
      <c r="Q48" s="4781">
        <f>SUM(L48:P48)</f>
        <v>0</v>
      </c>
    </row>
    <row r="49" spans="1:17" ht="18" customHeight="1">
      <c r="A49" s="4818" t="s">
        <v>2457</v>
      </c>
      <c r="B49" s="4819"/>
      <c r="C49" s="4150"/>
      <c r="D49" s="4150"/>
      <c r="E49" s="4820"/>
      <c r="F49" s="4787">
        <f t="shared" ref="F49:K49" si="17">SUM(F47:F48)</f>
        <v>0</v>
      </c>
      <c r="G49" s="4787">
        <f t="shared" si="17"/>
        <v>0</v>
      </c>
      <c r="H49" s="4787">
        <f t="shared" si="17"/>
        <v>0</v>
      </c>
      <c r="I49" s="4787">
        <f t="shared" si="17"/>
        <v>0</v>
      </c>
      <c r="J49" s="4787">
        <f t="shared" si="17"/>
        <v>0</v>
      </c>
      <c r="K49" s="4787">
        <f t="shared" si="17"/>
        <v>0</v>
      </c>
      <c r="L49" s="4787">
        <f t="shared" ref="L49:Q49" si="18">SUM(L47:L48)</f>
        <v>0</v>
      </c>
      <c r="M49" s="4787">
        <f t="shared" si="18"/>
        <v>0</v>
      </c>
      <c r="N49" s="4787">
        <f t="shared" si="18"/>
        <v>0</v>
      </c>
      <c r="O49" s="4787">
        <f t="shared" si="18"/>
        <v>0</v>
      </c>
      <c r="P49" s="4787">
        <f t="shared" si="18"/>
        <v>0</v>
      </c>
      <c r="Q49" s="4787">
        <f t="shared" si="18"/>
        <v>0</v>
      </c>
    </row>
    <row r="50" spans="1:17">
      <c r="A50" s="4756"/>
      <c r="B50" s="4756"/>
      <c r="C50" s="4756"/>
      <c r="D50" s="4756"/>
      <c r="E50" s="4756"/>
      <c r="F50" s="4756"/>
      <c r="G50" s="4756"/>
      <c r="H50" s="4756"/>
      <c r="I50" s="4756"/>
      <c r="J50" s="4756"/>
      <c r="K50" s="4756"/>
      <c r="L50" s="4756"/>
      <c r="M50" s="4756"/>
      <c r="N50" s="4756"/>
      <c r="O50" s="4756"/>
      <c r="P50" s="4756"/>
      <c r="Q50" s="4756"/>
    </row>
    <row r="51" spans="1:17">
      <c r="A51" s="4756"/>
      <c r="B51" s="4756"/>
      <c r="C51" s="4756"/>
      <c r="D51" s="4756"/>
      <c r="E51" s="4756"/>
      <c r="F51" s="4756"/>
      <c r="G51" s="4756"/>
      <c r="H51" s="4756"/>
      <c r="I51" s="4756"/>
      <c r="J51" s="4756"/>
      <c r="K51" s="4756"/>
      <c r="L51" s="4756"/>
      <c r="M51" s="4756"/>
      <c r="N51" s="4756"/>
      <c r="O51" s="4756"/>
      <c r="P51" s="4756"/>
      <c r="Q51" s="4821" t="str">
        <f>+ToC!E117</f>
        <v xml:space="preserve">GENERAL Annual Return </v>
      </c>
    </row>
    <row r="52" spans="1:17">
      <c r="A52" s="4756"/>
      <c r="B52" s="4756"/>
      <c r="C52" s="4756"/>
      <c r="D52" s="4756"/>
      <c r="E52" s="4756"/>
      <c r="F52" s="4756"/>
      <c r="G52" s="4756"/>
      <c r="H52" s="4756"/>
      <c r="I52" s="4756"/>
      <c r="J52" s="4756"/>
      <c r="K52" s="4756"/>
      <c r="L52" s="4756"/>
      <c r="M52" s="4756"/>
      <c r="N52" s="4756"/>
      <c r="O52" s="4756"/>
      <c r="P52" s="4756"/>
      <c r="Q52" s="65" t="s">
        <v>2684</v>
      </c>
    </row>
  </sheetData>
  <sheetProtection algorithmName="SHA-512" hashValue="vbgzQQ+6v42Baj9ei4v0UthpK8i0PEkD5VgWOgFDW0gH18BEJlJhv52ze81AEi9NflFRuSTnu36g7CV5phMA8g==" saltValue="BGVZYNl9mevlKP+vUz2fnw==" spinCount="100000" sheet="1" objects="1" scenarios="1"/>
  <mergeCells count="15">
    <mergeCell ref="N13:P13"/>
    <mergeCell ref="Q13:Q14"/>
    <mergeCell ref="A38:D38"/>
    <mergeCell ref="F13:F14"/>
    <mergeCell ref="G13:G14"/>
    <mergeCell ref="H13:J13"/>
    <mergeCell ref="K13:K14"/>
    <mergeCell ref="L13:L14"/>
    <mergeCell ref="M13:M14"/>
    <mergeCell ref="A1:Q1"/>
    <mergeCell ref="A9:Q9"/>
    <mergeCell ref="A10:Q10"/>
    <mergeCell ref="A11:Q11"/>
    <mergeCell ref="F12:K12"/>
    <mergeCell ref="L12:Q12"/>
  </mergeCells>
  <hyperlinks>
    <hyperlink ref="A1:Q1" location="ToC!A1" display="ToC!A1"/>
  </hyperlinks>
  <pageMargins left="0.70866141732283472" right="0.70866141732283472" top="0.74803149606299213" bottom="0.74803149606299213" header="0.31496062992125984" footer="0.31496062992125984"/>
  <pageSetup scale="35" orientation="portrait" r:id="rId1"/>
  <headerFooter>
    <oddHeader>&amp;L&amp;A&amp;C&amp;"Times New Roman,Bold" DRAFT 
INTERNAL USE ONLY&amp;RPage &amp;P</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CCFFCC"/>
    <pageSetUpPr fitToPage="1"/>
  </sheetPr>
  <dimension ref="A1:Q89"/>
  <sheetViews>
    <sheetView showZeros="0" topLeftCell="A27" zoomScale="60" zoomScaleNormal="60" workbookViewId="0">
      <selection activeCell="Q44" sqref="Q44"/>
    </sheetView>
  </sheetViews>
  <sheetFormatPr defaultColWidth="0" defaultRowHeight="12.75" zeroHeight="1"/>
  <cols>
    <col min="1" max="3" width="5.33203125" style="3270" customWidth="1"/>
    <col min="4" max="4" width="72.1640625" style="3270" customWidth="1"/>
    <col min="5" max="5" width="5.83203125" style="3270" customWidth="1"/>
    <col min="6" max="6" width="15.6640625" style="3270" customWidth="1"/>
    <col min="7" max="8" width="16.33203125" style="3270" customWidth="1"/>
    <col min="9" max="9" width="18" style="3270" customWidth="1"/>
    <col min="10" max="12" width="16.33203125" style="3270" customWidth="1"/>
    <col min="13" max="14" width="15.33203125" style="3270" customWidth="1"/>
    <col min="15" max="15" width="17.1640625" style="3270" customWidth="1"/>
    <col min="16" max="16" width="16.6640625" style="3270" customWidth="1"/>
    <col min="17" max="17" width="15.6640625" style="3270" customWidth="1"/>
    <col min="18" max="16384" width="11.33203125" style="3270" hidden="1"/>
  </cols>
  <sheetData>
    <row r="1" spans="1:17">
      <c r="A1" s="6805">
        <v>50.19</v>
      </c>
      <c r="B1" s="6782"/>
      <c r="C1" s="6782"/>
      <c r="D1" s="6782"/>
      <c r="E1" s="6782"/>
      <c r="F1" s="6782"/>
      <c r="G1" s="6782"/>
      <c r="H1" s="6782"/>
      <c r="I1" s="6782"/>
      <c r="J1" s="6782"/>
      <c r="K1" s="6782"/>
      <c r="L1" s="6782"/>
      <c r="M1" s="6782"/>
      <c r="N1" s="6782"/>
      <c r="O1" s="6782"/>
      <c r="P1" s="6782"/>
      <c r="Q1" s="6782"/>
    </row>
    <row r="2" spans="1:17">
      <c r="A2" s="4823"/>
      <c r="B2" s="4823"/>
      <c r="C2" s="4823"/>
      <c r="D2" s="4823"/>
      <c r="E2" s="4761"/>
      <c r="F2" s="4761"/>
      <c r="G2" s="4756"/>
      <c r="H2" s="4756"/>
      <c r="I2" s="4756"/>
      <c r="J2" s="4756"/>
      <c r="K2" s="4757"/>
      <c r="L2" s="4757"/>
      <c r="M2" s="4756"/>
      <c r="N2" s="4756"/>
      <c r="O2" s="4756"/>
      <c r="P2" s="4756"/>
      <c r="Q2" s="4757"/>
    </row>
    <row r="3" spans="1:17" ht="15.75">
      <c r="A3" s="4758" t="str">
        <f>+Cover!A14</f>
        <v>Select Name of Insurer/ Financial Holding Company</v>
      </c>
      <c r="B3" s="4759"/>
      <c r="C3" s="4760"/>
      <c r="D3" s="4760"/>
      <c r="E3" s="4761"/>
      <c r="F3" s="4761"/>
      <c r="G3" s="4756"/>
      <c r="H3" s="4756"/>
      <c r="I3" s="4756"/>
      <c r="J3" s="4756"/>
      <c r="K3" s="4762"/>
      <c r="L3" s="4762"/>
      <c r="M3" s="4756"/>
      <c r="N3" s="4756"/>
      <c r="O3" s="4756"/>
      <c r="P3" s="4756"/>
      <c r="Q3" s="5727" t="s">
        <v>1909</v>
      </c>
    </row>
    <row r="4" spans="1:17">
      <c r="A4" s="4763" t="str">
        <f>+ToC!A3</f>
        <v>Insurer/Financial Holding Company</v>
      </c>
      <c r="B4" s="4759"/>
      <c r="C4" s="4760"/>
      <c r="D4" s="4760"/>
      <c r="E4" s="4761"/>
      <c r="F4" s="4761"/>
      <c r="G4" s="4756"/>
      <c r="H4" s="4756"/>
      <c r="I4" s="4756"/>
      <c r="J4" s="4756"/>
      <c r="K4" s="4762"/>
      <c r="L4" s="4762"/>
      <c r="M4" s="4756"/>
      <c r="N4" s="4756"/>
      <c r="O4" s="4756"/>
      <c r="P4" s="4756"/>
      <c r="Q4" s="4762"/>
    </row>
    <row r="5" spans="1:17">
      <c r="A5" s="4145"/>
      <c r="B5" s="4759"/>
      <c r="C5" s="4760"/>
      <c r="D5" s="4760"/>
      <c r="E5" s="4761"/>
      <c r="F5" s="4761"/>
      <c r="G5" s="4756"/>
      <c r="H5" s="4756"/>
      <c r="I5" s="4756"/>
      <c r="J5" s="4756"/>
      <c r="K5" s="4762"/>
      <c r="L5" s="4762"/>
      <c r="M5" s="4756"/>
      <c r="N5" s="4756"/>
      <c r="O5" s="4756"/>
      <c r="P5" s="4756"/>
      <c r="Q5" s="4762"/>
    </row>
    <row r="6" spans="1:17">
      <c r="A6" s="343" t="str">
        <f>+ToC!A5</f>
        <v>General Insurers Annual Return</v>
      </c>
      <c r="B6" s="4759"/>
      <c r="C6" s="4760"/>
      <c r="D6" s="4760"/>
      <c r="E6" s="4761"/>
      <c r="F6" s="4761"/>
      <c r="G6" s="4756"/>
      <c r="H6" s="4756"/>
      <c r="I6" s="4756"/>
      <c r="J6" s="4756"/>
      <c r="K6" s="4762"/>
      <c r="L6" s="4762"/>
      <c r="M6" s="4756"/>
      <c r="N6" s="4756"/>
      <c r="O6" s="4756"/>
      <c r="P6" s="4756"/>
      <c r="Q6" s="4762"/>
    </row>
    <row r="7" spans="1:17">
      <c r="A7" s="343" t="str">
        <f>+ToC!A6</f>
        <v>For Year Ended:</v>
      </c>
      <c r="B7" s="4759"/>
      <c r="C7" s="4760"/>
      <c r="D7" s="4760"/>
      <c r="E7" s="4761"/>
      <c r="F7" s="4761"/>
      <c r="G7" s="4756"/>
      <c r="H7" s="4756"/>
      <c r="I7" s="4756"/>
      <c r="J7" s="4756"/>
      <c r="K7" s="4762"/>
      <c r="L7" s="4762"/>
      <c r="M7" s="4756"/>
      <c r="N7" s="4756"/>
      <c r="O7" s="4756"/>
      <c r="P7" s="4756"/>
      <c r="Q7" s="434">
        <f>Cover!A22</f>
        <v>0</v>
      </c>
    </row>
    <row r="8" spans="1:17">
      <c r="A8" s="4759"/>
      <c r="B8" s="4759"/>
      <c r="C8" s="4760"/>
      <c r="D8" s="4760"/>
      <c r="E8" s="4761"/>
      <c r="F8" s="4761"/>
      <c r="G8" s="4756"/>
      <c r="H8" s="4756"/>
      <c r="I8" s="4756"/>
      <c r="J8" s="4756"/>
      <c r="K8" s="4762"/>
      <c r="L8" s="4762"/>
      <c r="M8" s="4756"/>
      <c r="N8" s="4756"/>
      <c r="O8" s="4756"/>
      <c r="P8" s="4756"/>
      <c r="Q8" s="4762"/>
    </row>
    <row r="9" spans="1:17" ht="29.1" customHeight="1">
      <c r="A9" s="6783" t="s">
        <v>677</v>
      </c>
      <c r="B9" s="6783"/>
      <c r="C9" s="6783"/>
      <c r="D9" s="6783"/>
      <c r="E9" s="6783"/>
      <c r="F9" s="6783"/>
      <c r="G9" s="6783"/>
      <c r="H9" s="6783"/>
      <c r="I9" s="6783"/>
      <c r="J9" s="6783"/>
      <c r="K9" s="6783"/>
      <c r="L9" s="6783"/>
      <c r="M9" s="6783"/>
      <c r="N9" s="6783"/>
      <c r="O9" s="6783"/>
      <c r="P9" s="6783"/>
      <c r="Q9" s="6783"/>
    </row>
    <row r="10" spans="1:17" ht="24" customHeight="1">
      <c r="A10" s="6783" t="s">
        <v>2664</v>
      </c>
      <c r="B10" s="6783"/>
      <c r="C10" s="6783"/>
      <c r="D10" s="6783"/>
      <c r="E10" s="6783"/>
      <c r="F10" s="6783"/>
      <c r="G10" s="6783"/>
      <c r="H10" s="6783"/>
      <c r="I10" s="6783"/>
      <c r="J10" s="6783"/>
      <c r="K10" s="6783"/>
      <c r="L10" s="6783"/>
      <c r="M10" s="6783"/>
      <c r="N10" s="6783"/>
      <c r="O10" s="6783"/>
      <c r="P10" s="6783"/>
      <c r="Q10" s="6783"/>
    </row>
    <row r="11" spans="1:17" ht="17.45" customHeight="1">
      <c r="A11" s="6784"/>
      <c r="B11" s="6784"/>
      <c r="C11" s="6784"/>
      <c r="D11" s="6784"/>
      <c r="E11" s="6784"/>
      <c r="F11" s="6784"/>
      <c r="G11" s="6784"/>
      <c r="H11" s="6784"/>
      <c r="I11" s="6784"/>
      <c r="J11" s="6784"/>
      <c r="K11" s="6784"/>
      <c r="L11" s="6784"/>
      <c r="M11" s="6784"/>
      <c r="N11" s="6784"/>
      <c r="O11" s="6784"/>
      <c r="P11" s="6784"/>
      <c r="Q11" s="6784"/>
    </row>
    <row r="12" spans="1:17" ht="15.6" customHeight="1">
      <c r="A12" s="4756"/>
      <c r="B12" s="4756"/>
      <c r="C12" s="4756"/>
      <c r="D12" s="4756"/>
      <c r="E12" s="4756"/>
      <c r="F12" s="6804">
        <f>YEAR(Q7)</f>
        <v>1900</v>
      </c>
      <c r="G12" s="6804"/>
      <c r="H12" s="6804"/>
      <c r="I12" s="6804"/>
      <c r="J12" s="6804"/>
      <c r="K12" s="6804"/>
      <c r="L12" s="6804">
        <f>F12-1</f>
        <v>1899</v>
      </c>
      <c r="M12" s="6804"/>
      <c r="N12" s="6804"/>
      <c r="O12" s="6804"/>
      <c r="P12" s="6804"/>
      <c r="Q12" s="6804"/>
    </row>
    <row r="13" spans="1:17" ht="31.5" customHeight="1">
      <c r="A13" s="4764"/>
      <c r="B13" s="4765"/>
      <c r="C13" s="4765"/>
      <c r="D13" s="4765"/>
      <c r="E13" s="4825"/>
      <c r="F13" s="6803" t="s">
        <v>2460</v>
      </c>
      <c r="G13" s="6803"/>
      <c r="H13" s="6799" t="s">
        <v>2461</v>
      </c>
      <c r="I13" s="6801" t="s">
        <v>2462</v>
      </c>
      <c r="J13" s="6802"/>
      <c r="K13" s="6798" t="s">
        <v>182</v>
      </c>
      <c r="L13" s="6803" t="s">
        <v>2460</v>
      </c>
      <c r="M13" s="6803"/>
      <c r="N13" s="6799" t="s">
        <v>2461</v>
      </c>
      <c r="O13" s="6801" t="s">
        <v>2462</v>
      </c>
      <c r="P13" s="6802"/>
      <c r="Q13" s="6798" t="s">
        <v>182</v>
      </c>
    </row>
    <row r="14" spans="1:17" ht="67.349999999999994" customHeight="1">
      <c r="A14" s="4767"/>
      <c r="B14" s="4768"/>
      <c r="C14" s="4768"/>
      <c r="D14" s="4768"/>
      <c r="E14" s="4826"/>
      <c r="F14" s="4854" t="s">
        <v>2463</v>
      </c>
      <c r="G14" s="4854" t="s">
        <v>2464</v>
      </c>
      <c r="H14" s="6800"/>
      <c r="I14" s="4855" t="s">
        <v>2428</v>
      </c>
      <c r="J14" s="4855" t="s">
        <v>2429</v>
      </c>
      <c r="K14" s="6795"/>
      <c r="L14" s="4854" t="s">
        <v>2463</v>
      </c>
      <c r="M14" s="4854" t="s">
        <v>2464</v>
      </c>
      <c r="N14" s="6800"/>
      <c r="O14" s="4855" t="s">
        <v>2428</v>
      </c>
      <c r="P14" s="4855" t="s">
        <v>2429</v>
      </c>
      <c r="Q14" s="6795"/>
    </row>
    <row r="15" spans="1:17">
      <c r="A15" s="4767"/>
      <c r="B15" s="4768"/>
      <c r="C15" s="4768"/>
      <c r="D15" s="4768"/>
      <c r="E15" s="4826"/>
      <c r="F15" s="4856" t="s">
        <v>881</v>
      </c>
      <c r="G15" s="4856" t="s">
        <v>881</v>
      </c>
      <c r="H15" s="4856" t="s">
        <v>881</v>
      </c>
      <c r="I15" s="4856" t="s">
        <v>881</v>
      </c>
      <c r="J15" s="4856" t="s">
        <v>881</v>
      </c>
      <c r="K15" s="4856" t="s">
        <v>881</v>
      </c>
      <c r="L15" s="4856" t="s">
        <v>881</v>
      </c>
      <c r="M15" s="4856" t="s">
        <v>881</v>
      </c>
      <c r="N15" s="4856" t="s">
        <v>881</v>
      </c>
      <c r="O15" s="4856" t="s">
        <v>881</v>
      </c>
      <c r="P15" s="4856" t="s">
        <v>881</v>
      </c>
      <c r="Q15" s="4856" t="s">
        <v>881</v>
      </c>
    </row>
    <row r="16" spans="1:17">
      <c r="A16" s="4773" t="s">
        <v>2392</v>
      </c>
      <c r="B16" s="5226"/>
      <c r="C16" s="4774"/>
      <c r="D16" s="4774"/>
      <c r="E16" s="4828"/>
      <c r="F16" s="4857"/>
      <c r="G16" s="4829"/>
      <c r="H16" s="4829"/>
      <c r="I16" s="4829"/>
      <c r="J16" s="4829"/>
      <c r="K16" s="4829"/>
      <c r="L16" s="4829"/>
      <c r="M16" s="4829"/>
      <c r="N16" s="4829"/>
      <c r="O16" s="4829"/>
      <c r="P16" s="4829"/>
      <c r="Q16" s="4829"/>
    </row>
    <row r="17" spans="1:17" ht="18" customHeight="1">
      <c r="A17" s="4778" t="s">
        <v>2442</v>
      </c>
      <c r="B17" s="4779"/>
      <c r="C17" s="4779"/>
      <c r="D17" s="4779"/>
      <c r="E17" s="4780"/>
      <c r="F17" s="5218"/>
      <c r="G17" s="5213"/>
      <c r="H17" s="5213"/>
      <c r="I17" s="5213"/>
      <c r="J17" s="5213"/>
      <c r="K17" s="4831">
        <f>SUM(F17:J17)</f>
        <v>0</v>
      </c>
      <c r="L17" s="5213"/>
      <c r="M17" s="5213"/>
      <c r="N17" s="5213"/>
      <c r="O17" s="5213"/>
      <c r="P17" s="5213"/>
      <c r="Q17" s="4831">
        <f>SUM(L17:P17)</f>
        <v>0</v>
      </c>
    </row>
    <row r="18" spans="1:17" ht="18" customHeight="1">
      <c r="A18" s="4778" t="s">
        <v>2443</v>
      </c>
      <c r="B18" s="4858"/>
      <c r="C18" s="4858"/>
      <c r="D18" s="4858"/>
      <c r="E18" s="4780"/>
      <c r="F18" s="5219"/>
      <c r="G18" s="5213"/>
      <c r="H18" s="5213"/>
      <c r="I18" s="5213"/>
      <c r="J18" s="5213"/>
      <c r="K18" s="4831">
        <f>SUM(F18:J18)</f>
        <v>0</v>
      </c>
      <c r="L18" s="5213"/>
      <c r="M18" s="5213"/>
      <c r="N18" s="5213"/>
      <c r="O18" s="5213"/>
      <c r="P18" s="5213"/>
      <c r="Q18" s="4831">
        <f>SUM(L18:P18)</f>
        <v>0</v>
      </c>
    </row>
    <row r="19" spans="1:17" ht="18" customHeight="1">
      <c r="A19" s="4832" t="s">
        <v>2444</v>
      </c>
      <c r="B19" s="4806"/>
      <c r="C19" s="4806"/>
      <c r="D19" s="4806"/>
      <c r="E19" s="4784"/>
      <c r="F19" s="4831">
        <f t="shared" ref="F19:K19" si="0">SUM(F17:F18)</f>
        <v>0</v>
      </c>
      <c r="G19" s="4831">
        <f t="shared" si="0"/>
        <v>0</v>
      </c>
      <c r="H19" s="4831">
        <f t="shared" si="0"/>
        <v>0</v>
      </c>
      <c r="I19" s="4831">
        <f t="shared" si="0"/>
        <v>0</v>
      </c>
      <c r="J19" s="4831">
        <f t="shared" si="0"/>
        <v>0</v>
      </c>
      <c r="K19" s="4831">
        <f t="shared" si="0"/>
        <v>0</v>
      </c>
      <c r="L19" s="4831">
        <f t="shared" ref="L19:Q19" si="1">SUM(L17:L18)</f>
        <v>0</v>
      </c>
      <c r="M19" s="4831">
        <f t="shared" si="1"/>
        <v>0</v>
      </c>
      <c r="N19" s="4831">
        <f t="shared" si="1"/>
        <v>0</v>
      </c>
      <c r="O19" s="4831">
        <f t="shared" si="1"/>
        <v>0</v>
      </c>
      <c r="P19" s="4831">
        <f t="shared" si="1"/>
        <v>0</v>
      </c>
      <c r="Q19" s="4831">
        <f t="shared" si="1"/>
        <v>0</v>
      </c>
    </row>
    <row r="20" spans="1:17" ht="18" customHeight="1">
      <c r="A20" s="4788" t="s">
        <v>2396</v>
      </c>
      <c r="B20" s="4789"/>
      <c r="C20" s="4810"/>
      <c r="D20" s="4810"/>
      <c r="E20" s="4791"/>
      <c r="F20" s="5119"/>
      <c r="G20" s="5119"/>
      <c r="H20" s="5119"/>
      <c r="I20" s="5119"/>
      <c r="J20" s="5119"/>
      <c r="K20" s="5119"/>
      <c r="L20" s="5119"/>
      <c r="M20" s="5119"/>
      <c r="N20" s="5119"/>
      <c r="O20" s="5119"/>
      <c r="P20" s="5119"/>
      <c r="Q20" s="5119"/>
    </row>
    <row r="21" spans="1:17" ht="18" customHeight="1">
      <c r="A21" s="4859"/>
      <c r="B21" s="4860"/>
      <c r="C21" s="4812"/>
      <c r="D21" s="4812" t="s">
        <v>2430</v>
      </c>
      <c r="E21" s="4780"/>
      <c r="F21" s="5220"/>
      <c r="G21" s="5213"/>
      <c r="H21" s="5213"/>
      <c r="I21" s="5213"/>
      <c r="J21" s="5213"/>
      <c r="K21" s="4831">
        <f>SUM(F21:J21)</f>
        <v>0</v>
      </c>
      <c r="L21" s="5213"/>
      <c r="M21" s="5213"/>
      <c r="N21" s="5213"/>
      <c r="O21" s="5213"/>
      <c r="P21" s="5213"/>
      <c r="Q21" s="4831">
        <f>SUM(L21:P21)</f>
        <v>0</v>
      </c>
    </row>
    <row r="22" spans="1:17" ht="18" customHeight="1">
      <c r="A22" s="4861"/>
      <c r="B22" s="4862"/>
      <c r="C22" s="4812"/>
      <c r="D22" s="4812" t="s">
        <v>2431</v>
      </c>
      <c r="E22" s="4784"/>
      <c r="F22" s="5219"/>
      <c r="G22" s="5214"/>
      <c r="H22" s="5214"/>
      <c r="I22" s="5214"/>
      <c r="J22" s="5214"/>
      <c r="K22" s="4831">
        <f>SUM(F22:J22)</f>
        <v>0</v>
      </c>
      <c r="L22" s="5214"/>
      <c r="M22" s="5214"/>
      <c r="N22" s="5214"/>
      <c r="O22" s="5214"/>
      <c r="P22" s="5214"/>
      <c r="Q22" s="4831">
        <f>SUM(L22:P22)</f>
        <v>0</v>
      </c>
    </row>
    <row r="23" spans="1:17" ht="18" customHeight="1">
      <c r="A23" s="4861"/>
      <c r="B23" s="4862"/>
      <c r="C23" s="4812"/>
      <c r="D23" s="4812" t="s">
        <v>224</v>
      </c>
      <c r="E23" s="4784"/>
      <c r="F23" s="5219"/>
      <c r="G23" s="5214"/>
      <c r="H23" s="5214"/>
      <c r="I23" s="5214"/>
      <c r="J23" s="5214"/>
      <c r="K23" s="4831">
        <f>SUM(F23:J23)</f>
        <v>0</v>
      </c>
      <c r="L23" s="5214"/>
      <c r="M23" s="5214"/>
      <c r="N23" s="5214"/>
      <c r="O23" s="5214"/>
      <c r="P23" s="5214"/>
      <c r="Q23" s="4831">
        <f>SUM(L23:P23)</f>
        <v>0</v>
      </c>
    </row>
    <row r="24" spans="1:17" ht="18" customHeight="1">
      <c r="A24" s="4861"/>
      <c r="B24" s="4862"/>
      <c r="C24" s="4862" t="s">
        <v>2465</v>
      </c>
      <c r="D24" s="4806"/>
      <c r="E24" s="4784"/>
      <c r="F24" s="4831">
        <f t="shared" ref="F24:K24" si="2">SUM(F21:F23)</f>
        <v>0</v>
      </c>
      <c r="G24" s="4831">
        <f t="shared" si="2"/>
        <v>0</v>
      </c>
      <c r="H24" s="4831">
        <f t="shared" si="2"/>
        <v>0</v>
      </c>
      <c r="I24" s="4831">
        <f t="shared" si="2"/>
        <v>0</v>
      </c>
      <c r="J24" s="4831">
        <f t="shared" si="2"/>
        <v>0</v>
      </c>
      <c r="K24" s="4831">
        <f t="shared" si="2"/>
        <v>0</v>
      </c>
      <c r="L24" s="4831">
        <f t="shared" ref="L24:Q24" si="3">SUM(L21:L23)</f>
        <v>0</v>
      </c>
      <c r="M24" s="4831">
        <f t="shared" si="3"/>
        <v>0</v>
      </c>
      <c r="N24" s="4831">
        <f t="shared" si="3"/>
        <v>0</v>
      </c>
      <c r="O24" s="4831">
        <f t="shared" si="3"/>
        <v>0</v>
      </c>
      <c r="P24" s="4831">
        <f t="shared" si="3"/>
        <v>0</v>
      </c>
      <c r="Q24" s="5118">
        <f t="shared" si="3"/>
        <v>0</v>
      </c>
    </row>
    <row r="25" spans="1:17" ht="18" customHeight="1">
      <c r="A25" s="4861"/>
      <c r="B25" s="4862"/>
      <c r="C25" s="4806"/>
      <c r="D25" s="4838" t="s">
        <v>2466</v>
      </c>
      <c r="E25" s="4784"/>
      <c r="F25" s="5219"/>
      <c r="G25" s="5214"/>
      <c r="H25" s="5214"/>
      <c r="I25" s="5214"/>
      <c r="J25" s="5214"/>
      <c r="K25" s="4831">
        <f>SUM(F25:J25)</f>
        <v>0</v>
      </c>
      <c r="L25" s="5214"/>
      <c r="M25" s="5214"/>
      <c r="N25" s="5214"/>
      <c r="O25" s="5214"/>
      <c r="P25" s="5214"/>
      <c r="Q25" s="4833">
        <f>SUM(L25:P25)</f>
        <v>0</v>
      </c>
    </row>
    <row r="26" spans="1:17" ht="18" customHeight="1">
      <c r="A26" s="4861"/>
      <c r="B26" s="4862"/>
      <c r="C26" s="4806"/>
      <c r="D26" s="4840" t="s">
        <v>2467</v>
      </c>
      <c r="E26" s="4784"/>
      <c r="F26" s="5219"/>
      <c r="G26" s="5214"/>
      <c r="H26" s="5214"/>
      <c r="I26" s="5214"/>
      <c r="J26" s="5214"/>
      <c r="K26" s="4831">
        <f>SUM(F26:J26)</f>
        <v>0</v>
      </c>
      <c r="L26" s="5214"/>
      <c r="M26" s="5214"/>
      <c r="N26" s="5214"/>
      <c r="O26" s="5214"/>
      <c r="P26" s="5214"/>
      <c r="Q26" s="4833">
        <f>SUM(L26:P26)</f>
        <v>0</v>
      </c>
    </row>
    <row r="27" spans="1:17" ht="18" customHeight="1">
      <c r="A27" s="4861"/>
      <c r="B27" s="4862"/>
      <c r="C27" s="4806"/>
      <c r="D27" s="4840" t="s">
        <v>2468</v>
      </c>
      <c r="E27" s="4784"/>
      <c r="F27" s="5219"/>
      <c r="G27" s="5214"/>
      <c r="H27" s="5214"/>
      <c r="I27" s="5214"/>
      <c r="J27" s="5214"/>
      <c r="K27" s="4831">
        <f>SUM(F27:J27)</f>
        <v>0</v>
      </c>
      <c r="L27" s="5214"/>
      <c r="M27" s="5214"/>
      <c r="N27" s="5214"/>
      <c r="O27" s="5214"/>
      <c r="P27" s="5214"/>
      <c r="Q27" s="4833">
        <f>SUM(L27:P27)</f>
        <v>0</v>
      </c>
    </row>
    <row r="28" spans="1:17" ht="18" customHeight="1">
      <c r="A28" s="4861"/>
      <c r="B28" s="4862"/>
      <c r="C28" s="4806"/>
      <c r="D28" s="4840" t="s">
        <v>2469</v>
      </c>
      <c r="E28" s="4784"/>
      <c r="F28" s="5219"/>
      <c r="G28" s="5214"/>
      <c r="H28" s="5214"/>
      <c r="I28" s="5214"/>
      <c r="J28" s="5214"/>
      <c r="K28" s="4831">
        <f>SUM(F28:J28)</f>
        <v>0</v>
      </c>
      <c r="L28" s="5214"/>
      <c r="M28" s="5214"/>
      <c r="N28" s="5214"/>
      <c r="O28" s="5214"/>
      <c r="P28" s="5214"/>
      <c r="Q28" s="4833">
        <f>SUM(L28:P28)</f>
        <v>0</v>
      </c>
    </row>
    <row r="29" spans="1:17" ht="18" customHeight="1">
      <c r="A29" s="4793"/>
      <c r="B29" s="4779"/>
      <c r="C29" s="4863" t="s">
        <v>2470</v>
      </c>
      <c r="D29" s="4863"/>
      <c r="E29" s="4780"/>
      <c r="F29" s="4831">
        <f t="shared" ref="F29:K29" si="4">SUM(F25:F28)</f>
        <v>0</v>
      </c>
      <c r="G29" s="4831">
        <f t="shared" si="4"/>
        <v>0</v>
      </c>
      <c r="H29" s="4831">
        <f t="shared" si="4"/>
        <v>0</v>
      </c>
      <c r="I29" s="4831">
        <f t="shared" si="4"/>
        <v>0</v>
      </c>
      <c r="J29" s="4831">
        <f t="shared" si="4"/>
        <v>0</v>
      </c>
      <c r="K29" s="4831">
        <f t="shared" si="4"/>
        <v>0</v>
      </c>
      <c r="L29" s="4831">
        <f t="shared" ref="L29:Q29" si="5">SUM(L25:L28)</f>
        <v>0</v>
      </c>
      <c r="M29" s="4831">
        <f t="shared" si="5"/>
        <v>0</v>
      </c>
      <c r="N29" s="4831">
        <f t="shared" si="5"/>
        <v>0</v>
      </c>
      <c r="O29" s="4831">
        <f t="shared" si="5"/>
        <v>0</v>
      </c>
      <c r="P29" s="4831">
        <f t="shared" si="5"/>
        <v>0</v>
      </c>
      <c r="Q29" s="4831">
        <f t="shared" si="5"/>
        <v>0</v>
      </c>
    </row>
    <row r="30" spans="1:17" ht="18" customHeight="1">
      <c r="A30" s="4793"/>
      <c r="B30" s="4779"/>
      <c r="C30" s="4799" t="s">
        <v>2471</v>
      </c>
      <c r="D30" s="4779"/>
      <c r="E30" s="4780"/>
      <c r="F30" s="5219"/>
      <c r="G30" s="5213"/>
      <c r="H30" s="5213"/>
      <c r="I30" s="5214"/>
      <c r="J30" s="5214"/>
      <c r="K30" s="4831">
        <f>SUM(F30:J30)</f>
        <v>0</v>
      </c>
      <c r="L30" s="5213"/>
      <c r="M30" s="5213"/>
      <c r="N30" s="5213"/>
      <c r="O30" s="5214"/>
      <c r="P30" s="5214"/>
      <c r="Q30" s="4831">
        <f>SUM(L30:P30)</f>
        <v>0</v>
      </c>
    </row>
    <row r="31" spans="1:17" ht="18" customHeight="1">
      <c r="A31" s="4793"/>
      <c r="B31" s="4779"/>
      <c r="C31" s="4779" t="s">
        <v>2450</v>
      </c>
      <c r="D31" s="4779"/>
      <c r="E31" s="4780"/>
      <c r="F31" s="5219"/>
      <c r="G31" s="5213"/>
      <c r="H31" s="5213"/>
      <c r="I31" s="5214"/>
      <c r="J31" s="5213"/>
      <c r="K31" s="4831">
        <f>SUM(F31:J31)</f>
        <v>0</v>
      </c>
      <c r="L31" s="5213"/>
      <c r="M31" s="5213"/>
      <c r="N31" s="5213"/>
      <c r="O31" s="5214"/>
      <c r="P31" s="5213"/>
      <c r="Q31" s="4831">
        <f>SUM(L31:P31)</f>
        <v>0</v>
      </c>
    </row>
    <row r="32" spans="1:17" ht="18" customHeight="1">
      <c r="A32" s="4793"/>
      <c r="B32" s="6793" t="s">
        <v>2451</v>
      </c>
      <c r="C32" s="6793"/>
      <c r="D32" s="6793"/>
      <c r="E32" s="4780"/>
      <c r="F32" s="4831">
        <f t="shared" ref="F32:K32" si="6">SUM(F24,F30:F31)-F29</f>
        <v>0</v>
      </c>
      <c r="G32" s="4831">
        <f t="shared" si="6"/>
        <v>0</v>
      </c>
      <c r="H32" s="4831">
        <f t="shared" si="6"/>
        <v>0</v>
      </c>
      <c r="I32" s="4831">
        <f t="shared" si="6"/>
        <v>0</v>
      </c>
      <c r="J32" s="4831">
        <f t="shared" si="6"/>
        <v>0</v>
      </c>
      <c r="K32" s="4831">
        <f t="shared" si="6"/>
        <v>0</v>
      </c>
      <c r="L32" s="4831">
        <f t="shared" ref="L32:Q32" si="7">SUM(L24,L30:L31)-L29</f>
        <v>0</v>
      </c>
      <c r="M32" s="4831">
        <f t="shared" si="7"/>
        <v>0</v>
      </c>
      <c r="N32" s="4831">
        <f t="shared" si="7"/>
        <v>0</v>
      </c>
      <c r="O32" s="4831">
        <f t="shared" si="7"/>
        <v>0</v>
      </c>
      <c r="P32" s="4831">
        <f t="shared" si="7"/>
        <v>0</v>
      </c>
      <c r="Q32" s="4831">
        <f t="shared" si="7"/>
        <v>0</v>
      </c>
    </row>
    <row r="33" spans="1:17" ht="18" customHeight="1">
      <c r="A33" s="4793"/>
      <c r="B33" s="4804" t="s">
        <v>2472</v>
      </c>
      <c r="C33" s="4786"/>
      <c r="D33" s="4786"/>
      <c r="E33" s="4780"/>
      <c r="F33" s="5219"/>
      <c r="G33" s="5213"/>
      <c r="H33" s="5213"/>
      <c r="I33" s="5214"/>
      <c r="J33" s="5208"/>
      <c r="K33" s="4831">
        <f>SUM(F33:J33)</f>
        <v>0</v>
      </c>
      <c r="L33" s="5213"/>
      <c r="M33" s="5213"/>
      <c r="N33" s="5213"/>
      <c r="O33" s="5214"/>
      <c r="P33" s="5208"/>
      <c r="Q33" s="4831">
        <f>SUM(L33:P33)</f>
        <v>0</v>
      </c>
    </row>
    <row r="34" spans="1:17" ht="18" customHeight="1">
      <c r="A34" s="4785"/>
      <c r="B34" s="4804" t="s">
        <v>2411</v>
      </c>
      <c r="C34" s="4786"/>
      <c r="D34" s="4804"/>
      <c r="E34" s="4784"/>
      <c r="F34" s="5219"/>
      <c r="G34" s="5214"/>
      <c r="H34" s="5214"/>
      <c r="I34" s="5214"/>
      <c r="J34" s="5214"/>
      <c r="K34" s="4831">
        <f>SUM(F34:J34)</f>
        <v>0</v>
      </c>
      <c r="L34" s="5214"/>
      <c r="M34" s="5214"/>
      <c r="N34" s="5214"/>
      <c r="O34" s="5214"/>
      <c r="P34" s="5214"/>
      <c r="Q34" s="4831">
        <f>SUM(L34:P34)</f>
        <v>0</v>
      </c>
    </row>
    <row r="35" spans="1:17" ht="18" customHeight="1">
      <c r="A35" s="4832" t="s">
        <v>2412</v>
      </c>
      <c r="B35" s="4806"/>
      <c r="C35" s="4806"/>
      <c r="D35" s="4806"/>
      <c r="E35" s="4784"/>
      <c r="F35" s="4831">
        <f t="shared" ref="F35:K35" si="8">SUM(F32:F34)</f>
        <v>0</v>
      </c>
      <c r="G35" s="4831">
        <f t="shared" si="8"/>
        <v>0</v>
      </c>
      <c r="H35" s="4831">
        <f t="shared" si="8"/>
        <v>0</v>
      </c>
      <c r="I35" s="4831">
        <f t="shared" si="8"/>
        <v>0</v>
      </c>
      <c r="J35" s="4831">
        <f t="shared" si="8"/>
        <v>0</v>
      </c>
      <c r="K35" s="4831">
        <f t="shared" si="8"/>
        <v>0</v>
      </c>
      <c r="L35" s="4831">
        <f t="shared" ref="L35:Q35" si="9">SUM(L32:L34)</f>
        <v>0</v>
      </c>
      <c r="M35" s="4831">
        <f t="shared" si="9"/>
        <v>0</v>
      </c>
      <c r="N35" s="4831">
        <f t="shared" si="9"/>
        <v>0</v>
      </c>
      <c r="O35" s="4831">
        <f t="shared" si="9"/>
        <v>0</v>
      </c>
      <c r="P35" s="4831">
        <f t="shared" si="9"/>
        <v>0</v>
      </c>
      <c r="Q35" s="4831">
        <f t="shared" si="9"/>
        <v>0</v>
      </c>
    </row>
    <row r="36" spans="1:17" ht="18" customHeight="1">
      <c r="A36" s="4808" t="s">
        <v>2413</v>
      </c>
      <c r="B36" s="4809"/>
      <c r="C36" s="4810"/>
      <c r="D36" s="4810"/>
      <c r="E36" s="4791"/>
      <c r="F36" s="4864"/>
      <c r="G36" s="4817"/>
      <c r="H36" s="4817"/>
      <c r="I36" s="4817"/>
      <c r="J36" s="4817"/>
      <c r="K36" s="4817"/>
      <c r="L36" s="4817"/>
      <c r="M36" s="4817"/>
      <c r="N36" s="4817"/>
      <c r="O36" s="4817"/>
      <c r="P36" s="4817"/>
      <c r="Q36" s="4817"/>
    </row>
    <row r="37" spans="1:17" ht="18" customHeight="1">
      <c r="A37" s="4793"/>
      <c r="B37" s="4812" t="s">
        <v>2453</v>
      </c>
      <c r="C37" s="4812"/>
      <c r="D37" s="4812"/>
      <c r="E37" s="4780"/>
      <c r="F37" s="5221"/>
      <c r="G37" s="5208"/>
      <c r="H37" s="5208"/>
      <c r="I37" s="5208"/>
      <c r="J37" s="5208"/>
      <c r="K37" s="4831">
        <f>SUM(F37:J37)</f>
        <v>0</v>
      </c>
      <c r="L37" s="5208"/>
      <c r="M37" s="5208"/>
      <c r="N37" s="5208"/>
      <c r="O37" s="5208"/>
      <c r="P37" s="5208"/>
      <c r="Q37" s="4842">
        <f>SUM(L37:P37)</f>
        <v>0</v>
      </c>
    </row>
    <row r="38" spans="1:17" ht="18" customHeight="1">
      <c r="A38" s="4795"/>
      <c r="B38" s="4783" t="s">
        <v>2454</v>
      </c>
      <c r="C38" s="4783"/>
      <c r="D38" s="4804"/>
      <c r="E38" s="4784"/>
      <c r="F38" s="5219"/>
      <c r="G38" s="5210"/>
      <c r="H38" s="5210"/>
      <c r="I38" s="5210"/>
      <c r="J38" s="5208"/>
      <c r="K38" s="4831">
        <f>SUM(F38:J38)</f>
        <v>0</v>
      </c>
      <c r="L38" s="5210"/>
      <c r="M38" s="5210"/>
      <c r="N38" s="5210"/>
      <c r="O38" s="5210"/>
      <c r="P38" s="5208"/>
      <c r="Q38" s="4842">
        <f>SUM(L38:P38)</f>
        <v>0</v>
      </c>
    </row>
    <row r="39" spans="1:17" ht="18" customHeight="1">
      <c r="A39" s="4795"/>
      <c r="B39" s="4783" t="s">
        <v>2455</v>
      </c>
      <c r="C39" s="4783"/>
      <c r="D39" s="4783"/>
      <c r="E39" s="4784"/>
      <c r="F39" s="5211"/>
      <c r="G39" s="5210"/>
      <c r="H39" s="5210"/>
      <c r="I39" s="5210"/>
      <c r="J39" s="5210"/>
      <c r="K39" s="4831">
        <f>SUM(F39:J39)</f>
        <v>0</v>
      </c>
      <c r="L39" s="5211"/>
      <c r="M39" s="5210"/>
      <c r="N39" s="5210"/>
      <c r="O39" s="5210"/>
      <c r="P39" s="5210"/>
      <c r="Q39" s="4842">
        <f>SUM(L39:P39)</f>
        <v>0</v>
      </c>
    </row>
    <row r="40" spans="1:17" ht="18" customHeight="1">
      <c r="A40" s="4813" t="s">
        <v>2417</v>
      </c>
      <c r="B40" s="4803"/>
      <c r="C40" s="4803"/>
      <c r="D40" s="4803"/>
      <c r="E40" s="4784"/>
      <c r="F40" s="4831">
        <f t="shared" ref="F40:K40" si="10">SUM(F37:F39)</f>
        <v>0</v>
      </c>
      <c r="G40" s="4831">
        <f t="shared" si="10"/>
        <v>0</v>
      </c>
      <c r="H40" s="4831">
        <f t="shared" si="10"/>
        <v>0</v>
      </c>
      <c r="I40" s="4831">
        <f t="shared" si="10"/>
        <v>0</v>
      </c>
      <c r="J40" s="4831">
        <f t="shared" si="10"/>
        <v>0</v>
      </c>
      <c r="K40" s="4831">
        <f t="shared" si="10"/>
        <v>0</v>
      </c>
      <c r="L40" s="4831">
        <f t="shared" ref="L40:Q40" si="11">SUM(L37:L39)</f>
        <v>0</v>
      </c>
      <c r="M40" s="4831">
        <f t="shared" si="11"/>
        <v>0</v>
      </c>
      <c r="N40" s="4831">
        <f t="shared" si="11"/>
        <v>0</v>
      </c>
      <c r="O40" s="4831">
        <f t="shared" si="11"/>
        <v>0</v>
      </c>
      <c r="P40" s="4831">
        <f t="shared" si="11"/>
        <v>0</v>
      </c>
      <c r="Q40" s="4831">
        <f t="shared" si="11"/>
        <v>0</v>
      </c>
    </row>
    <row r="41" spans="1:17" ht="18" customHeight="1">
      <c r="A41" s="4782" t="s">
        <v>2456</v>
      </c>
      <c r="B41" s="4786"/>
      <c r="C41" s="4786"/>
      <c r="D41" s="4786"/>
      <c r="E41" s="4784"/>
      <c r="F41" s="5219"/>
      <c r="G41" s="5214"/>
      <c r="H41" s="5214"/>
      <c r="I41" s="5214"/>
      <c r="J41" s="5214"/>
      <c r="K41" s="4831">
        <f>SUM(F41:J41)</f>
        <v>0</v>
      </c>
      <c r="L41" s="5214"/>
      <c r="M41" s="5214"/>
      <c r="N41" s="5214"/>
      <c r="O41" s="5214"/>
      <c r="P41" s="5214"/>
      <c r="Q41" s="4833">
        <f>SUM(L41:P41)</f>
        <v>0</v>
      </c>
    </row>
    <row r="42" spans="1:17" ht="18" customHeight="1">
      <c r="A42" s="4813" t="s">
        <v>2473</v>
      </c>
      <c r="B42" s="4803"/>
      <c r="C42" s="4783"/>
      <c r="D42" s="4783"/>
      <c r="E42" s="4784"/>
      <c r="F42" s="4831">
        <f t="shared" ref="F42:K42" si="12">SUM(F19,F40:F41)-F35</f>
        <v>0</v>
      </c>
      <c r="G42" s="4831">
        <f t="shared" si="12"/>
        <v>0</v>
      </c>
      <c r="H42" s="4831">
        <f t="shared" si="12"/>
        <v>0</v>
      </c>
      <c r="I42" s="4831">
        <f t="shared" si="12"/>
        <v>0</v>
      </c>
      <c r="J42" s="4831">
        <f t="shared" si="12"/>
        <v>0</v>
      </c>
      <c r="K42" s="4831">
        <f t="shared" si="12"/>
        <v>0</v>
      </c>
      <c r="L42" s="4831">
        <f t="shared" ref="L42:Q42" si="13">SUM(L19,L40:L41)-L35</f>
        <v>0</v>
      </c>
      <c r="M42" s="4831">
        <f t="shared" si="13"/>
        <v>0</v>
      </c>
      <c r="N42" s="4831">
        <f t="shared" si="13"/>
        <v>0</v>
      </c>
      <c r="O42" s="4831">
        <f t="shared" si="13"/>
        <v>0</v>
      </c>
      <c r="P42" s="4831">
        <f t="shared" si="13"/>
        <v>0</v>
      </c>
      <c r="Q42" s="4831">
        <f t="shared" si="13"/>
        <v>0</v>
      </c>
    </row>
    <row r="43" spans="1:17" ht="18" customHeight="1">
      <c r="A43" s="4815" t="s">
        <v>2420</v>
      </c>
      <c r="B43" s="4149"/>
      <c r="C43" s="4149"/>
      <c r="D43" s="4149"/>
      <c r="E43" s="4816"/>
      <c r="F43" s="4864"/>
      <c r="G43" s="4834"/>
      <c r="H43" s="4834"/>
      <c r="I43" s="4834"/>
      <c r="J43" s="4865"/>
      <c r="K43" s="4834"/>
      <c r="L43" s="4834"/>
      <c r="M43" s="4834"/>
      <c r="N43" s="4834"/>
      <c r="O43" s="4834"/>
      <c r="P43" s="4865"/>
      <c r="Q43" s="4834"/>
    </row>
    <row r="44" spans="1:17" ht="18" customHeight="1">
      <c r="A44" s="4778" t="s">
        <v>2474</v>
      </c>
      <c r="B44" s="4779"/>
      <c r="C44" s="4799"/>
      <c r="D44" s="4799"/>
      <c r="E44" s="4780"/>
      <c r="F44" s="5221"/>
      <c r="G44" s="5213"/>
      <c r="H44" s="5213"/>
      <c r="I44" s="5213"/>
      <c r="J44" s="5213"/>
      <c r="K44" s="4831">
        <f>SUM(F44:J44)</f>
        <v>0</v>
      </c>
      <c r="L44" s="5213"/>
      <c r="M44" s="5213"/>
      <c r="N44" s="5213"/>
      <c r="O44" s="5213"/>
      <c r="P44" s="5213"/>
      <c r="Q44" s="4831">
        <f>SUM(L44:P44)</f>
        <v>0</v>
      </c>
    </row>
    <row r="45" spans="1:17" ht="18" customHeight="1">
      <c r="A45" s="4778" t="s">
        <v>2475</v>
      </c>
      <c r="B45" s="4779"/>
      <c r="C45" s="4799"/>
      <c r="D45" s="4799"/>
      <c r="E45" s="4780"/>
      <c r="F45" s="5219"/>
      <c r="G45" s="5213"/>
      <c r="H45" s="5213"/>
      <c r="I45" s="5213"/>
      <c r="J45" s="5213"/>
      <c r="K45" s="4831">
        <f>SUM(F45:J45)</f>
        <v>0</v>
      </c>
      <c r="L45" s="5213"/>
      <c r="M45" s="5213"/>
      <c r="N45" s="5213"/>
      <c r="O45" s="5213"/>
      <c r="P45" s="5213"/>
      <c r="Q45" s="4831">
        <f>SUM(L45:P45)</f>
        <v>0</v>
      </c>
    </row>
    <row r="46" spans="1:17" ht="18" customHeight="1">
      <c r="A46" s="4848" t="s">
        <v>2473</v>
      </c>
      <c r="B46" s="4849"/>
      <c r="C46" s="4850"/>
      <c r="D46" s="4850"/>
      <c r="E46" s="4851"/>
      <c r="F46" s="4833">
        <f t="shared" ref="F46:P46" si="14">SUM(F44:F45)</f>
        <v>0</v>
      </c>
      <c r="G46" s="4833">
        <f t="shared" si="14"/>
        <v>0</v>
      </c>
      <c r="H46" s="4833">
        <f t="shared" si="14"/>
        <v>0</v>
      </c>
      <c r="I46" s="4833">
        <f t="shared" si="14"/>
        <v>0</v>
      </c>
      <c r="J46" s="4833">
        <f t="shared" si="14"/>
        <v>0</v>
      </c>
      <c r="K46" s="4833">
        <f t="shared" si="14"/>
        <v>0</v>
      </c>
      <c r="L46" s="4833">
        <f t="shared" si="14"/>
        <v>0</v>
      </c>
      <c r="M46" s="4833">
        <f t="shared" si="14"/>
        <v>0</v>
      </c>
      <c r="N46" s="4833">
        <f t="shared" si="14"/>
        <v>0</v>
      </c>
      <c r="O46" s="4833">
        <f t="shared" si="14"/>
        <v>0</v>
      </c>
      <c r="P46" s="4833">
        <f t="shared" si="14"/>
        <v>0</v>
      </c>
      <c r="Q46" s="4833">
        <f>SUM(Q44:Q45)</f>
        <v>0</v>
      </c>
    </row>
    <row r="47" spans="1:17">
      <c r="A47" s="4756"/>
      <c r="B47" s="4756"/>
      <c r="C47" s="4756"/>
      <c r="D47" s="4756"/>
      <c r="E47" s="4756"/>
      <c r="F47" s="4756"/>
      <c r="G47" s="4756"/>
      <c r="H47" s="4756"/>
      <c r="I47" s="4756"/>
      <c r="J47" s="4756"/>
      <c r="K47" s="4756"/>
      <c r="L47" s="4756"/>
      <c r="M47" s="4756"/>
      <c r="N47" s="4756"/>
      <c r="O47" s="4756"/>
      <c r="P47" s="4756"/>
      <c r="Q47" s="4756"/>
    </row>
    <row r="48" spans="1:17" ht="29.1" customHeight="1">
      <c r="A48" s="6783" t="s">
        <v>677</v>
      </c>
      <c r="B48" s="6783"/>
      <c r="C48" s="6783"/>
      <c r="D48" s="6783"/>
      <c r="E48" s="6783"/>
      <c r="F48" s="6783"/>
      <c r="G48" s="6783"/>
      <c r="H48" s="6783"/>
      <c r="I48" s="6783"/>
      <c r="J48" s="6783"/>
      <c r="K48" s="6783"/>
      <c r="L48" s="6783"/>
      <c r="M48" s="6783"/>
      <c r="N48" s="6783"/>
      <c r="O48" s="6783"/>
      <c r="P48" s="6783"/>
      <c r="Q48" s="6783"/>
    </row>
    <row r="49" spans="1:17" ht="24" customHeight="1">
      <c r="A49" s="6783" t="s">
        <v>2663</v>
      </c>
      <c r="B49" s="6783"/>
      <c r="C49" s="6783"/>
      <c r="D49" s="6783"/>
      <c r="E49" s="6783"/>
      <c r="F49" s="6783"/>
      <c r="G49" s="6783"/>
      <c r="H49" s="6783"/>
      <c r="I49" s="6783"/>
      <c r="J49" s="6783"/>
      <c r="K49" s="6783"/>
      <c r="L49" s="6783"/>
      <c r="M49" s="6783"/>
      <c r="N49" s="6783"/>
      <c r="O49" s="6783"/>
      <c r="P49" s="6783"/>
      <c r="Q49" s="6783"/>
    </row>
    <row r="50" spans="1:17" ht="17.45" customHeight="1">
      <c r="A50" s="6784"/>
      <c r="B50" s="6784"/>
      <c r="C50" s="6784"/>
      <c r="D50" s="6784"/>
      <c r="E50" s="6784"/>
      <c r="F50" s="6784"/>
      <c r="G50" s="6784"/>
      <c r="H50" s="6784"/>
      <c r="I50" s="6784"/>
      <c r="J50" s="6784"/>
      <c r="K50" s="6784"/>
      <c r="L50" s="6784"/>
      <c r="M50" s="6784"/>
      <c r="N50" s="6784"/>
      <c r="O50" s="6784"/>
      <c r="P50" s="6784"/>
      <c r="Q50" s="6784"/>
    </row>
    <row r="51" spans="1:17" ht="15.6" customHeight="1">
      <c r="A51" s="4756"/>
      <c r="B51" s="4756"/>
      <c r="C51" s="4756"/>
      <c r="D51" s="4756"/>
      <c r="E51" s="4756"/>
      <c r="F51" s="6804">
        <f>YEAR(Q46)</f>
        <v>1900</v>
      </c>
      <c r="G51" s="6804"/>
      <c r="H51" s="6804"/>
      <c r="I51" s="6804"/>
      <c r="J51" s="6804"/>
      <c r="K51" s="6804"/>
      <c r="L51" s="6804">
        <f>F51-1</f>
        <v>1899</v>
      </c>
      <c r="M51" s="6804"/>
      <c r="N51" s="6804"/>
      <c r="O51" s="6804"/>
      <c r="P51" s="6804"/>
      <c r="Q51" s="6804"/>
    </row>
    <row r="52" spans="1:17" ht="31.5" customHeight="1">
      <c r="A52" s="4764"/>
      <c r="B52" s="4765"/>
      <c r="C52" s="4765"/>
      <c r="D52" s="4765"/>
      <c r="E52" s="4825"/>
      <c r="F52" s="6803" t="s">
        <v>2460</v>
      </c>
      <c r="G52" s="6803"/>
      <c r="H52" s="6799" t="s">
        <v>2461</v>
      </c>
      <c r="I52" s="6801" t="s">
        <v>2462</v>
      </c>
      <c r="J52" s="6802"/>
      <c r="K52" s="6798" t="s">
        <v>182</v>
      </c>
      <c r="L52" s="6803" t="s">
        <v>2460</v>
      </c>
      <c r="M52" s="6803"/>
      <c r="N52" s="6799" t="s">
        <v>2461</v>
      </c>
      <c r="O52" s="6801" t="s">
        <v>2462</v>
      </c>
      <c r="P52" s="6802"/>
      <c r="Q52" s="6798" t="s">
        <v>182</v>
      </c>
    </row>
    <row r="53" spans="1:17" ht="67.349999999999994" customHeight="1">
      <c r="A53" s="4767"/>
      <c r="B53" s="4768"/>
      <c r="C53" s="4768"/>
      <c r="D53" s="4768"/>
      <c r="E53" s="4826"/>
      <c r="F53" s="4854" t="s">
        <v>2463</v>
      </c>
      <c r="G53" s="4854" t="s">
        <v>2464</v>
      </c>
      <c r="H53" s="6800"/>
      <c r="I53" s="4855" t="s">
        <v>2428</v>
      </c>
      <c r="J53" s="4855" t="s">
        <v>2429</v>
      </c>
      <c r="K53" s="6795"/>
      <c r="L53" s="4854" t="s">
        <v>2463</v>
      </c>
      <c r="M53" s="4854" t="s">
        <v>2464</v>
      </c>
      <c r="N53" s="6800"/>
      <c r="O53" s="4855" t="s">
        <v>2428</v>
      </c>
      <c r="P53" s="4855" t="s">
        <v>2429</v>
      </c>
      <c r="Q53" s="6795"/>
    </row>
    <row r="54" spans="1:17">
      <c r="A54" s="4767"/>
      <c r="B54" s="4768"/>
      <c r="C54" s="4768"/>
      <c r="D54" s="4768"/>
      <c r="E54" s="4826"/>
      <c r="F54" s="4856" t="s">
        <v>881</v>
      </c>
      <c r="G54" s="4856" t="s">
        <v>881</v>
      </c>
      <c r="H54" s="4856" t="s">
        <v>881</v>
      </c>
      <c r="I54" s="4856" t="s">
        <v>881</v>
      </c>
      <c r="J54" s="4856" t="s">
        <v>881</v>
      </c>
      <c r="K54" s="4856" t="s">
        <v>881</v>
      </c>
      <c r="L54" s="4856" t="s">
        <v>881</v>
      </c>
      <c r="M54" s="4856" t="s">
        <v>881</v>
      </c>
      <c r="N54" s="4856" t="s">
        <v>881</v>
      </c>
      <c r="O54" s="4856" t="s">
        <v>881</v>
      </c>
      <c r="P54" s="4856" t="s">
        <v>881</v>
      </c>
      <c r="Q54" s="4856" t="s">
        <v>881</v>
      </c>
    </row>
    <row r="55" spans="1:17">
      <c r="A55" s="4773" t="s">
        <v>2392</v>
      </c>
      <c r="B55" s="5226"/>
      <c r="C55" s="4774"/>
      <c r="D55" s="4774"/>
      <c r="E55" s="4828"/>
      <c r="F55" s="4857"/>
      <c r="G55" s="4829"/>
      <c r="H55" s="4829"/>
      <c r="I55" s="4829"/>
      <c r="J55" s="4829"/>
      <c r="K55" s="4829"/>
      <c r="L55" s="4829"/>
      <c r="M55" s="4829"/>
      <c r="N55" s="4829"/>
      <c r="O55" s="4829"/>
      <c r="P55" s="4829"/>
      <c r="Q55" s="4829"/>
    </row>
    <row r="56" spans="1:17" ht="18" customHeight="1">
      <c r="A56" s="4778" t="s">
        <v>2442</v>
      </c>
      <c r="B56" s="4779"/>
      <c r="C56" s="4779"/>
      <c r="D56" s="4779"/>
      <c r="E56" s="4780"/>
      <c r="F56" s="5218"/>
      <c r="G56" s="5213"/>
      <c r="H56" s="5213"/>
      <c r="I56" s="5213"/>
      <c r="J56" s="5213"/>
      <c r="K56" s="4831">
        <f>SUM(F56:J56)</f>
        <v>0</v>
      </c>
      <c r="L56" s="5213"/>
      <c r="M56" s="5213"/>
      <c r="N56" s="5213"/>
      <c r="O56" s="5213"/>
      <c r="P56" s="5213"/>
      <c r="Q56" s="4831">
        <f>SUM(L56:P56)</f>
        <v>0</v>
      </c>
    </row>
    <row r="57" spans="1:17" ht="18" customHeight="1">
      <c r="A57" s="4778" t="s">
        <v>2443</v>
      </c>
      <c r="B57" s="4858"/>
      <c r="C57" s="4858"/>
      <c r="D57" s="4858"/>
      <c r="E57" s="4780"/>
      <c r="F57" s="5219"/>
      <c r="G57" s="5213"/>
      <c r="H57" s="5213"/>
      <c r="I57" s="5213"/>
      <c r="J57" s="5213"/>
      <c r="K57" s="4831">
        <f>SUM(F57:J57)</f>
        <v>0</v>
      </c>
      <c r="L57" s="5213"/>
      <c r="M57" s="5213"/>
      <c r="N57" s="5213"/>
      <c r="O57" s="5213"/>
      <c r="P57" s="5213"/>
      <c r="Q57" s="4831">
        <f>SUM(L57:P57)</f>
        <v>0</v>
      </c>
    </row>
    <row r="58" spans="1:17" ht="18" customHeight="1">
      <c r="A58" s="4832" t="s">
        <v>2444</v>
      </c>
      <c r="B58" s="4806"/>
      <c r="C58" s="4806"/>
      <c r="D58" s="4806"/>
      <c r="E58" s="4784"/>
      <c r="F58" s="4831">
        <f t="shared" ref="F58:Q58" si="15">SUM(F56:F57)</f>
        <v>0</v>
      </c>
      <c r="G58" s="4831">
        <f t="shared" si="15"/>
        <v>0</v>
      </c>
      <c r="H58" s="4831">
        <f t="shared" si="15"/>
        <v>0</v>
      </c>
      <c r="I58" s="4831">
        <f t="shared" si="15"/>
        <v>0</v>
      </c>
      <c r="J58" s="4831">
        <f t="shared" si="15"/>
        <v>0</v>
      </c>
      <c r="K58" s="4831">
        <f t="shared" si="15"/>
        <v>0</v>
      </c>
      <c r="L58" s="4831">
        <f t="shared" si="15"/>
        <v>0</v>
      </c>
      <c r="M58" s="4831">
        <f t="shared" si="15"/>
        <v>0</v>
      </c>
      <c r="N58" s="4831">
        <f t="shared" si="15"/>
        <v>0</v>
      </c>
      <c r="O58" s="4831">
        <f t="shared" si="15"/>
        <v>0</v>
      </c>
      <c r="P58" s="4831">
        <f t="shared" si="15"/>
        <v>0</v>
      </c>
      <c r="Q58" s="4831">
        <f t="shared" si="15"/>
        <v>0</v>
      </c>
    </row>
    <row r="59" spans="1:17" ht="18" customHeight="1">
      <c r="A59" s="4788" t="s">
        <v>2396</v>
      </c>
      <c r="B59" s="4789"/>
      <c r="C59" s="4810"/>
      <c r="D59" s="4810"/>
      <c r="E59" s="4791"/>
      <c r="F59" s="5119"/>
      <c r="G59" s="5119"/>
      <c r="H59" s="5119"/>
      <c r="I59" s="5119"/>
      <c r="J59" s="5119"/>
      <c r="K59" s="5119"/>
      <c r="L59" s="5119"/>
      <c r="M59" s="5119"/>
      <c r="N59" s="5119"/>
      <c r="O59" s="5119"/>
      <c r="P59" s="5119"/>
      <c r="Q59" s="5119"/>
    </row>
    <row r="60" spans="1:17" ht="18" customHeight="1">
      <c r="A60" s="4859"/>
      <c r="B60" s="4860"/>
      <c r="C60" s="4812"/>
      <c r="D60" s="4812" t="s">
        <v>2430</v>
      </c>
      <c r="E60" s="4780"/>
      <c r="F60" s="5220"/>
      <c r="G60" s="5213"/>
      <c r="H60" s="5213"/>
      <c r="I60" s="5213"/>
      <c r="J60" s="5213"/>
      <c r="K60" s="4831">
        <f>SUM(F60:J60)</f>
        <v>0</v>
      </c>
      <c r="L60" s="5213"/>
      <c r="M60" s="5213"/>
      <c r="N60" s="5213"/>
      <c r="O60" s="5213"/>
      <c r="P60" s="5213"/>
      <c r="Q60" s="4831">
        <f>SUM(L60:P60)</f>
        <v>0</v>
      </c>
    </row>
    <row r="61" spans="1:17" ht="18" customHeight="1">
      <c r="A61" s="4861"/>
      <c r="B61" s="4862"/>
      <c r="C61" s="4812"/>
      <c r="D61" s="4812" t="s">
        <v>2431</v>
      </c>
      <c r="E61" s="4784"/>
      <c r="F61" s="5219"/>
      <c r="G61" s="5214"/>
      <c r="H61" s="5214"/>
      <c r="I61" s="5214"/>
      <c r="J61" s="5214"/>
      <c r="K61" s="4831">
        <f>SUM(F61:J61)</f>
        <v>0</v>
      </c>
      <c r="L61" s="5214"/>
      <c r="M61" s="5214"/>
      <c r="N61" s="5214"/>
      <c r="O61" s="5214"/>
      <c r="P61" s="5214"/>
      <c r="Q61" s="4831">
        <f>SUM(L61:P61)</f>
        <v>0</v>
      </c>
    </row>
    <row r="62" spans="1:17" ht="18" customHeight="1">
      <c r="A62" s="4861"/>
      <c r="B62" s="4862"/>
      <c r="C62" s="4812"/>
      <c r="D62" s="4812" t="s">
        <v>224</v>
      </c>
      <c r="E62" s="4784"/>
      <c r="F62" s="5219"/>
      <c r="G62" s="5214"/>
      <c r="H62" s="5214"/>
      <c r="I62" s="5214"/>
      <c r="J62" s="5214"/>
      <c r="K62" s="4831">
        <f>SUM(F62:J62)</f>
        <v>0</v>
      </c>
      <c r="L62" s="5214"/>
      <c r="M62" s="5214"/>
      <c r="N62" s="5214"/>
      <c r="O62" s="5214"/>
      <c r="P62" s="5214"/>
      <c r="Q62" s="4831">
        <f>SUM(L62:P62)</f>
        <v>0</v>
      </c>
    </row>
    <row r="63" spans="1:17" ht="18" customHeight="1">
      <c r="A63" s="4861"/>
      <c r="B63" s="4862"/>
      <c r="C63" s="4862" t="s">
        <v>2465</v>
      </c>
      <c r="D63" s="4806"/>
      <c r="E63" s="4784"/>
      <c r="F63" s="4831">
        <f t="shared" ref="F63:Q63" si="16">SUM(F60:F62)</f>
        <v>0</v>
      </c>
      <c r="G63" s="4831">
        <f t="shared" si="16"/>
        <v>0</v>
      </c>
      <c r="H63" s="4831">
        <f t="shared" si="16"/>
        <v>0</v>
      </c>
      <c r="I63" s="4831">
        <f t="shared" si="16"/>
        <v>0</v>
      </c>
      <c r="J63" s="4831">
        <f t="shared" si="16"/>
        <v>0</v>
      </c>
      <c r="K63" s="4831">
        <f t="shared" si="16"/>
        <v>0</v>
      </c>
      <c r="L63" s="4831">
        <f t="shared" si="16"/>
        <v>0</v>
      </c>
      <c r="M63" s="4831">
        <f t="shared" si="16"/>
        <v>0</v>
      </c>
      <c r="N63" s="4831">
        <f t="shared" si="16"/>
        <v>0</v>
      </c>
      <c r="O63" s="4831">
        <f t="shared" si="16"/>
        <v>0</v>
      </c>
      <c r="P63" s="4831">
        <f t="shared" si="16"/>
        <v>0</v>
      </c>
      <c r="Q63" s="5118">
        <f t="shared" si="16"/>
        <v>0</v>
      </c>
    </row>
    <row r="64" spans="1:17" ht="18" customHeight="1">
      <c r="A64" s="4861"/>
      <c r="B64" s="4862"/>
      <c r="C64" s="4806"/>
      <c r="D64" s="4838" t="s">
        <v>2466</v>
      </c>
      <c r="E64" s="4784"/>
      <c r="F64" s="5219"/>
      <c r="G64" s="5214"/>
      <c r="H64" s="5214"/>
      <c r="I64" s="5214"/>
      <c r="J64" s="5214"/>
      <c r="K64" s="4831">
        <f>SUM(F64:J64)</f>
        <v>0</v>
      </c>
      <c r="L64" s="5214"/>
      <c r="M64" s="5214"/>
      <c r="N64" s="5214"/>
      <c r="O64" s="5214"/>
      <c r="P64" s="5214"/>
      <c r="Q64" s="4833">
        <f>SUM(L64:P64)</f>
        <v>0</v>
      </c>
    </row>
    <row r="65" spans="1:17" ht="18" customHeight="1">
      <c r="A65" s="4861"/>
      <c r="B65" s="4862"/>
      <c r="C65" s="4806"/>
      <c r="D65" s="4840" t="s">
        <v>2467</v>
      </c>
      <c r="E65" s="4784"/>
      <c r="F65" s="5219"/>
      <c r="G65" s="5214"/>
      <c r="H65" s="5214"/>
      <c r="I65" s="5214"/>
      <c r="J65" s="5214"/>
      <c r="K65" s="4831">
        <f>SUM(F65:J65)</f>
        <v>0</v>
      </c>
      <c r="L65" s="5214"/>
      <c r="M65" s="5214"/>
      <c r="N65" s="5214"/>
      <c r="O65" s="5214"/>
      <c r="P65" s="5214"/>
      <c r="Q65" s="4833">
        <f>SUM(L65:P65)</f>
        <v>0</v>
      </c>
    </row>
    <row r="66" spans="1:17" ht="18" customHeight="1">
      <c r="A66" s="4861"/>
      <c r="B66" s="4862"/>
      <c r="C66" s="4806"/>
      <c r="D66" s="4840" t="s">
        <v>2468</v>
      </c>
      <c r="E66" s="4784"/>
      <c r="F66" s="5219"/>
      <c r="G66" s="5214"/>
      <c r="H66" s="5214"/>
      <c r="I66" s="5214"/>
      <c r="J66" s="5214"/>
      <c r="K66" s="4831">
        <f>SUM(F66:J66)</f>
        <v>0</v>
      </c>
      <c r="L66" s="5214"/>
      <c r="M66" s="5214"/>
      <c r="N66" s="5214"/>
      <c r="O66" s="5214"/>
      <c r="P66" s="5214"/>
      <c r="Q66" s="4833">
        <f>SUM(L66:P66)</f>
        <v>0</v>
      </c>
    </row>
    <row r="67" spans="1:17" ht="18" customHeight="1">
      <c r="A67" s="4861"/>
      <c r="B67" s="4862"/>
      <c r="C67" s="4806"/>
      <c r="D67" s="4840" t="s">
        <v>2469</v>
      </c>
      <c r="E67" s="4784"/>
      <c r="F67" s="5219"/>
      <c r="G67" s="5214"/>
      <c r="H67" s="5214"/>
      <c r="I67" s="5214"/>
      <c r="J67" s="5214"/>
      <c r="K67" s="4831">
        <f>SUM(F67:J67)</f>
        <v>0</v>
      </c>
      <c r="L67" s="5214"/>
      <c r="M67" s="5214"/>
      <c r="N67" s="5214"/>
      <c r="O67" s="5214"/>
      <c r="P67" s="5214"/>
      <c r="Q67" s="4833">
        <f>SUM(L67:P67)</f>
        <v>0</v>
      </c>
    </row>
    <row r="68" spans="1:17" ht="18" customHeight="1">
      <c r="A68" s="4793"/>
      <c r="B68" s="4779"/>
      <c r="C68" s="4863" t="s">
        <v>2470</v>
      </c>
      <c r="D68" s="4863"/>
      <c r="E68" s="4780"/>
      <c r="F68" s="4831">
        <f t="shared" ref="F68:Q68" si="17">SUM(F64:F67)</f>
        <v>0</v>
      </c>
      <c r="G68" s="4831">
        <f t="shared" si="17"/>
        <v>0</v>
      </c>
      <c r="H68" s="4831">
        <f t="shared" si="17"/>
        <v>0</v>
      </c>
      <c r="I68" s="4831">
        <f t="shared" si="17"/>
        <v>0</v>
      </c>
      <c r="J68" s="4831">
        <f t="shared" si="17"/>
        <v>0</v>
      </c>
      <c r="K68" s="4831">
        <f t="shared" si="17"/>
        <v>0</v>
      </c>
      <c r="L68" s="4831">
        <f t="shared" si="17"/>
        <v>0</v>
      </c>
      <c r="M68" s="4831">
        <f t="shared" si="17"/>
        <v>0</v>
      </c>
      <c r="N68" s="4831">
        <f t="shared" si="17"/>
        <v>0</v>
      </c>
      <c r="O68" s="4831">
        <f t="shared" si="17"/>
        <v>0</v>
      </c>
      <c r="P68" s="4831">
        <f t="shared" si="17"/>
        <v>0</v>
      </c>
      <c r="Q68" s="4831">
        <f t="shared" si="17"/>
        <v>0</v>
      </c>
    </row>
    <row r="69" spans="1:17" ht="18" customHeight="1">
      <c r="A69" s="4793"/>
      <c r="B69" s="4779"/>
      <c r="C69" s="4799" t="s">
        <v>2471</v>
      </c>
      <c r="D69" s="4779"/>
      <c r="E69" s="4780"/>
      <c r="F69" s="5219"/>
      <c r="G69" s="5213"/>
      <c r="H69" s="5213"/>
      <c r="I69" s="5214"/>
      <c r="J69" s="5214"/>
      <c r="K69" s="4831">
        <f>SUM(F69:J69)</f>
        <v>0</v>
      </c>
      <c r="L69" s="5213"/>
      <c r="M69" s="5213"/>
      <c r="N69" s="5213"/>
      <c r="O69" s="5214"/>
      <c r="P69" s="5214"/>
      <c r="Q69" s="4831">
        <f>SUM(L69:P69)</f>
        <v>0</v>
      </c>
    </row>
    <row r="70" spans="1:17" ht="18" customHeight="1">
      <c r="A70" s="4793"/>
      <c r="B70" s="4779"/>
      <c r="C70" s="4779" t="s">
        <v>2450</v>
      </c>
      <c r="D70" s="4779"/>
      <c r="E70" s="4780"/>
      <c r="F70" s="5219"/>
      <c r="G70" s="5213"/>
      <c r="H70" s="5213"/>
      <c r="I70" s="5214"/>
      <c r="J70" s="5213"/>
      <c r="K70" s="4831">
        <f>SUM(F70:J70)</f>
        <v>0</v>
      </c>
      <c r="L70" s="5213"/>
      <c r="M70" s="5213"/>
      <c r="N70" s="5213"/>
      <c r="O70" s="5214"/>
      <c r="P70" s="5213"/>
      <c r="Q70" s="4831">
        <f>SUM(L70:P70)</f>
        <v>0</v>
      </c>
    </row>
    <row r="71" spans="1:17" ht="18" customHeight="1">
      <c r="A71" s="4793"/>
      <c r="B71" s="6793" t="s">
        <v>2451</v>
      </c>
      <c r="C71" s="6793"/>
      <c r="D71" s="6793"/>
      <c r="E71" s="4780"/>
      <c r="F71" s="4831">
        <f t="shared" ref="F71:Q71" si="18">SUM(F63,F69:F70)-F68</f>
        <v>0</v>
      </c>
      <c r="G71" s="4831">
        <f t="shared" si="18"/>
        <v>0</v>
      </c>
      <c r="H71" s="4831">
        <f t="shared" si="18"/>
        <v>0</v>
      </c>
      <c r="I71" s="4831">
        <f t="shared" si="18"/>
        <v>0</v>
      </c>
      <c r="J71" s="4831">
        <f t="shared" si="18"/>
        <v>0</v>
      </c>
      <c r="K71" s="4831">
        <f t="shared" si="18"/>
        <v>0</v>
      </c>
      <c r="L71" s="4831">
        <f t="shared" si="18"/>
        <v>0</v>
      </c>
      <c r="M71" s="4831">
        <f t="shared" si="18"/>
        <v>0</v>
      </c>
      <c r="N71" s="4831">
        <f t="shared" si="18"/>
        <v>0</v>
      </c>
      <c r="O71" s="4831">
        <f t="shared" si="18"/>
        <v>0</v>
      </c>
      <c r="P71" s="4831">
        <f t="shared" si="18"/>
        <v>0</v>
      </c>
      <c r="Q71" s="4831">
        <f t="shared" si="18"/>
        <v>0</v>
      </c>
    </row>
    <row r="72" spans="1:17" ht="18" customHeight="1">
      <c r="A72" s="4793"/>
      <c r="B72" s="4804" t="s">
        <v>2472</v>
      </c>
      <c r="C72" s="4786"/>
      <c r="D72" s="4786"/>
      <c r="E72" s="4780"/>
      <c r="F72" s="5219"/>
      <c r="G72" s="5213"/>
      <c r="H72" s="5213"/>
      <c r="I72" s="5214"/>
      <c r="J72" s="5208"/>
      <c r="K72" s="4831">
        <f>SUM(F72:J72)</f>
        <v>0</v>
      </c>
      <c r="L72" s="5213"/>
      <c r="M72" s="5213"/>
      <c r="N72" s="5213"/>
      <c r="O72" s="5214"/>
      <c r="P72" s="5208"/>
      <c r="Q72" s="4831">
        <f>SUM(L72:P72)</f>
        <v>0</v>
      </c>
    </row>
    <row r="73" spans="1:17" ht="18" customHeight="1">
      <c r="A73" s="4785"/>
      <c r="B73" s="4804" t="s">
        <v>2411</v>
      </c>
      <c r="C73" s="4786"/>
      <c r="D73" s="4804"/>
      <c r="E73" s="4784"/>
      <c r="F73" s="5219"/>
      <c r="G73" s="5214"/>
      <c r="H73" s="5214"/>
      <c r="I73" s="5214"/>
      <c r="J73" s="5214"/>
      <c r="K73" s="4831">
        <f>SUM(F73:J73)</f>
        <v>0</v>
      </c>
      <c r="L73" s="5214"/>
      <c r="M73" s="5214"/>
      <c r="N73" s="5214"/>
      <c r="O73" s="5214"/>
      <c r="P73" s="5214"/>
      <c r="Q73" s="4831">
        <f>SUM(L73:P73)</f>
        <v>0</v>
      </c>
    </row>
    <row r="74" spans="1:17" ht="18" customHeight="1">
      <c r="A74" s="4832" t="s">
        <v>2412</v>
      </c>
      <c r="B74" s="4806"/>
      <c r="C74" s="4806"/>
      <c r="D74" s="4806"/>
      <c r="E74" s="4784"/>
      <c r="F74" s="4831">
        <f t="shared" ref="F74:Q74" si="19">SUM(F71:F73)</f>
        <v>0</v>
      </c>
      <c r="G74" s="4831">
        <f t="shared" si="19"/>
        <v>0</v>
      </c>
      <c r="H74" s="4831">
        <f t="shared" si="19"/>
        <v>0</v>
      </c>
      <c r="I74" s="4831">
        <f t="shared" si="19"/>
        <v>0</v>
      </c>
      <c r="J74" s="4831">
        <f t="shared" si="19"/>
        <v>0</v>
      </c>
      <c r="K74" s="4831">
        <f t="shared" si="19"/>
        <v>0</v>
      </c>
      <c r="L74" s="4831">
        <f t="shared" si="19"/>
        <v>0</v>
      </c>
      <c r="M74" s="4831">
        <f t="shared" si="19"/>
        <v>0</v>
      </c>
      <c r="N74" s="4831">
        <f t="shared" si="19"/>
        <v>0</v>
      </c>
      <c r="O74" s="4831">
        <f t="shared" si="19"/>
        <v>0</v>
      </c>
      <c r="P74" s="4831">
        <f t="shared" si="19"/>
        <v>0</v>
      </c>
      <c r="Q74" s="4831">
        <f t="shared" si="19"/>
        <v>0</v>
      </c>
    </row>
    <row r="75" spans="1:17" ht="18" customHeight="1">
      <c r="A75" s="4808" t="s">
        <v>2413</v>
      </c>
      <c r="B75" s="4809"/>
      <c r="C75" s="4810"/>
      <c r="D75" s="4810"/>
      <c r="E75" s="4791"/>
      <c r="F75" s="4864"/>
      <c r="G75" s="4817"/>
      <c r="H75" s="4817"/>
      <c r="I75" s="4817"/>
      <c r="J75" s="4817"/>
      <c r="K75" s="4817"/>
      <c r="L75" s="4817"/>
      <c r="M75" s="4817"/>
      <c r="N75" s="4817"/>
      <c r="O75" s="4817"/>
      <c r="P75" s="4817"/>
      <c r="Q75" s="4817"/>
    </row>
    <row r="76" spans="1:17" ht="18" customHeight="1">
      <c r="A76" s="4793"/>
      <c r="B76" s="4812" t="s">
        <v>2453</v>
      </c>
      <c r="C76" s="4812"/>
      <c r="D76" s="4812"/>
      <c r="E76" s="4780"/>
      <c r="F76" s="5221"/>
      <c r="G76" s="5208"/>
      <c r="H76" s="5208"/>
      <c r="I76" s="5208"/>
      <c r="J76" s="5208"/>
      <c r="K76" s="4831">
        <f>SUM(F76:J76)</f>
        <v>0</v>
      </c>
      <c r="L76" s="5208"/>
      <c r="M76" s="5208"/>
      <c r="N76" s="5208"/>
      <c r="O76" s="5208"/>
      <c r="P76" s="5208"/>
      <c r="Q76" s="4842">
        <f>SUM(L76:P76)</f>
        <v>0</v>
      </c>
    </row>
    <row r="77" spans="1:17" ht="18" customHeight="1">
      <c r="A77" s="4795"/>
      <c r="B77" s="4783" t="s">
        <v>2454</v>
      </c>
      <c r="C77" s="4783"/>
      <c r="D77" s="4804"/>
      <c r="E77" s="4784"/>
      <c r="F77" s="5219"/>
      <c r="G77" s="5210"/>
      <c r="H77" s="5210"/>
      <c r="I77" s="5210"/>
      <c r="J77" s="5208"/>
      <c r="K77" s="4831">
        <f>SUM(F77:J77)</f>
        <v>0</v>
      </c>
      <c r="L77" s="5210"/>
      <c r="M77" s="5210"/>
      <c r="N77" s="5210"/>
      <c r="O77" s="5210"/>
      <c r="P77" s="5208"/>
      <c r="Q77" s="4842">
        <f>SUM(L77:P77)</f>
        <v>0</v>
      </c>
    </row>
    <row r="78" spans="1:17" ht="18" customHeight="1">
      <c r="A78" s="4795"/>
      <c r="B78" s="4783" t="s">
        <v>2455</v>
      </c>
      <c r="C78" s="4783"/>
      <c r="D78" s="4783"/>
      <c r="E78" s="4784"/>
      <c r="F78" s="5211"/>
      <c r="G78" s="5210"/>
      <c r="H78" s="5210"/>
      <c r="I78" s="5210"/>
      <c r="J78" s="5210"/>
      <c r="K78" s="4831">
        <f>SUM(F78:J78)</f>
        <v>0</v>
      </c>
      <c r="L78" s="5211"/>
      <c r="M78" s="5210"/>
      <c r="N78" s="5210"/>
      <c r="O78" s="5210"/>
      <c r="P78" s="5210"/>
      <c r="Q78" s="4842">
        <f>SUM(L78:P78)</f>
        <v>0</v>
      </c>
    </row>
    <row r="79" spans="1:17" ht="18" customHeight="1">
      <c r="A79" s="4813" t="s">
        <v>2417</v>
      </c>
      <c r="B79" s="4803"/>
      <c r="C79" s="4803"/>
      <c r="D79" s="4803"/>
      <c r="E79" s="4784"/>
      <c r="F79" s="4831">
        <f t="shared" ref="F79:Q79" si="20">SUM(F76:F78)</f>
        <v>0</v>
      </c>
      <c r="G79" s="4831">
        <f t="shared" si="20"/>
        <v>0</v>
      </c>
      <c r="H79" s="4831">
        <f t="shared" si="20"/>
        <v>0</v>
      </c>
      <c r="I79" s="4831">
        <f t="shared" si="20"/>
        <v>0</v>
      </c>
      <c r="J79" s="4831">
        <f t="shared" si="20"/>
        <v>0</v>
      </c>
      <c r="K79" s="4831">
        <f t="shared" si="20"/>
        <v>0</v>
      </c>
      <c r="L79" s="4831">
        <f t="shared" si="20"/>
        <v>0</v>
      </c>
      <c r="M79" s="4831">
        <f t="shared" si="20"/>
        <v>0</v>
      </c>
      <c r="N79" s="4831">
        <f t="shared" si="20"/>
        <v>0</v>
      </c>
      <c r="O79" s="4831">
        <f t="shared" si="20"/>
        <v>0</v>
      </c>
      <c r="P79" s="4831">
        <f t="shared" si="20"/>
        <v>0</v>
      </c>
      <c r="Q79" s="4831">
        <f t="shared" si="20"/>
        <v>0</v>
      </c>
    </row>
    <row r="80" spans="1:17" ht="18" customHeight="1">
      <c r="A80" s="4782" t="s">
        <v>2456</v>
      </c>
      <c r="B80" s="4786"/>
      <c r="C80" s="4786"/>
      <c r="D80" s="4786"/>
      <c r="E80" s="4784"/>
      <c r="F80" s="5219"/>
      <c r="G80" s="5214"/>
      <c r="H80" s="5214"/>
      <c r="I80" s="5214"/>
      <c r="J80" s="5214"/>
      <c r="K80" s="4831">
        <f>SUM(F80:J80)</f>
        <v>0</v>
      </c>
      <c r="L80" s="5214"/>
      <c r="M80" s="5214"/>
      <c r="N80" s="5214"/>
      <c r="O80" s="5214"/>
      <c r="P80" s="5214"/>
      <c r="Q80" s="4833">
        <f>SUM(L80:P80)</f>
        <v>0</v>
      </c>
    </row>
    <row r="81" spans="1:17" ht="18" customHeight="1">
      <c r="A81" s="4813" t="s">
        <v>2473</v>
      </c>
      <c r="B81" s="4803"/>
      <c r="C81" s="4783"/>
      <c r="D81" s="4783"/>
      <c r="E81" s="4784"/>
      <c r="F81" s="4831">
        <f t="shared" ref="F81:Q81" si="21">SUM(F58,F79:F80)-F74</f>
        <v>0</v>
      </c>
      <c r="G81" s="4831">
        <f t="shared" si="21"/>
        <v>0</v>
      </c>
      <c r="H81" s="4831">
        <f t="shared" si="21"/>
        <v>0</v>
      </c>
      <c r="I81" s="4831">
        <f t="shared" si="21"/>
        <v>0</v>
      </c>
      <c r="J81" s="4831">
        <f t="shared" si="21"/>
        <v>0</v>
      </c>
      <c r="K81" s="4831">
        <f t="shared" si="21"/>
        <v>0</v>
      </c>
      <c r="L81" s="4831">
        <f t="shared" si="21"/>
        <v>0</v>
      </c>
      <c r="M81" s="4831">
        <f t="shared" si="21"/>
        <v>0</v>
      </c>
      <c r="N81" s="4831">
        <f t="shared" si="21"/>
        <v>0</v>
      </c>
      <c r="O81" s="4831">
        <f t="shared" si="21"/>
        <v>0</v>
      </c>
      <c r="P81" s="4831">
        <f t="shared" si="21"/>
        <v>0</v>
      </c>
      <c r="Q81" s="4831">
        <f t="shared" si="21"/>
        <v>0</v>
      </c>
    </row>
    <row r="82" spans="1:17" ht="18" customHeight="1">
      <c r="A82" s="4815" t="s">
        <v>2420</v>
      </c>
      <c r="B82" s="4149"/>
      <c r="C82" s="4149"/>
      <c r="D82" s="4149"/>
      <c r="E82" s="4816"/>
      <c r="F82" s="4864"/>
      <c r="G82" s="4834"/>
      <c r="H82" s="4834"/>
      <c r="I82" s="4834"/>
      <c r="J82" s="4865"/>
      <c r="K82" s="4834"/>
      <c r="L82" s="4834"/>
      <c r="M82" s="4834"/>
      <c r="N82" s="4834"/>
      <c r="O82" s="4834"/>
      <c r="P82" s="4865"/>
      <c r="Q82" s="4834"/>
    </row>
    <row r="83" spans="1:17" ht="18" customHeight="1">
      <c r="A83" s="4778" t="s">
        <v>2474</v>
      </c>
      <c r="B83" s="4779"/>
      <c r="C83" s="4799"/>
      <c r="D83" s="4799"/>
      <c r="E83" s="4780"/>
      <c r="F83" s="5221"/>
      <c r="G83" s="5213"/>
      <c r="H83" s="5213"/>
      <c r="I83" s="5213"/>
      <c r="J83" s="5213"/>
      <c r="K83" s="4831">
        <f>SUM(F83:J83)</f>
        <v>0</v>
      </c>
      <c r="L83" s="5213"/>
      <c r="M83" s="5213"/>
      <c r="N83" s="5213"/>
      <c r="O83" s="5213"/>
      <c r="P83" s="5213"/>
      <c r="Q83" s="4831">
        <f>SUM(L83:P83)</f>
        <v>0</v>
      </c>
    </row>
    <row r="84" spans="1:17" ht="18" customHeight="1">
      <c r="A84" s="4778" t="s">
        <v>2475</v>
      </c>
      <c r="B84" s="4779"/>
      <c r="C84" s="4799"/>
      <c r="D84" s="4799"/>
      <c r="E84" s="4780"/>
      <c r="F84" s="5219"/>
      <c r="G84" s="5213"/>
      <c r="H84" s="5213"/>
      <c r="I84" s="5213"/>
      <c r="J84" s="5213"/>
      <c r="K84" s="4831">
        <f>SUM(F84:J84)</f>
        <v>0</v>
      </c>
      <c r="L84" s="5213"/>
      <c r="M84" s="5213"/>
      <c r="N84" s="5213"/>
      <c r="O84" s="5213"/>
      <c r="P84" s="5213"/>
      <c r="Q84" s="4831">
        <f>SUM(L84:P84)</f>
        <v>0</v>
      </c>
    </row>
    <row r="85" spans="1:17" ht="18" customHeight="1">
      <c r="A85" s="4848" t="s">
        <v>2473</v>
      </c>
      <c r="B85" s="4849"/>
      <c r="C85" s="4850"/>
      <c r="D85" s="4850"/>
      <c r="E85" s="4851"/>
      <c r="F85" s="4833">
        <f t="shared" ref="F85:P85" si="22">SUM(F83:F84)</f>
        <v>0</v>
      </c>
      <c r="G85" s="4833">
        <f t="shared" si="22"/>
        <v>0</v>
      </c>
      <c r="H85" s="4833">
        <f t="shared" si="22"/>
        <v>0</v>
      </c>
      <c r="I85" s="4833">
        <f t="shared" si="22"/>
        <v>0</v>
      </c>
      <c r="J85" s="4833">
        <f t="shared" si="22"/>
        <v>0</v>
      </c>
      <c r="K85" s="4833">
        <f t="shared" si="22"/>
        <v>0</v>
      </c>
      <c r="L85" s="4833">
        <f t="shared" si="22"/>
        <v>0</v>
      </c>
      <c r="M85" s="4833">
        <f t="shared" si="22"/>
        <v>0</v>
      </c>
      <c r="N85" s="4833">
        <f t="shared" si="22"/>
        <v>0</v>
      </c>
      <c r="O85" s="4833">
        <f t="shared" si="22"/>
        <v>0</v>
      </c>
      <c r="P85" s="4833">
        <f t="shared" si="22"/>
        <v>0</v>
      </c>
      <c r="Q85" s="4833">
        <f>SUM(Q83:Q84)</f>
        <v>0</v>
      </c>
    </row>
    <row r="86" spans="1:17">
      <c r="A86" s="4756"/>
      <c r="B86" s="4756"/>
      <c r="C86" s="4756"/>
      <c r="D86" s="4756"/>
      <c r="E86" s="4756"/>
      <c r="F86" s="4756"/>
      <c r="G86" s="4756"/>
      <c r="H86" s="4756"/>
      <c r="I86" s="4756"/>
      <c r="J86" s="4756"/>
      <c r="K86" s="4756"/>
      <c r="L86" s="4756"/>
      <c r="M86" s="4756"/>
      <c r="N86" s="4756"/>
      <c r="O86" s="4756"/>
      <c r="P86" s="4756"/>
      <c r="Q86" s="4756"/>
    </row>
    <row r="87" spans="1:17">
      <c r="A87" s="4756"/>
      <c r="B87" s="4756"/>
      <c r="C87" s="4756"/>
      <c r="D87" s="4756"/>
      <c r="E87" s="4756"/>
      <c r="F87" s="4756"/>
      <c r="G87" s="4756"/>
      <c r="H87" s="4756"/>
      <c r="I87" s="4756"/>
      <c r="J87" s="4756"/>
      <c r="K87" s="4756"/>
      <c r="L87" s="4756"/>
      <c r="M87" s="4756"/>
      <c r="N87" s="4756"/>
      <c r="O87" s="4756"/>
      <c r="P87" s="4756"/>
      <c r="Q87" s="4821" t="str">
        <f>+ToC!E117</f>
        <v xml:space="preserve">GENERAL Annual Return </v>
      </c>
    </row>
    <row r="88" spans="1:17">
      <c r="A88" s="4756"/>
      <c r="B88" s="4756"/>
      <c r="C88" s="4756"/>
      <c r="D88" s="4756"/>
      <c r="E88" s="4756"/>
      <c r="F88" s="4756"/>
      <c r="G88" s="4756"/>
      <c r="H88" s="4756"/>
      <c r="I88" s="4756"/>
      <c r="J88" s="4756"/>
      <c r="K88" s="4756"/>
      <c r="L88" s="4756"/>
      <c r="M88" s="4756"/>
      <c r="N88" s="4756"/>
      <c r="O88" s="4756"/>
      <c r="P88" s="4756"/>
      <c r="Q88" s="65" t="s">
        <v>2632</v>
      </c>
    </row>
    <row r="89" spans="1:17">
      <c r="A89" s="4756"/>
      <c r="B89" s="4756"/>
      <c r="C89" s="4756"/>
      <c r="D89" s="4756"/>
      <c r="E89" s="4756"/>
      <c r="F89" s="4756"/>
      <c r="G89" s="4756"/>
      <c r="H89" s="4756"/>
      <c r="I89" s="4756"/>
      <c r="J89" s="4756"/>
      <c r="K89" s="4756"/>
      <c r="L89" s="4756"/>
      <c r="M89" s="4756"/>
      <c r="N89" s="4756"/>
      <c r="O89" s="4756"/>
      <c r="P89" s="4756"/>
      <c r="Q89" s="4756"/>
    </row>
  </sheetData>
  <sheetProtection algorithmName="SHA-512" hashValue="4PyUxEScFSTMTy5iHoGfiYrLeVjszWDZWJBXvT2K1BLR0itAA7z75HnfyoNDdGyHA1uLldT5IqjWwrcxEea1Rg==" saltValue="ytuOKxVpC7BOGUCm+bECog==" spinCount="100000" sheet="1" objects="1" scenarios="1"/>
  <mergeCells count="29">
    <mergeCell ref="O13:P13"/>
    <mergeCell ref="Q13:Q14"/>
    <mergeCell ref="B32:D32"/>
    <mergeCell ref="F13:G13"/>
    <mergeCell ref="H13:H14"/>
    <mergeCell ref="I13:J13"/>
    <mergeCell ref="K13:K14"/>
    <mergeCell ref="L13:M13"/>
    <mergeCell ref="N13:N14"/>
    <mergeCell ref="A1:Q1"/>
    <mergeCell ref="A9:Q9"/>
    <mergeCell ref="A10:Q10"/>
    <mergeCell ref="A11:Q11"/>
    <mergeCell ref="F12:K12"/>
    <mergeCell ref="L12:Q12"/>
    <mergeCell ref="A48:Q48"/>
    <mergeCell ref="A49:Q49"/>
    <mergeCell ref="A50:Q50"/>
    <mergeCell ref="F51:K51"/>
    <mergeCell ref="L51:Q51"/>
    <mergeCell ref="N52:N53"/>
    <mergeCell ref="O52:P52"/>
    <mergeCell ref="Q52:Q53"/>
    <mergeCell ref="B71:D71"/>
    <mergeCell ref="F52:G52"/>
    <mergeCell ref="H52:H53"/>
    <mergeCell ref="I52:J52"/>
    <mergeCell ref="K52:K53"/>
    <mergeCell ref="L52:M52"/>
  </mergeCells>
  <hyperlinks>
    <hyperlink ref="A1:Q1" location="ToC!A1" display="ToC!A1"/>
  </hyperlinks>
  <pageMargins left="0.70866141732283472" right="0.70866141732283472" top="0.74803149606299213" bottom="0.74803149606299213" header="0.31496062992125984" footer="0.31496062992125984"/>
  <pageSetup scale="34" orientation="portrait" r:id="rId1"/>
  <headerFooter>
    <oddHeader>&amp;L&amp;A&amp;C&amp;"Times New Roman,Bold" DRAFT 
INTERNAL USE ONLY&amp;RPage &amp;P</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G51"/>
  <sheetViews>
    <sheetView zoomScaleNormal="100" workbookViewId="0">
      <selection activeCell="B85" sqref="B85"/>
    </sheetView>
  </sheetViews>
  <sheetFormatPr defaultColWidth="0" defaultRowHeight="12.75" zeroHeight="1"/>
  <cols>
    <col min="1" max="1" width="26.5" style="14" customWidth="1"/>
    <col min="2" max="5" width="20.83203125" style="14" customWidth="1"/>
    <col min="6" max="6" width="25.6640625" style="14" customWidth="1"/>
    <col min="7" max="7" width="20.83203125" style="14" customWidth="1"/>
    <col min="8" max="16384" width="9.33203125" style="14" hidden="1"/>
  </cols>
  <sheetData>
    <row r="1" spans="1:7">
      <c r="A1" s="6221" t="s">
        <v>49</v>
      </c>
      <c r="B1" s="6221"/>
      <c r="C1" s="6221"/>
      <c r="D1" s="6221"/>
      <c r="E1" s="6221"/>
      <c r="F1" s="6221"/>
      <c r="G1" s="6221"/>
    </row>
    <row r="2" spans="1:7" ht="15.75">
      <c r="A2" s="338"/>
      <c r="B2" s="338"/>
      <c r="C2" s="338"/>
      <c r="D2" s="338"/>
      <c r="E2" s="338"/>
      <c r="F2" s="97" t="s">
        <v>2298</v>
      </c>
      <c r="G2" s="338"/>
    </row>
    <row r="3" spans="1:7" ht="15">
      <c r="A3" s="1435" t="str">
        <f>+Cover!A14</f>
        <v>Select Name of Insurer/ Financial Holding Company</v>
      </c>
      <c r="B3" s="1435"/>
      <c r="C3" s="1435"/>
      <c r="D3" s="75"/>
      <c r="E3" s="75"/>
      <c r="F3" s="75"/>
      <c r="G3" s="75"/>
    </row>
    <row r="4" spans="1:7" ht="15">
      <c r="A4" s="181" t="str">
        <f>+ToC!A3</f>
        <v>Insurer/Financial Holding Company</v>
      </c>
      <c r="B4" s="75"/>
      <c r="C4" s="75"/>
      <c r="D4" s="75"/>
      <c r="E4" s="75"/>
      <c r="F4" s="75"/>
      <c r="G4" s="75"/>
    </row>
    <row r="5" spans="1:7" ht="15">
      <c r="A5" s="181"/>
      <c r="B5" s="75"/>
      <c r="C5" s="75"/>
      <c r="D5" s="75"/>
      <c r="E5" s="75"/>
      <c r="F5" s="75"/>
      <c r="G5" s="75"/>
    </row>
    <row r="6" spans="1:7" ht="15">
      <c r="A6" s="181" t="str">
        <f>+ToC!A5</f>
        <v>General Insurers Annual Return</v>
      </c>
      <c r="B6" s="75"/>
      <c r="C6" s="75"/>
      <c r="D6" s="75"/>
      <c r="E6" s="75"/>
      <c r="F6" s="75"/>
      <c r="G6" s="75"/>
    </row>
    <row r="7" spans="1:7" ht="15">
      <c r="A7" s="181" t="str">
        <f>+ToC!A6</f>
        <v>For Year Ended:</v>
      </c>
      <c r="B7" s="61"/>
      <c r="C7" s="61"/>
      <c r="D7" s="61"/>
      <c r="E7" s="61"/>
      <c r="F7" s="61"/>
      <c r="G7" s="4437">
        <f>+Cover!A22</f>
        <v>0</v>
      </c>
    </row>
    <row r="8" spans="1:7" ht="15">
      <c r="A8" s="181"/>
      <c r="B8" s="61"/>
      <c r="C8" s="61"/>
      <c r="D8" s="61"/>
      <c r="E8" s="61"/>
      <c r="F8" s="61"/>
      <c r="G8" s="61"/>
    </row>
    <row r="9" spans="1:7" ht="15">
      <c r="A9" s="1480" t="s">
        <v>688</v>
      </c>
      <c r="B9" s="1481"/>
      <c r="C9" s="1481"/>
      <c r="D9" s="1481"/>
      <c r="E9" s="1481"/>
      <c r="F9" s="1481"/>
      <c r="G9" s="1481"/>
    </row>
    <row r="10" spans="1:7" ht="14.25">
      <c r="A10" s="75"/>
      <c r="B10" s="1481"/>
      <c r="C10" s="1481"/>
      <c r="D10" s="1481"/>
      <c r="E10" s="1481"/>
      <c r="F10" s="1481"/>
      <c r="G10" s="1481"/>
    </row>
    <row r="11" spans="1:7" ht="15">
      <c r="A11" s="82" t="s">
        <v>689</v>
      </c>
      <c r="B11" s="61"/>
      <c r="C11" s="1482" t="s">
        <v>690</v>
      </c>
      <c r="D11" s="1481"/>
      <c r="E11" s="1481"/>
      <c r="F11" s="1481"/>
      <c r="G11" s="1481"/>
    </row>
    <row r="12" spans="1:7" ht="15">
      <c r="A12" s="433" t="s">
        <v>691</v>
      </c>
      <c r="B12" s="185"/>
      <c r="C12" s="185"/>
      <c r="D12" s="185"/>
      <c r="E12" s="185"/>
      <c r="F12" s="185"/>
      <c r="G12" s="185"/>
    </row>
    <row r="13" spans="1:7" ht="14.25">
      <c r="A13" s="186"/>
      <c r="B13" s="186"/>
      <c r="C13" s="186"/>
      <c r="D13" s="186"/>
      <c r="E13" s="186"/>
      <c r="F13" s="186"/>
      <c r="G13" s="186"/>
    </row>
    <row r="14" spans="1:7" ht="14.25">
      <c r="A14" s="188">
        <v>1</v>
      </c>
      <c r="B14" s="188">
        <f t="shared" ref="B14:G14" si="0">+A14+1</f>
        <v>2</v>
      </c>
      <c r="C14" s="188">
        <f t="shared" si="0"/>
        <v>3</v>
      </c>
      <c r="D14" s="188">
        <f t="shared" si="0"/>
        <v>4</v>
      </c>
      <c r="E14" s="188">
        <f t="shared" si="0"/>
        <v>5</v>
      </c>
      <c r="F14" s="188">
        <f t="shared" si="0"/>
        <v>6</v>
      </c>
      <c r="G14" s="188">
        <f t="shared" si="0"/>
        <v>7</v>
      </c>
    </row>
    <row r="15" spans="1:7" ht="105">
      <c r="A15" s="3490" t="str">
        <f>"Figures grouped by Accident Year ending "&amp;TEXT($G$7,"dd-mmm")</f>
        <v>Figures grouped by Accident Year ending 00-Jan</v>
      </c>
      <c r="B15" s="3557" t="str">
        <f>"No. of Claims First reported in "&amp;YEAR($G$7)</f>
        <v>No. of Claims First reported in 1900</v>
      </c>
      <c r="C15" s="3558" t="str">
        <f>"Gross Claim Payments during "&amp;YEAR($G$7)</f>
        <v>Gross Claim Payments during 1900</v>
      </c>
      <c r="D15" s="3558" t="str">
        <f>"Cumulative Gross Claim Payments from Accident Year end to of Financial Year "&amp;YEAR($G$7)</f>
        <v>Cumulative Gross Claim Payments from Accident Year end to of Financial Year 1900</v>
      </c>
      <c r="E15" s="3559" t="str">
        <f>"No. of Claims Outstanding At The End of the Financial Year "&amp;YEAR($G$7)</f>
        <v>No. of Claims Outstanding At The End of the Financial Year 1900</v>
      </c>
      <c r="F15" s="3558" t="str">
        <f>"Gross Case Reserves on Claims Outstanding at end of financial year "&amp;YEAR($G$7)</f>
        <v>Gross Case Reserves on Claims Outstanding at end of financial year 1900</v>
      </c>
      <c r="G15" s="3557" t="str">
        <f>"Gross IBNR Reserve at end of financial year "&amp;YEAR($G$7)</f>
        <v>Gross IBNR Reserve at end of financial year 1900</v>
      </c>
    </row>
    <row r="16" spans="1:7" ht="15">
      <c r="A16" s="3560"/>
      <c r="B16" s="3578" t="s">
        <v>692</v>
      </c>
      <c r="C16" s="3578" t="s">
        <v>319</v>
      </c>
      <c r="D16" s="3578" t="s">
        <v>319</v>
      </c>
      <c r="E16" s="3821" t="s">
        <v>692</v>
      </c>
      <c r="F16" s="3578" t="s">
        <v>319</v>
      </c>
      <c r="G16" s="3578" t="s">
        <v>319</v>
      </c>
    </row>
    <row r="17" spans="1:7" ht="14.25">
      <c r="A17" s="3563">
        <f>YEAR($G$7)</f>
        <v>1900</v>
      </c>
      <c r="B17" s="3564">
        <f>+'50.21'!B17+'50.22'!B17+'50.23'!B17+'50.24'!B17+'50.25'!B17+'50.26'!B17+'50.27'!B17</f>
        <v>0</v>
      </c>
      <c r="C17" s="3564">
        <f>+'50.21'!C17+'50.22'!C17+'50.23'!C17+'50.24'!C17+'50.25'!C17+'50.26'!C17+'50.27'!C17</f>
        <v>0</v>
      </c>
      <c r="D17" s="3564">
        <f>+'50.21'!D17+'50.22'!D17+'50.23'!D17+'50.24'!D17+'50.25'!D17+'50.26'!D17+'50.27'!D17</f>
        <v>0</v>
      </c>
      <c r="E17" s="3564">
        <f>+'50.21'!E17+'50.22'!E17+'50.23'!E17+'50.24'!E17+'50.25'!E17+'50.26'!E17+'50.27'!E17</f>
        <v>0</v>
      </c>
      <c r="F17" s="3564">
        <f>+'50.21'!F17+'50.22'!F17+'50.23'!F17+'50.24'!F17+'50.25'!F17+'50.26'!F17+'50.27'!F17</f>
        <v>0</v>
      </c>
      <c r="G17" s="3564">
        <f>+'50.21'!G17+'50.22'!G17+'50.23'!G17+'50.24'!G17+'50.25'!G17+'50.26'!G17+'50.27'!G17</f>
        <v>0</v>
      </c>
    </row>
    <row r="18" spans="1:7" ht="14.25">
      <c r="A18" s="3565">
        <f t="shared" ref="A18:A26" si="1">A17-1</f>
        <v>1899</v>
      </c>
      <c r="B18" s="3564">
        <f>+'50.21'!B18+'50.22'!B18+'50.23'!B18+'50.24'!B18+'50.25'!B18+'50.26'!B18+'50.27'!B18</f>
        <v>0</v>
      </c>
      <c r="C18" s="3564">
        <f>+'50.21'!C18+'50.22'!C18+'50.23'!C18+'50.24'!C18+'50.25'!C18+'50.26'!C18+'50.27'!C18</f>
        <v>0</v>
      </c>
      <c r="D18" s="3564">
        <f>+'50.21'!D18+'50.22'!D18+'50.23'!D18+'50.24'!D18+'50.25'!D18+'50.26'!D18+'50.27'!D18</f>
        <v>0</v>
      </c>
      <c r="E18" s="3564">
        <f>+'50.21'!E18+'50.22'!E18+'50.23'!E18+'50.24'!E18+'50.25'!E18+'50.26'!E18+'50.27'!E18</f>
        <v>0</v>
      </c>
      <c r="F18" s="3564">
        <f>+'50.21'!F18+'50.22'!F18+'50.23'!F18+'50.24'!F18+'50.25'!F18+'50.26'!F18+'50.27'!F18</f>
        <v>0</v>
      </c>
      <c r="G18" s="3564">
        <f>+'50.21'!G18+'50.22'!G18+'50.23'!G18+'50.24'!G18+'50.25'!G18+'50.26'!G18+'50.27'!G18</f>
        <v>0</v>
      </c>
    </row>
    <row r="19" spans="1:7" ht="14.25">
      <c r="A19" s="3565">
        <f t="shared" si="1"/>
        <v>1898</v>
      </c>
      <c r="B19" s="3564">
        <f>+'50.21'!B19+'50.22'!B19+'50.23'!B19+'50.24'!B19+'50.25'!B19+'50.26'!B19+'50.27'!B19</f>
        <v>0</v>
      </c>
      <c r="C19" s="3564">
        <f>+'50.21'!C19+'50.22'!C19+'50.23'!C19+'50.24'!C19+'50.25'!C19+'50.26'!C19+'50.27'!C19</f>
        <v>0</v>
      </c>
      <c r="D19" s="3564">
        <f>+'50.21'!D19+'50.22'!D19+'50.23'!D19+'50.24'!D19+'50.25'!D19+'50.26'!D19+'50.27'!D19</f>
        <v>0</v>
      </c>
      <c r="E19" s="3564">
        <f>+'50.21'!E19+'50.22'!E19+'50.23'!E19+'50.24'!E19+'50.25'!E19+'50.26'!E19+'50.27'!E19</f>
        <v>0</v>
      </c>
      <c r="F19" s="3564">
        <f>+'50.21'!F19+'50.22'!F19+'50.23'!F19+'50.24'!F19+'50.25'!F19+'50.26'!F19+'50.27'!F19</f>
        <v>0</v>
      </c>
      <c r="G19" s="3564">
        <f>+'50.21'!G19+'50.22'!G19+'50.23'!G19+'50.24'!G19+'50.25'!G19+'50.26'!G19+'50.27'!G19</f>
        <v>0</v>
      </c>
    </row>
    <row r="20" spans="1:7" ht="14.25">
      <c r="A20" s="3565">
        <f t="shared" si="1"/>
        <v>1897</v>
      </c>
      <c r="B20" s="3564">
        <f>+'50.21'!B20+'50.22'!B20+'50.23'!B20+'50.24'!B20+'50.25'!B20+'50.26'!B20+'50.27'!B20</f>
        <v>0</v>
      </c>
      <c r="C20" s="3564">
        <f>+'50.21'!C20+'50.22'!C20+'50.23'!C20+'50.24'!C20+'50.25'!C20+'50.26'!C20+'50.27'!C20</f>
        <v>0</v>
      </c>
      <c r="D20" s="3564">
        <f>+'50.21'!D20+'50.22'!D20+'50.23'!D20+'50.24'!D20+'50.25'!D20+'50.26'!D20+'50.27'!D20</f>
        <v>0</v>
      </c>
      <c r="E20" s="3564">
        <f>+'50.21'!E20+'50.22'!E20+'50.23'!E20+'50.24'!E20+'50.25'!E20+'50.26'!E20+'50.27'!E20</f>
        <v>0</v>
      </c>
      <c r="F20" s="3564">
        <f>+'50.21'!F20+'50.22'!F20+'50.23'!F20+'50.24'!F20+'50.25'!F20+'50.26'!F20+'50.27'!F20</f>
        <v>0</v>
      </c>
      <c r="G20" s="3564">
        <f>+'50.21'!G20+'50.22'!G20+'50.23'!G20+'50.24'!G20+'50.25'!G20+'50.26'!G20+'50.27'!G20</f>
        <v>0</v>
      </c>
    </row>
    <row r="21" spans="1:7" ht="14.25">
      <c r="A21" s="3565">
        <f t="shared" si="1"/>
        <v>1896</v>
      </c>
      <c r="B21" s="3564">
        <f>+'50.21'!B21+'50.22'!B21+'50.23'!B21+'50.24'!B21+'50.25'!B21+'50.26'!B21+'50.27'!B21</f>
        <v>0</v>
      </c>
      <c r="C21" s="3564">
        <f>+'50.21'!C21+'50.22'!C21+'50.23'!C21+'50.24'!C21+'50.25'!C21+'50.26'!C21+'50.27'!C21</f>
        <v>0</v>
      </c>
      <c r="D21" s="3564">
        <f>+'50.21'!D21+'50.22'!D21+'50.23'!D21+'50.24'!D21+'50.25'!D21+'50.26'!D21+'50.27'!D21</f>
        <v>0</v>
      </c>
      <c r="E21" s="3564">
        <f>+'50.21'!E21+'50.22'!E21+'50.23'!E21+'50.24'!E21+'50.25'!E21+'50.26'!E21+'50.27'!E21</f>
        <v>0</v>
      </c>
      <c r="F21" s="3564">
        <f>+'50.21'!F21+'50.22'!F21+'50.23'!F21+'50.24'!F21+'50.25'!F21+'50.26'!F21+'50.27'!F21</f>
        <v>0</v>
      </c>
      <c r="G21" s="3564">
        <f>+'50.21'!G21+'50.22'!G21+'50.23'!G21+'50.24'!G21+'50.25'!G21+'50.26'!G21+'50.27'!G21</f>
        <v>0</v>
      </c>
    </row>
    <row r="22" spans="1:7" ht="14.25">
      <c r="A22" s="3565">
        <f t="shared" si="1"/>
        <v>1895</v>
      </c>
      <c r="B22" s="3564">
        <f>+'50.21'!B22+'50.22'!B22+'50.23'!B22+'50.24'!B22+'50.25'!B22+'50.26'!B22+'50.27'!B22</f>
        <v>0</v>
      </c>
      <c r="C22" s="3564">
        <f>+'50.21'!C22+'50.22'!C22+'50.23'!C22+'50.24'!C22+'50.25'!C22+'50.26'!C22+'50.27'!C22</f>
        <v>0</v>
      </c>
      <c r="D22" s="3564">
        <f>+'50.21'!D22+'50.22'!D22+'50.23'!D22+'50.24'!D22+'50.25'!D22+'50.26'!D22+'50.27'!D22</f>
        <v>0</v>
      </c>
      <c r="E22" s="3564">
        <f>+'50.21'!E22+'50.22'!E22+'50.23'!E22+'50.24'!E22+'50.25'!E22+'50.26'!E22+'50.27'!E22</f>
        <v>0</v>
      </c>
      <c r="F22" s="3564">
        <f>+'50.21'!F22+'50.22'!F22+'50.23'!F22+'50.24'!F22+'50.25'!F22+'50.26'!F22+'50.27'!F22</f>
        <v>0</v>
      </c>
      <c r="G22" s="3564">
        <f>+'50.21'!G22+'50.22'!G22+'50.23'!G22+'50.24'!G22+'50.25'!G22+'50.26'!G22+'50.27'!G22</f>
        <v>0</v>
      </c>
    </row>
    <row r="23" spans="1:7" ht="14.25">
      <c r="A23" s="3565">
        <f t="shared" si="1"/>
        <v>1894</v>
      </c>
      <c r="B23" s="3564">
        <f>+'50.21'!B23+'50.22'!B23+'50.23'!B23+'50.24'!B23+'50.25'!B23+'50.26'!B23+'50.27'!B23</f>
        <v>0</v>
      </c>
      <c r="C23" s="3564">
        <f>+'50.21'!C23+'50.22'!C23+'50.23'!C23+'50.24'!C23+'50.25'!C23+'50.26'!C23+'50.27'!C23</f>
        <v>0</v>
      </c>
      <c r="D23" s="3564">
        <f>+'50.21'!D23+'50.22'!D23+'50.23'!D23+'50.24'!D23+'50.25'!D23+'50.26'!D23+'50.27'!D23</f>
        <v>0</v>
      </c>
      <c r="E23" s="3564">
        <f>+'50.21'!E23+'50.22'!E23+'50.23'!E23+'50.24'!E23+'50.25'!E23+'50.26'!E23+'50.27'!E23</f>
        <v>0</v>
      </c>
      <c r="F23" s="3564">
        <f>+'50.21'!F23+'50.22'!F23+'50.23'!F23+'50.24'!F23+'50.25'!F23+'50.26'!F23+'50.27'!F23</f>
        <v>0</v>
      </c>
      <c r="G23" s="3564">
        <f>+'50.21'!G23+'50.22'!G23+'50.23'!G23+'50.24'!G23+'50.25'!G23+'50.26'!G23+'50.27'!G23</f>
        <v>0</v>
      </c>
    </row>
    <row r="24" spans="1:7" ht="14.25">
      <c r="A24" s="3565">
        <f t="shared" si="1"/>
        <v>1893</v>
      </c>
      <c r="B24" s="3564">
        <f>+'50.21'!B24+'50.22'!B24+'50.23'!B24+'50.24'!B24+'50.25'!B24+'50.26'!B24+'50.27'!B24</f>
        <v>0</v>
      </c>
      <c r="C24" s="3564">
        <f>+'50.21'!C24+'50.22'!C24+'50.23'!C24+'50.24'!C24+'50.25'!C24+'50.26'!C24+'50.27'!C24</f>
        <v>0</v>
      </c>
      <c r="D24" s="3564">
        <f>+'50.21'!D24+'50.22'!D24+'50.23'!D24+'50.24'!D24+'50.25'!D24+'50.26'!D24+'50.27'!D24</f>
        <v>0</v>
      </c>
      <c r="E24" s="3564">
        <f>+'50.21'!E24+'50.22'!E24+'50.23'!E24+'50.24'!E24+'50.25'!E24+'50.26'!E24+'50.27'!E24</f>
        <v>0</v>
      </c>
      <c r="F24" s="3564">
        <f>+'50.21'!F24+'50.22'!F24+'50.23'!F24+'50.24'!F24+'50.25'!F24+'50.26'!F24+'50.27'!F24</f>
        <v>0</v>
      </c>
      <c r="G24" s="3564">
        <f>+'50.21'!G24+'50.22'!G24+'50.23'!G24+'50.24'!G24+'50.25'!G24+'50.26'!G24+'50.27'!G24</f>
        <v>0</v>
      </c>
    </row>
    <row r="25" spans="1:7" ht="14.25">
      <c r="A25" s="3565">
        <f t="shared" si="1"/>
        <v>1892</v>
      </c>
      <c r="B25" s="3564">
        <f>+'50.21'!B25+'50.22'!B25+'50.23'!B25+'50.24'!B25+'50.25'!B25+'50.26'!B25+'50.27'!B25</f>
        <v>0</v>
      </c>
      <c r="C25" s="3564">
        <f>+'50.21'!C25+'50.22'!C25+'50.23'!C25+'50.24'!C25+'50.25'!C25+'50.26'!C25+'50.27'!C25</f>
        <v>0</v>
      </c>
      <c r="D25" s="3564">
        <f>+'50.21'!D25+'50.22'!D25+'50.23'!D25+'50.24'!D25+'50.25'!D25+'50.26'!D25+'50.27'!D25</f>
        <v>0</v>
      </c>
      <c r="E25" s="3564">
        <f>+'50.21'!E25+'50.22'!E25+'50.23'!E25+'50.24'!E25+'50.25'!E25+'50.26'!E25+'50.27'!E25</f>
        <v>0</v>
      </c>
      <c r="F25" s="3564">
        <f>+'50.21'!F25+'50.22'!F25+'50.23'!F25+'50.24'!F25+'50.25'!F25+'50.26'!F25+'50.27'!F25</f>
        <v>0</v>
      </c>
      <c r="G25" s="3564">
        <f>+'50.21'!G25+'50.22'!G25+'50.23'!G25+'50.24'!G25+'50.25'!G25+'50.26'!G25+'50.27'!G25</f>
        <v>0</v>
      </c>
    </row>
    <row r="26" spans="1:7" ht="14.25">
      <c r="A26" s="3565">
        <f t="shared" si="1"/>
        <v>1891</v>
      </c>
      <c r="B26" s="3564">
        <f>+'50.21'!B26+'50.22'!B26+'50.23'!B26+'50.24'!B26+'50.25'!B26+'50.26'!B26+'50.27'!B26</f>
        <v>0</v>
      </c>
      <c r="C26" s="3564">
        <f>+'50.21'!C26+'50.22'!C26+'50.23'!C26+'50.24'!C26+'50.25'!C26+'50.26'!C26+'50.27'!C26</f>
        <v>0</v>
      </c>
      <c r="D26" s="3564">
        <f>+'50.21'!D26+'50.22'!D26+'50.23'!D26+'50.24'!D26+'50.25'!D26+'50.26'!D26+'50.27'!D26</f>
        <v>0</v>
      </c>
      <c r="E26" s="3564">
        <f>+'50.21'!E26+'50.22'!E26+'50.23'!E26+'50.24'!E26+'50.25'!E26+'50.26'!E26+'50.27'!E26</f>
        <v>0</v>
      </c>
      <c r="F26" s="3564">
        <f>+'50.21'!F26+'50.22'!F26+'50.23'!F26+'50.24'!F26+'50.25'!F26+'50.26'!F26+'50.27'!F26</f>
        <v>0</v>
      </c>
      <c r="G26" s="3564">
        <f>+'50.21'!G26+'50.22'!G26+'50.23'!G26+'50.24'!G26+'50.25'!G26+'50.26'!G26+'50.27'!G26</f>
        <v>0</v>
      </c>
    </row>
    <row r="27" spans="1:7" ht="14.25">
      <c r="A27" s="3566" t="str">
        <f>TEXT((A26-1),"0")&amp;" &amp; prior"</f>
        <v>1890 &amp; prior</v>
      </c>
      <c r="B27" s="3564">
        <f>+'50.21'!B27+'50.22'!B27+'50.23'!B27+'50.24'!B27+'50.25'!B27+'50.26'!B27+'50.27'!B27</f>
        <v>0</v>
      </c>
      <c r="C27" s="3564">
        <f>+'50.21'!C27+'50.22'!C27+'50.23'!C27+'50.24'!C27+'50.25'!C27+'50.26'!C27+'50.27'!C27</f>
        <v>0</v>
      </c>
      <c r="D27" s="3564">
        <f>+'50.21'!D27+'50.22'!D27+'50.23'!D27+'50.24'!D27+'50.25'!D27+'50.26'!D27+'50.27'!D27</f>
        <v>0</v>
      </c>
      <c r="E27" s="3564">
        <f>+'50.21'!E27+'50.22'!E27+'50.23'!E27+'50.24'!E27+'50.25'!E27+'50.26'!E27+'50.27'!E27</f>
        <v>0</v>
      </c>
      <c r="F27" s="3564">
        <f>+'50.21'!F27+'50.22'!F27+'50.23'!F27+'50.24'!F27+'50.25'!F27+'50.26'!F27+'50.27'!F27</f>
        <v>0</v>
      </c>
      <c r="G27" s="3564">
        <f>+'50.21'!G27+'50.22'!G27+'50.23'!G27+'50.24'!G27+'50.25'!G27+'50.26'!G27+'50.27'!G27</f>
        <v>0</v>
      </c>
    </row>
    <row r="28" spans="1:7" ht="14.25">
      <c r="A28" s="3563" t="s">
        <v>693</v>
      </c>
      <c r="B28" s="3564">
        <f>+'50.21'!B28+'50.22'!B28+'50.23'!B28+'50.24'!B28+'50.25'!B28+'50.26'!B28+'50.27'!B28</f>
        <v>0</v>
      </c>
      <c r="C28" s="3564">
        <f>+'50.21'!C28+'50.22'!C28+'50.23'!C28+'50.24'!C28+'50.25'!C28+'50.26'!C28+'50.27'!C28</f>
        <v>0</v>
      </c>
      <c r="D28" s="3564">
        <f>+'50.21'!D28+'50.22'!D28+'50.23'!D28+'50.24'!D28+'50.25'!D28+'50.26'!D28+'50.27'!D28</f>
        <v>0</v>
      </c>
      <c r="E28" s="3564">
        <f>+'50.21'!E28+'50.22'!E28+'50.23'!E28+'50.24'!E28+'50.25'!E28+'50.26'!E28+'50.27'!E28</f>
        <v>0</v>
      </c>
      <c r="F28" s="3564">
        <f>+'50.21'!F28+'50.22'!F28+'50.23'!F28+'50.24'!F28+'50.25'!F28+'50.26'!F28+'50.27'!F28</f>
        <v>0</v>
      </c>
      <c r="G28" s="3564">
        <f>+'50.21'!G28+'50.22'!G28+'50.23'!G28+'50.24'!G28+'50.25'!G28+'50.26'!G28+'50.27'!G28</f>
        <v>0</v>
      </c>
    </row>
    <row r="29" spans="1:7" ht="15">
      <c r="A29" s="3567" t="s">
        <v>182</v>
      </c>
      <c r="B29" s="3564">
        <f>SUM(B17:B28)</f>
        <v>0</v>
      </c>
      <c r="C29" s="3568">
        <f>SUM(C17:C28)</f>
        <v>0</v>
      </c>
      <c r="D29" s="3569"/>
      <c r="E29" s="3568">
        <f>SUM(E17:E28)</f>
        <v>0</v>
      </c>
      <c r="F29" s="3568">
        <f>SUM(F17:F28)</f>
        <v>0</v>
      </c>
      <c r="G29" s="3568">
        <f>SUM(G17:G28)</f>
        <v>0</v>
      </c>
    </row>
    <row r="30" spans="1:7" ht="15">
      <c r="A30" s="3570"/>
      <c r="B30" s="3571"/>
      <c r="C30" s="3571"/>
      <c r="D30" s="3571"/>
      <c r="E30" s="3571"/>
      <c r="F30" s="3571"/>
      <c r="G30" s="3571"/>
    </row>
    <row r="31" spans="1:7" ht="15">
      <c r="A31" s="433" t="s">
        <v>694</v>
      </c>
      <c r="B31" s="3572"/>
      <c r="C31" s="3572"/>
      <c r="D31" s="3572"/>
      <c r="E31" s="3572"/>
      <c r="F31" s="3572"/>
      <c r="G31" s="3572"/>
    </row>
    <row r="32" spans="1:7" ht="15">
      <c r="A32" s="433"/>
      <c r="B32" s="3572"/>
      <c r="C32" s="3572"/>
      <c r="D32" s="3572"/>
      <c r="E32" s="3572"/>
      <c r="F32" s="3572"/>
      <c r="G32" s="3572"/>
    </row>
    <row r="33" spans="1:7" ht="15">
      <c r="A33" s="436">
        <v>1</v>
      </c>
      <c r="B33" s="3805"/>
      <c r="C33" s="436">
        <v>3</v>
      </c>
      <c r="D33" s="436">
        <v>4</v>
      </c>
      <c r="E33" s="3805"/>
      <c r="F33" s="436">
        <v>6</v>
      </c>
      <c r="G33" s="436">
        <v>7</v>
      </c>
    </row>
    <row r="34" spans="1:7" ht="90">
      <c r="A34" s="3556" t="str">
        <f>"Figures grouped by Accident Year ending "&amp;TEXT($G$7,"dd-mmm")</f>
        <v>Figures grouped by Accident Year ending 00-Jan</v>
      </c>
      <c r="B34" s="3574"/>
      <c r="C34" s="3575" t="str">
        <f>"Net Claim Payments during "&amp;YEAR($G$7)</f>
        <v>Net Claim Payments during 1900</v>
      </c>
      <c r="D34" s="3573" t="str">
        <f>"Cumulative Net Claim Payments from accident year to end of financial year "&amp;YEAR($G$7)</f>
        <v>Cumulative Net Claim Payments from accident year to end of financial year 1900</v>
      </c>
      <c r="E34" s="3576"/>
      <c r="F34" s="3575" t="str">
        <f>"Net Case Reserves on Claims Outstanding at end of financial year "&amp;YEAR($G$7)</f>
        <v>Net Case Reserves on Claims Outstanding at end of financial year 1900</v>
      </c>
      <c r="G34" s="3577" t="str">
        <f>"Net IBNR Reserve at end of financial year "&amp;YEAR($G$7)</f>
        <v>Net IBNR Reserve at end of financial year 1900</v>
      </c>
    </row>
    <row r="35" spans="1:7" ht="15">
      <c r="A35" s="3560"/>
      <c r="B35" s="3574"/>
      <c r="C35" s="3578" t="s">
        <v>319</v>
      </c>
      <c r="D35" s="3578" t="s">
        <v>319</v>
      </c>
      <c r="E35" s="3579"/>
      <c r="F35" s="3578" t="s">
        <v>319</v>
      </c>
      <c r="G35" s="3578" t="s">
        <v>319</v>
      </c>
    </row>
    <row r="36" spans="1:7" ht="14.25">
      <c r="A36" s="3822">
        <f>YEAR($G$7)</f>
        <v>1900</v>
      </c>
      <c r="B36" s="3581"/>
      <c r="C36" s="3582">
        <f>+'50.21'!C37+'50.22'!C37+'50.23'!C57+'50.24'!C37+'50.25'!C37+'50.26'!C37+'50.27'!C37</f>
        <v>0</v>
      </c>
      <c r="D36" s="3582">
        <f>+'50.21'!D37+'50.22'!D37+'50.23'!D57+'50.24'!D37+'50.25'!D37+'50.26'!D37+'50.27'!D37</f>
        <v>0</v>
      </c>
      <c r="E36" s="3581"/>
      <c r="F36" s="3582">
        <f>+'50.21'!F37+'50.22'!F37+'50.23'!F57+'50.24'!F37+'50.25'!F37+'50.26'!F37+'50.27'!F37</f>
        <v>0</v>
      </c>
      <c r="G36" s="3582">
        <f>+'50.21'!G37+'50.22'!G37+'50.23'!G57+'50.24'!G37+'50.25'!G37+'50.26'!G37+'50.27'!G37</f>
        <v>0</v>
      </c>
    </row>
    <row r="37" spans="1:7" ht="14.25">
      <c r="A37" s="3823">
        <f t="shared" ref="A37:A45" si="2">A36-1</f>
        <v>1899</v>
      </c>
      <c r="B37" s="3581"/>
      <c r="C37" s="3582">
        <f>+'50.21'!C38+'50.22'!C38+'50.23'!C58+'50.24'!C38+'50.25'!C38+'50.26'!C38+'50.27'!C38</f>
        <v>0</v>
      </c>
      <c r="D37" s="3582">
        <f>+'50.21'!D38+'50.22'!D38+'50.23'!D58+'50.24'!D38+'50.25'!D38+'50.26'!D38+'50.27'!D38</f>
        <v>0</v>
      </c>
      <c r="E37" s="3581"/>
      <c r="F37" s="3582">
        <f>+'50.21'!F38+'50.22'!F38+'50.23'!F58+'50.24'!F38+'50.25'!F38+'50.26'!F38+'50.27'!F38</f>
        <v>0</v>
      </c>
      <c r="G37" s="3582">
        <f>+'50.21'!G38+'50.22'!G38+'50.23'!G58+'50.24'!G38+'50.25'!G38+'50.26'!G38+'50.27'!G38</f>
        <v>0</v>
      </c>
    </row>
    <row r="38" spans="1:7" ht="14.25">
      <c r="A38" s="3823">
        <f t="shared" si="2"/>
        <v>1898</v>
      </c>
      <c r="B38" s="3581"/>
      <c r="C38" s="3582">
        <f>+'50.21'!C39+'50.22'!C39+'50.23'!C59+'50.24'!C39+'50.25'!C39+'50.26'!C39+'50.27'!C39</f>
        <v>0</v>
      </c>
      <c r="D38" s="3582">
        <f>+'50.21'!D39+'50.22'!D39+'50.23'!D59+'50.24'!D39+'50.25'!D39+'50.26'!D39+'50.27'!D39</f>
        <v>0</v>
      </c>
      <c r="E38" s="3581"/>
      <c r="F38" s="3582">
        <f>+'50.21'!F39+'50.22'!F39+'50.23'!F59+'50.24'!F39+'50.25'!F39+'50.26'!F39+'50.27'!F39</f>
        <v>0</v>
      </c>
      <c r="G38" s="3582">
        <f>+'50.21'!G39+'50.22'!G39+'50.23'!G59+'50.24'!G39+'50.25'!G39+'50.26'!G39+'50.27'!G39</f>
        <v>0</v>
      </c>
    </row>
    <row r="39" spans="1:7" ht="14.25">
      <c r="A39" s="3823">
        <f t="shared" si="2"/>
        <v>1897</v>
      </c>
      <c r="B39" s="3581"/>
      <c r="C39" s="3582">
        <f>+'50.21'!C40+'50.22'!C40+'50.23'!C60+'50.24'!C40+'50.25'!C40+'50.26'!C40+'50.27'!C40</f>
        <v>0</v>
      </c>
      <c r="D39" s="3582">
        <f>+'50.21'!D40+'50.22'!D40+'50.23'!D60+'50.24'!D40+'50.25'!D40+'50.26'!D40+'50.27'!D40</f>
        <v>0</v>
      </c>
      <c r="E39" s="3581"/>
      <c r="F39" s="3582">
        <f>+'50.21'!F40+'50.22'!F40+'50.23'!F60+'50.24'!F40+'50.25'!F40+'50.26'!F40+'50.27'!F40</f>
        <v>0</v>
      </c>
      <c r="G39" s="3582">
        <f>+'50.21'!G40+'50.22'!G40+'50.23'!G60+'50.24'!G40+'50.25'!G40+'50.26'!G40+'50.27'!G40</f>
        <v>0</v>
      </c>
    </row>
    <row r="40" spans="1:7" ht="14.25">
      <c r="A40" s="3823">
        <f t="shared" si="2"/>
        <v>1896</v>
      </c>
      <c r="B40" s="3581"/>
      <c r="C40" s="3582">
        <f>+'50.21'!C41+'50.22'!C41+'50.23'!C61+'50.24'!C41+'50.25'!C41+'50.26'!C41+'50.27'!C41</f>
        <v>0</v>
      </c>
      <c r="D40" s="3582">
        <f>+'50.21'!D41+'50.22'!D41+'50.23'!D61+'50.24'!D41+'50.25'!D41+'50.26'!D41+'50.27'!D41</f>
        <v>0</v>
      </c>
      <c r="E40" s="3581"/>
      <c r="F40" s="3582">
        <f>+'50.21'!F41+'50.22'!F41+'50.23'!F61+'50.24'!F41+'50.25'!F41+'50.26'!F41+'50.27'!F41</f>
        <v>0</v>
      </c>
      <c r="G40" s="3582">
        <f>+'50.21'!G41+'50.22'!G41+'50.23'!G61+'50.24'!G41+'50.25'!G41+'50.26'!G41+'50.27'!G41</f>
        <v>0</v>
      </c>
    </row>
    <row r="41" spans="1:7" ht="14.25">
      <c r="A41" s="3823">
        <f t="shared" si="2"/>
        <v>1895</v>
      </c>
      <c r="B41" s="3581"/>
      <c r="C41" s="3582">
        <f>+'50.21'!C42+'50.22'!C42+'50.23'!C62+'50.24'!C42+'50.25'!C42+'50.26'!C42+'50.27'!C42</f>
        <v>0</v>
      </c>
      <c r="D41" s="3582">
        <f>+'50.21'!D42+'50.22'!D42+'50.23'!D62+'50.24'!D42+'50.25'!D42+'50.26'!D42+'50.27'!D42</f>
        <v>0</v>
      </c>
      <c r="E41" s="3581"/>
      <c r="F41" s="3582">
        <f>+'50.21'!F42+'50.22'!F42+'50.23'!F62+'50.24'!F42+'50.25'!F42+'50.26'!F42+'50.27'!F42</f>
        <v>0</v>
      </c>
      <c r="G41" s="3582">
        <f>+'50.21'!G42+'50.22'!G42+'50.23'!G62+'50.24'!G42+'50.25'!G42+'50.26'!G42+'50.27'!G42</f>
        <v>0</v>
      </c>
    </row>
    <row r="42" spans="1:7" ht="14.25">
      <c r="A42" s="3823">
        <f t="shared" si="2"/>
        <v>1894</v>
      </c>
      <c r="B42" s="3581"/>
      <c r="C42" s="3582">
        <f>+'50.21'!C43+'50.22'!C43+'50.23'!C63+'50.24'!C43+'50.25'!C43+'50.26'!C43+'50.27'!C43</f>
        <v>0</v>
      </c>
      <c r="D42" s="3582">
        <f>+'50.21'!D43+'50.22'!D43+'50.23'!D63+'50.24'!D43+'50.25'!D43+'50.26'!D43+'50.27'!D43</f>
        <v>0</v>
      </c>
      <c r="E42" s="3581"/>
      <c r="F42" s="3582">
        <f>+'50.21'!F43+'50.22'!F43+'50.23'!F63+'50.24'!F43+'50.25'!F43+'50.26'!F43+'50.27'!F43</f>
        <v>0</v>
      </c>
      <c r="G42" s="3582">
        <f>+'50.21'!G43+'50.22'!G43+'50.23'!G63+'50.24'!G43+'50.25'!G43+'50.26'!G43+'50.27'!G43</f>
        <v>0</v>
      </c>
    </row>
    <row r="43" spans="1:7" ht="14.25">
      <c r="A43" s="3823">
        <f t="shared" si="2"/>
        <v>1893</v>
      </c>
      <c r="B43" s="3581"/>
      <c r="C43" s="3582">
        <f>+'50.21'!C44+'50.22'!C44+'50.23'!C64+'50.24'!C44+'50.25'!C44+'50.26'!C44+'50.27'!C44</f>
        <v>0</v>
      </c>
      <c r="D43" s="3582">
        <f>+'50.21'!D44+'50.22'!D44+'50.23'!D64+'50.24'!D44+'50.25'!D44+'50.26'!D44+'50.27'!D44</f>
        <v>0</v>
      </c>
      <c r="E43" s="3581"/>
      <c r="F43" s="3582">
        <f>+'50.21'!F44+'50.22'!F44+'50.23'!F64+'50.24'!F44+'50.25'!F44+'50.26'!F44+'50.27'!F44</f>
        <v>0</v>
      </c>
      <c r="G43" s="3582">
        <f>+'50.21'!G44+'50.22'!G44+'50.23'!G64+'50.24'!G44+'50.25'!G44+'50.26'!G44+'50.27'!G44</f>
        <v>0</v>
      </c>
    </row>
    <row r="44" spans="1:7" ht="14.25">
      <c r="A44" s="3823">
        <f t="shared" si="2"/>
        <v>1892</v>
      </c>
      <c r="B44" s="3581"/>
      <c r="C44" s="3582">
        <f>+'50.21'!C45+'50.22'!C45+'50.23'!C65+'50.24'!C45+'50.25'!C45+'50.26'!C45+'50.27'!C45</f>
        <v>0</v>
      </c>
      <c r="D44" s="3582">
        <f>+'50.21'!D45+'50.22'!D45+'50.23'!D65+'50.24'!D45+'50.25'!D45+'50.26'!D45+'50.27'!D45</f>
        <v>0</v>
      </c>
      <c r="E44" s="3581"/>
      <c r="F44" s="3582">
        <f>+'50.21'!F45+'50.22'!F45+'50.23'!F65+'50.24'!F45+'50.25'!F45+'50.26'!F45+'50.27'!F45</f>
        <v>0</v>
      </c>
      <c r="G44" s="3582">
        <f>+'50.21'!G45+'50.22'!G45+'50.23'!G65+'50.24'!G45+'50.25'!G45+'50.26'!G45+'50.27'!G45</f>
        <v>0</v>
      </c>
    </row>
    <row r="45" spans="1:7" ht="14.25">
      <c r="A45" s="3823">
        <f t="shared" si="2"/>
        <v>1891</v>
      </c>
      <c r="B45" s="3581"/>
      <c r="C45" s="3582">
        <f>+'50.21'!C46+'50.22'!C46+'50.23'!C66+'50.24'!C46+'50.25'!C46+'50.26'!C46+'50.27'!C46</f>
        <v>0</v>
      </c>
      <c r="D45" s="3582">
        <f>+'50.21'!D46+'50.22'!D46+'50.23'!D66+'50.24'!D46+'50.25'!D46+'50.26'!D46+'50.27'!D46</f>
        <v>0</v>
      </c>
      <c r="E45" s="3581"/>
      <c r="F45" s="3582">
        <f>+'50.21'!F46+'50.22'!F46+'50.23'!F66+'50.24'!F46+'50.25'!F46+'50.26'!F46+'50.27'!F46</f>
        <v>0</v>
      </c>
      <c r="G45" s="3582">
        <f>+'50.21'!G46+'50.22'!G46+'50.23'!G66+'50.24'!G46+'50.25'!G46+'50.26'!G46+'50.27'!G46</f>
        <v>0</v>
      </c>
    </row>
    <row r="46" spans="1:7" ht="14.25">
      <c r="A46" s="3824" t="str">
        <f>TEXT((A45-1),"0")&amp;" &amp; prior"</f>
        <v>1890 &amp; prior</v>
      </c>
      <c r="B46" s="3581"/>
      <c r="C46" s="3582">
        <f>+'50.21'!C47+'50.22'!C47+'50.23'!C67+'50.24'!C47+'50.25'!C47+'50.26'!C47+'50.27'!C47</f>
        <v>0</v>
      </c>
      <c r="D46" s="3582">
        <f>+'50.21'!D47+'50.22'!D47+'50.23'!D67+'50.24'!D47+'50.25'!D47+'50.26'!D47+'50.27'!D47</f>
        <v>0</v>
      </c>
      <c r="E46" s="3581"/>
      <c r="F46" s="3582">
        <f>+'50.21'!F47+'50.22'!F47+'50.23'!F67+'50.24'!F47+'50.25'!F47+'50.26'!F47+'50.27'!F47</f>
        <v>0</v>
      </c>
      <c r="G46" s="3582">
        <f>+'50.21'!G47+'50.22'!G47+'50.23'!G67+'50.24'!G47+'50.25'!G47+'50.26'!G47+'50.27'!G47</f>
        <v>0</v>
      </c>
    </row>
    <row r="47" spans="1:7" ht="14.25">
      <c r="A47" s="3825" t="s">
        <v>693</v>
      </c>
      <c r="B47" s="3581"/>
      <c r="C47" s="3582">
        <f>+'50.21'!C48+'50.22'!C48+'50.23'!C68+'50.24'!C48+'50.25'!C48+'50.26'!C48+'50.27'!C48</f>
        <v>0</v>
      </c>
      <c r="D47" s="3582">
        <f>+'50.21'!D48+'50.22'!D48+'50.23'!D68+'50.24'!D48+'50.25'!D48+'50.26'!D48+'50.27'!D48</f>
        <v>0</v>
      </c>
      <c r="E47" s="3581"/>
      <c r="F47" s="3582">
        <f>+'50.21'!F48+'50.22'!F48+'50.23'!F68+'50.24'!F48+'50.25'!F48+'50.26'!F48+'50.27'!F48</f>
        <v>0</v>
      </c>
      <c r="G47" s="3582">
        <f>+'50.21'!G48+'50.22'!G48+'50.23'!G68+'50.24'!G48+'50.25'!G48+'50.26'!G48+'50.27'!G48</f>
        <v>0</v>
      </c>
    </row>
    <row r="48" spans="1:7" ht="15">
      <c r="A48" s="3583" t="s">
        <v>182</v>
      </c>
      <c r="B48" s="3571"/>
      <c r="C48" s="3584">
        <f>SUM(C36:C47)</f>
        <v>0</v>
      </c>
      <c r="D48" s="3569"/>
      <c r="E48" s="3585"/>
      <c r="F48" s="3584">
        <f>SUM(F36:F47)</f>
        <v>0</v>
      </c>
      <c r="G48" s="3584">
        <f>SUM(G36:G47)</f>
        <v>0</v>
      </c>
    </row>
    <row r="49" spans="1:7">
      <c r="A49" s="60"/>
      <c r="B49" s="60"/>
      <c r="C49" s="60"/>
      <c r="D49" s="60"/>
      <c r="E49" s="60"/>
      <c r="F49" s="60"/>
      <c r="G49" s="60"/>
    </row>
    <row r="50" spans="1:7" ht="14.25">
      <c r="A50" s="60"/>
      <c r="B50" s="60"/>
      <c r="C50" s="60"/>
      <c r="D50" s="60"/>
      <c r="E50" s="60"/>
      <c r="F50" s="60"/>
      <c r="G50" s="89" t="str">
        <f>+ToC!E117</f>
        <v xml:space="preserve">GENERAL Annual Return </v>
      </c>
    </row>
    <row r="51" spans="1:7" ht="15">
      <c r="A51" s="60"/>
      <c r="B51" s="60"/>
      <c r="C51" s="60"/>
      <c r="D51" s="60"/>
      <c r="E51" s="60"/>
      <c r="F51" s="66"/>
      <c r="G51" s="95" t="s">
        <v>695</v>
      </c>
    </row>
  </sheetData>
  <sheetProtection algorithmName="SHA-512" hashValue="hE4Ol71w2UzwUn7AwpBNGWG69I6k+5VlPDOr2/s3N+Hphm0af6eDEH2OwgAgAHfY003Gy/m3YjLNgHWRqLAUkQ==" saltValue="xZdshOiTg6Im0dZ6xCS+JA==" spinCount="100000" sheet="1" objects="1" scenarios="1"/>
  <customSheetViews>
    <customSheetView guid="{54084986-DBD9-467D-BB87-84DFF604BE53}" showPageBreaks="1" printArea="1">
      <selection activeCell="F18" sqref="F18"/>
      <pageMargins left="0.5" right="0.39370078740157499" top="0.39370078740157499" bottom="0.39370078740157499" header="0.39370078740157499" footer="0.39370078740157499"/>
      <pageSetup paperSize="5" scale="65" orientation="portrait" r:id="rId1"/>
    </customSheetView>
  </customSheetViews>
  <mergeCells count="1">
    <mergeCell ref="A1:G1"/>
  </mergeCells>
  <hyperlinks>
    <hyperlink ref="A1:G1" location="ToC!A1" display="50.20"/>
  </hyperlinks>
  <pageMargins left="0.70866141732283472" right="0.70866141732283472" top="0.74803149606299213" bottom="0.74803149606299213" header="0.31496062992125984" footer="0.31496062992125984"/>
  <pageSetup scale="64" orientation="portrait" r:id="rId2"/>
  <headerFooter>
    <oddHeader>&amp;L&amp;A&amp;C&amp;"Times New Roman,Bold" DRAFT 
INTERNAL USE ONLY&amp;RPage &amp;P</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H53"/>
  <sheetViews>
    <sheetView topLeftCell="A16" zoomScaleNormal="100" workbookViewId="0">
      <selection activeCell="B25" sqref="B25"/>
    </sheetView>
  </sheetViews>
  <sheetFormatPr defaultColWidth="0" defaultRowHeight="12.75" zeroHeight="1"/>
  <cols>
    <col min="1" max="1" width="26.83203125" style="341" customWidth="1"/>
    <col min="2" max="7" width="20.83203125" style="341" customWidth="1"/>
    <col min="8" max="8" width="6" style="341" hidden="1" customWidth="1"/>
    <col min="9" max="16384" width="9.33203125" style="341" hidden="1"/>
  </cols>
  <sheetData>
    <row r="1" spans="1:8" ht="14.25">
      <c r="A1" s="6509" t="s">
        <v>696</v>
      </c>
      <c r="B1" s="6509"/>
      <c r="C1" s="6509"/>
      <c r="D1" s="6509"/>
      <c r="E1" s="6509"/>
      <c r="F1" s="6509"/>
      <c r="G1" s="6509"/>
      <c r="H1" s="489"/>
    </row>
    <row r="2" spans="1:8" ht="15.75">
      <c r="A2" s="437"/>
      <c r="B2" s="437"/>
      <c r="C2" s="437"/>
      <c r="D2" s="437"/>
      <c r="E2" s="437"/>
      <c r="F2" s="426" t="s">
        <v>2298</v>
      </c>
      <c r="G2" s="437"/>
      <c r="H2" s="437"/>
    </row>
    <row r="3" spans="1:8" ht="15">
      <c r="A3" s="1443" t="str">
        <f>+Cover!A14</f>
        <v>Select Name of Insurer/ Financial Holding Company</v>
      </c>
      <c r="B3" s="1443"/>
      <c r="C3" s="1443"/>
      <c r="D3" s="344"/>
      <c r="E3" s="344"/>
      <c r="F3" s="344"/>
      <c r="G3" s="346"/>
      <c r="H3" s="340"/>
    </row>
    <row r="4" spans="1:8" ht="15">
      <c r="A4" s="427" t="str">
        <f>+ToC!A3</f>
        <v>Insurer/Financial Holding Company</v>
      </c>
      <c r="B4" s="344"/>
      <c r="C4" s="344"/>
      <c r="D4" s="344"/>
      <c r="E4" s="344"/>
      <c r="F4" s="344"/>
      <c r="G4" s="346"/>
      <c r="H4" s="340"/>
    </row>
    <row r="5" spans="1:8" ht="15">
      <c r="A5" s="427"/>
      <c r="B5" s="344"/>
      <c r="C5" s="344"/>
      <c r="D5" s="344"/>
      <c r="E5" s="344"/>
      <c r="F5" s="344"/>
      <c r="G5" s="346"/>
      <c r="H5" s="340"/>
    </row>
    <row r="6" spans="1:8" ht="15">
      <c r="A6" s="427" t="str">
        <f>+ToC!A5</f>
        <v>General Insurers Annual Return</v>
      </c>
      <c r="B6" s="344"/>
      <c r="C6" s="344"/>
      <c r="D6" s="344"/>
      <c r="E6" s="344"/>
      <c r="F6" s="344"/>
      <c r="G6" s="346"/>
      <c r="H6" s="340"/>
    </row>
    <row r="7" spans="1:8" ht="15">
      <c r="A7" s="427" t="str">
        <f>+ToC!A6</f>
        <v>For Year Ended:</v>
      </c>
      <c r="B7" s="344"/>
      <c r="C7" s="344"/>
      <c r="D7" s="344"/>
      <c r="E7" s="344"/>
      <c r="F7" s="4440">
        <f>+Cover!A22</f>
        <v>0</v>
      </c>
      <c r="G7" s="346"/>
      <c r="H7" s="340"/>
    </row>
    <row r="8" spans="1:8">
      <c r="A8" s="342"/>
      <c r="B8" s="342"/>
      <c r="C8" s="342"/>
      <c r="D8" s="342"/>
      <c r="E8" s="342"/>
      <c r="F8" s="342"/>
      <c r="G8" s="340"/>
      <c r="H8" s="340"/>
    </row>
    <row r="9" spans="1:8" ht="15">
      <c r="A9" s="1483" t="s">
        <v>688</v>
      </c>
      <c r="B9" s="1082"/>
      <c r="C9" s="1082"/>
      <c r="D9" s="1082"/>
      <c r="E9" s="1082"/>
      <c r="F9" s="1082"/>
      <c r="G9" s="479"/>
      <c r="H9" s="340"/>
    </row>
    <row r="10" spans="1:8" ht="15">
      <c r="A10" s="1424"/>
      <c r="B10" s="1424"/>
      <c r="C10" s="1424"/>
      <c r="D10" s="1424"/>
      <c r="E10" s="1424"/>
      <c r="F10" s="1424"/>
      <c r="G10" s="437"/>
      <c r="H10" s="437"/>
    </row>
    <row r="11" spans="1:8" ht="15">
      <c r="A11" s="433" t="s">
        <v>689</v>
      </c>
      <c r="B11" s="342"/>
      <c r="C11" s="1484" t="s">
        <v>697</v>
      </c>
      <c r="D11" s="1082"/>
      <c r="E11" s="1082"/>
      <c r="F11" s="1082"/>
      <c r="G11" s="479"/>
      <c r="H11" s="479"/>
    </row>
    <row r="12" spans="1:8" ht="15">
      <c r="A12" s="1484" t="s">
        <v>691</v>
      </c>
      <c r="B12" s="1082"/>
      <c r="C12" s="1082"/>
      <c r="D12" s="1082"/>
      <c r="E12" s="1082"/>
      <c r="F12" s="1082"/>
      <c r="G12" s="479"/>
      <c r="H12" s="479"/>
    </row>
    <row r="13" spans="1:8" ht="15">
      <c r="A13" s="270"/>
      <c r="B13" s="479"/>
      <c r="C13" s="479"/>
      <c r="D13" s="479"/>
      <c r="E13" s="479"/>
      <c r="F13" s="479"/>
      <c r="G13" s="479"/>
      <c r="H13" s="479"/>
    </row>
    <row r="14" spans="1:8" ht="15">
      <c r="A14" s="3507">
        <v>1</v>
      </c>
      <c r="B14" s="3508">
        <f t="shared" ref="B14:G14" si="0">+A14+1</f>
        <v>2</v>
      </c>
      <c r="C14" s="3508">
        <f t="shared" si="0"/>
        <v>3</v>
      </c>
      <c r="D14" s="3508">
        <f t="shared" si="0"/>
        <v>4</v>
      </c>
      <c r="E14" s="3508">
        <f t="shared" si="0"/>
        <v>5</v>
      </c>
      <c r="F14" s="3508">
        <f t="shared" si="0"/>
        <v>6</v>
      </c>
      <c r="G14" s="3508">
        <f t="shared" si="0"/>
        <v>7</v>
      </c>
      <c r="H14" s="479"/>
    </row>
    <row r="15" spans="1:8"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c r="H15" s="479"/>
    </row>
    <row r="16" spans="1:8" ht="15">
      <c r="A16" s="3493"/>
      <c r="B16" s="1001" t="s">
        <v>692</v>
      </c>
      <c r="C16" s="1001" t="s">
        <v>319</v>
      </c>
      <c r="D16" s="1001" t="s">
        <v>319</v>
      </c>
      <c r="E16" s="1001" t="s">
        <v>692</v>
      </c>
      <c r="F16" s="1001" t="s">
        <v>319</v>
      </c>
      <c r="G16" s="1001" t="s">
        <v>319</v>
      </c>
      <c r="H16" s="479"/>
    </row>
    <row r="17" spans="1:8" ht="15">
      <c r="A17" s="3501">
        <f>YEAR($F$7)</f>
        <v>1900</v>
      </c>
      <c r="B17" s="3511"/>
      <c r="C17" s="3511"/>
      <c r="D17" s="3511"/>
      <c r="E17" s="3511"/>
      <c r="F17" s="3511"/>
      <c r="G17" s="3511"/>
      <c r="H17" s="479"/>
    </row>
    <row r="18" spans="1:8" ht="15">
      <c r="A18" s="3502">
        <f t="shared" ref="A18:A26" si="1">A17-1</f>
        <v>1899</v>
      </c>
      <c r="B18" s="3511"/>
      <c r="C18" s="3511"/>
      <c r="D18" s="3511"/>
      <c r="E18" s="3511"/>
      <c r="F18" s="3511"/>
      <c r="G18" s="3511"/>
      <c r="H18" s="479"/>
    </row>
    <row r="19" spans="1:8" ht="15">
      <c r="A19" s="3502">
        <f t="shared" si="1"/>
        <v>1898</v>
      </c>
      <c r="B19" s="3511"/>
      <c r="C19" s="3511"/>
      <c r="D19" s="3511"/>
      <c r="E19" s="3511"/>
      <c r="F19" s="3511"/>
      <c r="G19" s="3511"/>
      <c r="H19" s="479"/>
    </row>
    <row r="20" spans="1:8" ht="15">
      <c r="A20" s="3502">
        <f t="shared" si="1"/>
        <v>1897</v>
      </c>
      <c r="B20" s="3511"/>
      <c r="C20" s="3511"/>
      <c r="D20" s="3511"/>
      <c r="E20" s="3511"/>
      <c r="F20" s="3511"/>
      <c r="G20" s="3511"/>
      <c r="H20" s="479"/>
    </row>
    <row r="21" spans="1:8" ht="15">
      <c r="A21" s="3502">
        <f t="shared" si="1"/>
        <v>1896</v>
      </c>
      <c r="B21" s="3511"/>
      <c r="C21" s="3511"/>
      <c r="D21" s="3511"/>
      <c r="E21" s="3511"/>
      <c r="F21" s="3511"/>
      <c r="G21" s="3511"/>
      <c r="H21" s="479"/>
    </row>
    <row r="22" spans="1:8" ht="15">
      <c r="A22" s="3502">
        <f t="shared" si="1"/>
        <v>1895</v>
      </c>
      <c r="B22" s="3511"/>
      <c r="C22" s="3511"/>
      <c r="D22" s="3511"/>
      <c r="E22" s="3511"/>
      <c r="F22" s="3511"/>
      <c r="G22" s="3511"/>
      <c r="H22" s="479"/>
    </row>
    <row r="23" spans="1:8" ht="15">
      <c r="A23" s="3502">
        <f t="shared" si="1"/>
        <v>1894</v>
      </c>
      <c r="B23" s="3511"/>
      <c r="C23" s="3511"/>
      <c r="D23" s="3511"/>
      <c r="E23" s="3511"/>
      <c r="F23" s="3511"/>
      <c r="G23" s="3511"/>
      <c r="H23" s="479"/>
    </row>
    <row r="24" spans="1:8" ht="15">
      <c r="A24" s="3502">
        <f t="shared" si="1"/>
        <v>1893</v>
      </c>
      <c r="B24" s="3511"/>
      <c r="C24" s="3511"/>
      <c r="D24" s="3511"/>
      <c r="E24" s="3511"/>
      <c r="F24" s="3511"/>
      <c r="G24" s="3511"/>
      <c r="H24" s="479"/>
    </row>
    <row r="25" spans="1:8" ht="15">
      <c r="A25" s="3502">
        <f t="shared" si="1"/>
        <v>1892</v>
      </c>
      <c r="B25" s="3511"/>
      <c r="C25" s="3511"/>
      <c r="D25" s="3511"/>
      <c r="E25" s="3511"/>
      <c r="F25" s="3511"/>
      <c r="G25" s="3511"/>
      <c r="H25" s="479"/>
    </row>
    <row r="26" spans="1:8" ht="15">
      <c r="A26" s="3502">
        <f t="shared" si="1"/>
        <v>1891</v>
      </c>
      <c r="B26" s="3511"/>
      <c r="C26" s="3511"/>
      <c r="D26" s="3511"/>
      <c r="E26" s="3511"/>
      <c r="F26" s="3511"/>
      <c r="G26" s="3511"/>
      <c r="H26" s="479"/>
    </row>
    <row r="27" spans="1:8" ht="15">
      <c r="A27" s="3503" t="str">
        <f>TEXT((A26-1),"0")&amp;" &amp; prior"</f>
        <v>1890 &amp; prior</v>
      </c>
      <c r="B27" s="3511"/>
      <c r="C27" s="3511"/>
      <c r="D27" s="3511"/>
      <c r="E27" s="3511"/>
      <c r="F27" s="3511"/>
      <c r="G27" s="3511"/>
      <c r="H27" s="479"/>
    </row>
    <row r="28" spans="1:8" ht="15">
      <c r="A28" s="3504" t="s">
        <v>693</v>
      </c>
      <c r="B28" s="3511"/>
      <c r="C28" s="3511"/>
      <c r="D28" s="3511"/>
      <c r="E28" s="3511"/>
      <c r="F28" s="3511"/>
      <c r="G28" s="3511"/>
      <c r="H28" s="479"/>
    </row>
    <row r="29" spans="1:8" ht="15">
      <c r="A29" s="3506" t="s">
        <v>182</v>
      </c>
      <c r="B29" s="3515">
        <f>SUM(B17:B28)</f>
        <v>0</v>
      </c>
      <c r="C29" s="3515">
        <f>SUM(C17:C28)</f>
        <v>0</v>
      </c>
      <c r="D29" s="3516"/>
      <c r="E29" s="3515">
        <f>SUM(E17:E28)</f>
        <v>0</v>
      </c>
      <c r="F29" s="3515">
        <f>SUM(F17:F28)</f>
        <v>0</v>
      </c>
      <c r="G29" s="3515">
        <f>SUM(G17:G28)</f>
        <v>0</v>
      </c>
      <c r="H29" s="479"/>
    </row>
    <row r="30" spans="1:8" ht="15">
      <c r="A30" s="480"/>
      <c r="B30" s="441"/>
      <c r="C30" s="441"/>
      <c r="D30" s="441"/>
      <c r="E30" s="441"/>
      <c r="F30" s="441"/>
      <c r="G30" s="441"/>
      <c r="H30" s="479"/>
    </row>
    <row r="31" spans="1:8" ht="15">
      <c r="A31" s="480"/>
      <c r="B31" s="441"/>
      <c r="C31" s="441"/>
      <c r="D31" s="441"/>
      <c r="E31" s="441"/>
      <c r="F31" s="441"/>
      <c r="G31" s="441"/>
      <c r="H31" s="479"/>
    </row>
    <row r="32" spans="1:8" ht="15">
      <c r="A32" s="1484" t="s">
        <v>694</v>
      </c>
      <c r="B32" s="481"/>
      <c r="C32" s="481"/>
      <c r="D32" s="481"/>
      <c r="E32" s="481"/>
      <c r="F32" s="481"/>
      <c r="G32" s="481"/>
      <c r="H32" s="479"/>
    </row>
    <row r="33" spans="1:8" ht="15">
      <c r="A33" s="270"/>
      <c r="B33" s="481"/>
      <c r="C33" s="481"/>
      <c r="D33" s="481"/>
      <c r="E33" s="481"/>
      <c r="F33" s="481"/>
      <c r="G33" s="481"/>
      <c r="H33" s="479"/>
    </row>
    <row r="34" spans="1:8" ht="15">
      <c r="A34" s="436">
        <v>1</v>
      </c>
      <c r="B34" s="3346"/>
      <c r="C34" s="436">
        <v>3</v>
      </c>
      <c r="D34" s="436">
        <v>4</v>
      </c>
      <c r="E34" s="3346"/>
      <c r="F34" s="436">
        <v>6</v>
      </c>
      <c r="G34" s="436">
        <v>7</v>
      </c>
      <c r="H34" s="479"/>
    </row>
    <row r="35" spans="1:8" ht="90">
      <c r="A35" s="3494" t="str">
        <f>"Figures grouped by Accident Year ending "&amp;TEXT($F$7,"dd-mmm")</f>
        <v>Figures grouped by Accident Year ending 00-Jan</v>
      </c>
      <c r="B35" s="3495"/>
      <c r="C35" s="3491" t="str">
        <f>+"Net Claim Payments during "&amp;YEAR($F$7)</f>
        <v>Net Claim Payments during 1900</v>
      </c>
      <c r="D35" s="3490" t="str">
        <f>+"Cumulative Net Claim Payments from accident year to end of financial year "&amp;YEAR($F$7)</f>
        <v>Cumulative Net Claim Payments from accident year to end of financial year 1900</v>
      </c>
      <c r="E35" s="3496"/>
      <c r="F35" s="3491" t="str">
        <f>"Net Case Reserves on Claims Outstanding at end of financial year "&amp;YEAR($F$7)</f>
        <v>Net Case Reserves on Claims Outstanding at end of financial year 1900</v>
      </c>
      <c r="G35" s="3491" t="str">
        <f>"Net IBNR Reserve at end of financial year "&amp;YEAR($F$7)</f>
        <v>Net IBNR Reserve at end of financial year 1900</v>
      </c>
      <c r="H35" s="484"/>
    </row>
    <row r="36" spans="1:8" ht="15">
      <c r="A36" s="3497"/>
      <c r="B36" s="3498"/>
      <c r="C36" s="3499" t="s">
        <v>319</v>
      </c>
      <c r="D36" s="3499" t="s">
        <v>319</v>
      </c>
      <c r="E36" s="3500"/>
      <c r="F36" s="3499" t="s">
        <v>319</v>
      </c>
      <c r="G36" s="3499" t="s">
        <v>319</v>
      </c>
      <c r="H36" s="484"/>
    </row>
    <row r="37" spans="1:8" ht="15">
      <c r="A37" s="3501">
        <f>YEAR($F$7)</f>
        <v>1900</v>
      </c>
      <c r="B37" s="482"/>
      <c r="C37" s="3512"/>
      <c r="D37" s="3512"/>
      <c r="E37" s="483"/>
      <c r="F37" s="3512"/>
      <c r="G37" s="3512"/>
      <c r="H37" s="484"/>
    </row>
    <row r="38" spans="1:8" ht="15">
      <c r="A38" s="3502">
        <f t="shared" ref="A38:A46" si="2">A37-1</f>
        <v>1899</v>
      </c>
      <c r="B38" s="482"/>
      <c r="C38" s="3512"/>
      <c r="D38" s="3512"/>
      <c r="E38" s="483"/>
      <c r="F38" s="3512"/>
      <c r="G38" s="3512"/>
      <c r="H38" s="484"/>
    </row>
    <row r="39" spans="1:8" ht="15">
      <c r="A39" s="3502">
        <f t="shared" si="2"/>
        <v>1898</v>
      </c>
      <c r="B39" s="482"/>
      <c r="C39" s="3512"/>
      <c r="D39" s="3512"/>
      <c r="E39" s="483"/>
      <c r="F39" s="3512"/>
      <c r="G39" s="3512"/>
      <c r="H39" s="484"/>
    </row>
    <row r="40" spans="1:8" ht="15">
      <c r="A40" s="3502">
        <f t="shared" si="2"/>
        <v>1897</v>
      </c>
      <c r="B40" s="482"/>
      <c r="C40" s="3512"/>
      <c r="D40" s="3512"/>
      <c r="E40" s="483"/>
      <c r="F40" s="3512"/>
      <c r="G40" s="3512"/>
      <c r="H40" s="484"/>
    </row>
    <row r="41" spans="1:8" ht="15">
      <c r="A41" s="3502">
        <f t="shared" si="2"/>
        <v>1896</v>
      </c>
      <c r="B41" s="482"/>
      <c r="C41" s="3512"/>
      <c r="D41" s="3512"/>
      <c r="E41" s="483"/>
      <c r="F41" s="3512"/>
      <c r="G41" s="3512"/>
      <c r="H41" s="484"/>
    </row>
    <row r="42" spans="1:8" ht="15">
      <c r="A42" s="3502">
        <f t="shared" si="2"/>
        <v>1895</v>
      </c>
      <c r="B42" s="482"/>
      <c r="C42" s="3512"/>
      <c r="D42" s="3512"/>
      <c r="E42" s="483"/>
      <c r="F42" s="3512"/>
      <c r="G42" s="3512"/>
      <c r="H42" s="484"/>
    </row>
    <row r="43" spans="1:8" ht="15">
      <c r="A43" s="3502">
        <f t="shared" si="2"/>
        <v>1894</v>
      </c>
      <c r="B43" s="482"/>
      <c r="C43" s="3512"/>
      <c r="D43" s="3512"/>
      <c r="E43" s="483"/>
      <c r="F43" s="3512"/>
      <c r="G43" s="3512"/>
      <c r="H43" s="484"/>
    </row>
    <row r="44" spans="1:8" ht="15">
      <c r="A44" s="3502">
        <f t="shared" si="2"/>
        <v>1893</v>
      </c>
      <c r="B44" s="482"/>
      <c r="C44" s="3512"/>
      <c r="D44" s="3512"/>
      <c r="E44" s="483"/>
      <c r="F44" s="3512"/>
      <c r="G44" s="3512"/>
      <c r="H44" s="484"/>
    </row>
    <row r="45" spans="1:8" ht="15">
      <c r="A45" s="3502">
        <f t="shared" si="2"/>
        <v>1892</v>
      </c>
      <c r="B45" s="482"/>
      <c r="C45" s="3512"/>
      <c r="D45" s="3512"/>
      <c r="E45" s="483"/>
      <c r="F45" s="3512"/>
      <c r="G45" s="3512"/>
      <c r="H45" s="484"/>
    </row>
    <row r="46" spans="1:8" ht="15">
      <c r="A46" s="3502">
        <f t="shared" si="2"/>
        <v>1891</v>
      </c>
      <c r="B46" s="482"/>
      <c r="C46" s="3512"/>
      <c r="D46" s="3512"/>
      <c r="E46" s="483"/>
      <c r="F46" s="3512"/>
      <c r="G46" s="3512"/>
      <c r="H46" s="484"/>
    </row>
    <row r="47" spans="1:8" ht="15">
      <c r="A47" s="3503" t="str">
        <f>TEXT((A46-1),"0")&amp;" &amp; prior"</f>
        <v>1890 &amp; prior</v>
      </c>
      <c r="B47" s="482"/>
      <c r="C47" s="3512"/>
      <c r="D47" s="3512"/>
      <c r="E47" s="483"/>
      <c r="F47" s="3512"/>
      <c r="G47" s="3512"/>
      <c r="H47" s="484"/>
    </row>
    <row r="48" spans="1:8" ht="15">
      <c r="A48" s="3504" t="s">
        <v>693</v>
      </c>
      <c r="B48" s="482"/>
      <c r="C48" s="3512"/>
      <c r="D48" s="3512"/>
      <c r="E48" s="483"/>
      <c r="F48" s="3512"/>
      <c r="G48" s="3512"/>
      <c r="H48" s="484"/>
    </row>
    <row r="49" spans="1:8" ht="15">
      <c r="A49" s="3505" t="s">
        <v>182</v>
      </c>
      <c r="B49" s="487"/>
      <c r="C49" s="3514">
        <f>SUM(C37:C48)</f>
        <v>0</v>
      </c>
      <c r="D49" s="6806"/>
      <c r="E49" s="6807"/>
      <c r="F49" s="3509">
        <f>SUM(F37:F48)</f>
        <v>0</v>
      </c>
      <c r="G49" s="3509">
        <f>SUM(G37:G48)</f>
        <v>0</v>
      </c>
      <c r="H49" s="484"/>
    </row>
    <row r="50" spans="1:8" ht="15">
      <c r="A50" s="488"/>
      <c r="B50" s="488"/>
      <c r="C50" s="479"/>
      <c r="D50" s="479"/>
      <c r="E50" s="479"/>
      <c r="F50" s="479"/>
      <c r="G50" s="479"/>
      <c r="H50" s="484"/>
    </row>
    <row r="51" spans="1:8" ht="14.25">
      <c r="A51" s="340"/>
      <c r="B51" s="340"/>
      <c r="C51" s="340"/>
      <c r="D51" s="340"/>
      <c r="E51" s="340"/>
      <c r="F51" s="340"/>
      <c r="G51" s="89" t="str">
        <f>+ToC!E117</f>
        <v xml:space="preserve">GENERAL Annual Return </v>
      </c>
    </row>
    <row r="52" spans="1:8" ht="14.25">
      <c r="A52" s="340"/>
      <c r="B52" s="340"/>
      <c r="C52" s="340"/>
      <c r="D52" s="340"/>
      <c r="E52" s="340"/>
      <c r="F52" s="340"/>
      <c r="G52" s="353" t="s">
        <v>698</v>
      </c>
    </row>
    <row r="53" spans="1:8" hidden="1">
      <c r="A53" s="340"/>
      <c r="B53" s="340"/>
      <c r="C53" s="340"/>
      <c r="D53" s="340"/>
      <c r="E53" s="340"/>
      <c r="F53" s="340"/>
      <c r="G53" s="340"/>
    </row>
  </sheetData>
  <sheetProtection algorithmName="SHA-512" hashValue="weco++yxpE0KWRUecVksTv4egW+ZSlVTZmW4d/iOaWPDe1GWgW3Sa0A8mQihYClLD2Kix+Tw64csJCvmtT2Q3g==" saltValue="WzTgNUUqORa9tONjiBi/gA==" spinCount="100000" sheet="1" objects="1" scenarios="1"/>
  <customSheetViews>
    <customSheetView guid="{54084986-DBD9-467D-BB87-84DFF604BE53}" topLeftCell="A25">
      <selection activeCell="G45" sqref="G45"/>
      <pageMargins left="0.5" right="0.39370078740157499" top="0.39370078740157499" bottom="0.39370078740157499" header="0.39370078740157499" footer="0.39370078740157499"/>
      <pageSetup paperSize="5" scale="70" orientation="portrait" r:id="rId1"/>
    </customSheetView>
  </customSheetViews>
  <mergeCells count="2">
    <mergeCell ref="D49:E49"/>
    <mergeCell ref="A1:G1"/>
  </mergeCells>
  <hyperlinks>
    <hyperlink ref="A1:G1" location="ToC!A1" display="50.21"/>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52"/>
  <sheetViews>
    <sheetView workbookViewId="0">
      <selection activeCell="B85" sqref="B85"/>
    </sheetView>
  </sheetViews>
  <sheetFormatPr defaultColWidth="0" defaultRowHeight="12.75" zeroHeight="1"/>
  <cols>
    <col min="1" max="1" width="26.83203125" style="341" customWidth="1"/>
    <col min="2" max="5" width="20.83203125" style="341" customWidth="1"/>
    <col min="6" max="7" width="20.83203125" style="340" customWidth="1"/>
    <col min="8" max="8" width="6" style="340" hidden="1" customWidth="1"/>
    <col min="9" max="16384" width="9.33203125" style="340" hidden="1"/>
  </cols>
  <sheetData>
    <row r="1" spans="1:8" s="341" customFormat="1" ht="14.25">
      <c r="A1" s="6509" t="s">
        <v>699</v>
      </c>
      <c r="B1" s="6509"/>
      <c r="C1" s="6509"/>
      <c r="D1" s="6509"/>
      <c r="E1" s="6509"/>
      <c r="F1" s="6509"/>
      <c r="G1" s="6509"/>
      <c r="H1" s="489"/>
    </row>
    <row r="2" spans="1:8" s="341" customFormat="1" ht="15.75">
      <c r="A2" s="340"/>
      <c r="B2" s="340"/>
      <c r="C2" s="340"/>
      <c r="D2" s="340"/>
      <c r="E2" s="340"/>
      <c r="F2" s="426" t="s">
        <v>2298</v>
      </c>
      <c r="G2" s="492"/>
      <c r="H2" s="346"/>
    </row>
    <row r="3" spans="1:8" s="341" customFormat="1" ht="15">
      <c r="A3" s="1443" t="str">
        <f>+Cover!A14</f>
        <v>Select Name of Insurer/ Financial Holding Company</v>
      </c>
      <c r="B3" s="1443"/>
      <c r="C3" s="1443"/>
      <c r="D3" s="344"/>
      <c r="E3" s="344"/>
      <c r="F3" s="344"/>
      <c r="G3" s="340"/>
      <c r="H3" s="340"/>
    </row>
    <row r="4" spans="1:8" s="341" customFormat="1" ht="15">
      <c r="A4" s="427" t="str">
        <f>+ToC!A3</f>
        <v>Insurer/Financial Holding Company</v>
      </c>
      <c r="B4" s="344"/>
      <c r="C4" s="344"/>
      <c r="D4" s="344"/>
      <c r="E4" s="344"/>
      <c r="F4" s="344"/>
      <c r="G4" s="340"/>
      <c r="H4" s="340"/>
    </row>
    <row r="5" spans="1:8" s="341" customFormat="1" ht="15">
      <c r="A5" s="427"/>
      <c r="B5" s="344"/>
      <c r="C5" s="344"/>
      <c r="D5" s="344"/>
      <c r="E5" s="344"/>
      <c r="F5" s="344"/>
      <c r="G5" s="340"/>
      <c r="H5" s="340"/>
    </row>
    <row r="6" spans="1:8" s="341" customFormat="1" ht="15">
      <c r="A6" s="427" t="str">
        <f>+ToC!A5</f>
        <v>General Insurers Annual Return</v>
      </c>
      <c r="B6" s="344"/>
      <c r="C6" s="344"/>
      <c r="D6" s="344"/>
      <c r="E6" s="344"/>
      <c r="F6" s="344"/>
      <c r="G6" s="340"/>
      <c r="H6" s="340"/>
    </row>
    <row r="7" spans="1:8" s="341" customFormat="1" ht="15">
      <c r="A7" s="433" t="str">
        <f>+ToC!A6</f>
        <v>For Year Ended:</v>
      </c>
      <c r="B7" s="342"/>
      <c r="C7" s="342"/>
      <c r="D7" s="342"/>
      <c r="E7" s="342"/>
      <c r="F7" s="4440">
        <f>+Cover!A22</f>
        <v>0</v>
      </c>
      <c r="G7" s="340"/>
      <c r="H7" s="340"/>
    </row>
    <row r="8" spans="1:8" s="341" customFormat="1" ht="15">
      <c r="A8" s="433"/>
      <c r="B8" s="1485"/>
      <c r="C8" s="1484"/>
      <c r="D8" s="1082"/>
      <c r="E8" s="1082"/>
      <c r="F8" s="1082"/>
      <c r="G8" s="479"/>
      <c r="H8" s="340"/>
    </row>
    <row r="9" spans="1:8" s="341" customFormat="1" ht="15">
      <c r="A9" s="1483" t="s">
        <v>700</v>
      </c>
      <c r="B9" s="344"/>
      <c r="C9" s="344"/>
      <c r="D9" s="1424"/>
      <c r="E9" s="1422"/>
      <c r="F9" s="1429"/>
      <c r="G9" s="479"/>
      <c r="H9" s="340"/>
    </row>
    <row r="10" spans="1:8" s="341" customFormat="1" ht="15">
      <c r="A10" s="433"/>
      <c r="B10" s="1484"/>
      <c r="C10" s="1082"/>
      <c r="D10" s="1082"/>
      <c r="E10" s="1082"/>
      <c r="F10" s="1082"/>
      <c r="G10" s="479"/>
      <c r="H10" s="340"/>
    </row>
    <row r="11" spans="1:8" s="341" customFormat="1" ht="15">
      <c r="A11" s="433" t="s">
        <v>689</v>
      </c>
      <c r="B11" s="342"/>
      <c r="C11" s="1484" t="s">
        <v>701</v>
      </c>
      <c r="D11" s="1082"/>
      <c r="E11" s="1082"/>
      <c r="F11" s="1082"/>
      <c r="G11" s="479"/>
      <c r="H11" s="479"/>
    </row>
    <row r="12" spans="1:8" s="341" customFormat="1" ht="15">
      <c r="A12" s="1484" t="s">
        <v>691</v>
      </c>
      <c r="B12" s="1082"/>
      <c r="C12" s="1082"/>
      <c r="D12" s="1082"/>
      <c r="E12" s="1082"/>
      <c r="F12" s="1082"/>
      <c r="G12" s="479"/>
      <c r="H12" s="479"/>
    </row>
    <row r="13" spans="1:8" s="341" customFormat="1" ht="15">
      <c r="A13" s="270"/>
      <c r="B13" s="479"/>
      <c r="C13" s="479"/>
      <c r="D13" s="479"/>
      <c r="E13" s="479"/>
      <c r="F13" s="479"/>
      <c r="G13" s="479"/>
      <c r="H13" s="479"/>
    </row>
    <row r="14" spans="1:8" s="341" customFormat="1" ht="15">
      <c r="A14" s="3507">
        <v>1</v>
      </c>
      <c r="B14" s="3508">
        <f t="shared" ref="B14:G14" si="0">+A14+1</f>
        <v>2</v>
      </c>
      <c r="C14" s="3508">
        <f t="shared" si="0"/>
        <v>3</v>
      </c>
      <c r="D14" s="3508">
        <f t="shared" si="0"/>
        <v>4</v>
      </c>
      <c r="E14" s="3508">
        <f t="shared" si="0"/>
        <v>5</v>
      </c>
      <c r="F14" s="3508">
        <f t="shared" si="0"/>
        <v>6</v>
      </c>
      <c r="G14" s="3508">
        <f t="shared" si="0"/>
        <v>7</v>
      </c>
      <c r="H14" s="479"/>
    </row>
    <row r="15" spans="1:8" s="341" customFormat="1"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c r="H15" s="479"/>
    </row>
    <row r="16" spans="1:8" s="341" customFormat="1" ht="15">
      <c r="A16" s="3493"/>
      <c r="B16" s="1001" t="s">
        <v>692</v>
      </c>
      <c r="C16" s="1001" t="s">
        <v>319</v>
      </c>
      <c r="D16" s="1001" t="s">
        <v>319</v>
      </c>
      <c r="E16" s="1001" t="s">
        <v>692</v>
      </c>
      <c r="F16" s="1001" t="s">
        <v>319</v>
      </c>
      <c r="G16" s="1001" t="s">
        <v>319</v>
      </c>
      <c r="H16" s="484"/>
    </row>
    <row r="17" spans="1:8" s="341" customFormat="1" ht="15">
      <c r="A17" s="3517">
        <f>YEAR($F$7)</f>
        <v>1900</v>
      </c>
      <c r="B17" s="3511"/>
      <c r="C17" s="3511"/>
      <c r="D17" s="3511"/>
      <c r="E17" s="3511"/>
      <c r="F17" s="3511"/>
      <c r="G17" s="3511"/>
      <c r="H17" s="484"/>
    </row>
    <row r="18" spans="1:8" s="341" customFormat="1" ht="15">
      <c r="A18" s="3518">
        <f>+A17-1</f>
        <v>1899</v>
      </c>
      <c r="B18" s="3511"/>
      <c r="C18" s="3511"/>
      <c r="D18" s="3511"/>
      <c r="E18" s="3511"/>
      <c r="F18" s="3511"/>
      <c r="G18" s="3511"/>
      <c r="H18" s="484"/>
    </row>
    <row r="19" spans="1:8" s="341" customFormat="1" ht="15">
      <c r="A19" s="3518">
        <f t="shared" ref="A19:A26" si="1">+A18-1</f>
        <v>1898</v>
      </c>
      <c r="B19" s="3511"/>
      <c r="C19" s="3511"/>
      <c r="D19" s="3511"/>
      <c r="E19" s="3511"/>
      <c r="F19" s="3511"/>
      <c r="G19" s="3511"/>
      <c r="H19" s="484"/>
    </row>
    <row r="20" spans="1:8" s="341" customFormat="1" ht="15">
      <c r="A20" s="3518">
        <f t="shared" si="1"/>
        <v>1897</v>
      </c>
      <c r="B20" s="3511"/>
      <c r="C20" s="3511"/>
      <c r="D20" s="3511"/>
      <c r="E20" s="3511"/>
      <c r="F20" s="3511"/>
      <c r="G20" s="3511"/>
      <c r="H20" s="484"/>
    </row>
    <row r="21" spans="1:8" s="341" customFormat="1" ht="15">
      <c r="A21" s="3518">
        <f t="shared" si="1"/>
        <v>1896</v>
      </c>
      <c r="B21" s="3511"/>
      <c r="C21" s="3511"/>
      <c r="D21" s="3511"/>
      <c r="E21" s="3511"/>
      <c r="F21" s="3511"/>
      <c r="G21" s="3511"/>
      <c r="H21" s="484"/>
    </row>
    <row r="22" spans="1:8" s="341" customFormat="1" ht="15">
      <c r="A22" s="3518">
        <f t="shared" si="1"/>
        <v>1895</v>
      </c>
      <c r="B22" s="3511"/>
      <c r="C22" s="3511"/>
      <c r="D22" s="3511"/>
      <c r="E22" s="3511"/>
      <c r="F22" s="3511"/>
      <c r="G22" s="3511"/>
      <c r="H22" s="484"/>
    </row>
    <row r="23" spans="1:8" s="341" customFormat="1" ht="15">
      <c r="A23" s="3518">
        <f t="shared" si="1"/>
        <v>1894</v>
      </c>
      <c r="B23" s="3511"/>
      <c r="C23" s="3511"/>
      <c r="D23" s="3511"/>
      <c r="E23" s="3511"/>
      <c r="F23" s="3511"/>
      <c r="G23" s="3511"/>
      <c r="H23" s="484"/>
    </row>
    <row r="24" spans="1:8" s="341" customFormat="1" ht="15">
      <c r="A24" s="3518">
        <f t="shared" si="1"/>
        <v>1893</v>
      </c>
      <c r="B24" s="3511"/>
      <c r="C24" s="3511"/>
      <c r="D24" s="3511"/>
      <c r="E24" s="3511"/>
      <c r="F24" s="3511"/>
      <c r="G24" s="3511"/>
      <c r="H24" s="484"/>
    </row>
    <row r="25" spans="1:8" s="341" customFormat="1" ht="15">
      <c r="A25" s="3518">
        <f t="shared" si="1"/>
        <v>1892</v>
      </c>
      <c r="B25" s="3511"/>
      <c r="C25" s="3511"/>
      <c r="D25" s="3511"/>
      <c r="E25" s="3511"/>
      <c r="F25" s="3511"/>
      <c r="G25" s="3511"/>
      <c r="H25" s="484"/>
    </row>
    <row r="26" spans="1:8" s="341" customFormat="1" ht="15">
      <c r="A26" s="3518">
        <f t="shared" si="1"/>
        <v>1891</v>
      </c>
      <c r="B26" s="3511"/>
      <c r="C26" s="3511"/>
      <c r="D26" s="3511"/>
      <c r="E26" s="3511"/>
      <c r="F26" s="3511"/>
      <c r="G26" s="3511"/>
      <c r="H26" s="484"/>
    </row>
    <row r="27" spans="1:8" s="341" customFormat="1" ht="15">
      <c r="A27" s="3519" t="str">
        <f>TEXT((A26-1),"0")&amp;" &amp; prior"</f>
        <v>1890 &amp; prior</v>
      </c>
      <c r="B27" s="3511"/>
      <c r="C27" s="3511"/>
      <c r="D27" s="3511"/>
      <c r="E27" s="3511"/>
      <c r="F27" s="3511"/>
      <c r="G27" s="3511"/>
      <c r="H27" s="484"/>
    </row>
    <row r="28" spans="1:8" s="341" customFormat="1" ht="15">
      <c r="A28" s="3517" t="s">
        <v>693</v>
      </c>
      <c r="B28" s="3511"/>
      <c r="C28" s="3511"/>
      <c r="D28" s="3511"/>
      <c r="E28" s="3511"/>
      <c r="F28" s="3511"/>
      <c r="G28" s="3511"/>
      <c r="H28" s="484"/>
    </row>
    <row r="29" spans="1:8" s="341" customFormat="1" ht="15">
      <c r="A29" s="3506" t="s">
        <v>182</v>
      </c>
      <c r="B29" s="3509">
        <f>SUM(B17:B28)</f>
        <v>0</v>
      </c>
      <c r="C29" s="3509">
        <f>SUM(C17:C28)</f>
        <v>0</v>
      </c>
      <c r="D29" s="3510"/>
      <c r="E29" s="3509">
        <f>SUM(E17:E28)</f>
        <v>0</v>
      </c>
      <c r="F29" s="3509">
        <f>SUM(F17:F28)</f>
        <v>0</v>
      </c>
      <c r="G29" s="3509">
        <f>SUM(G17:G28)</f>
        <v>0</v>
      </c>
      <c r="H29" s="484"/>
    </row>
    <row r="30" spans="1:8" s="341" customFormat="1" ht="15">
      <c r="A30" s="480"/>
      <c r="B30" s="441"/>
      <c r="C30" s="441"/>
      <c r="D30" s="441"/>
      <c r="E30" s="441"/>
      <c r="F30" s="441"/>
      <c r="G30" s="441"/>
      <c r="H30" s="485"/>
    </row>
    <row r="31" spans="1:8" s="341" customFormat="1" ht="15">
      <c r="A31" s="480"/>
      <c r="B31" s="441"/>
      <c r="C31" s="441"/>
      <c r="D31" s="441"/>
      <c r="E31" s="441"/>
      <c r="F31" s="441"/>
      <c r="G31" s="441"/>
      <c r="H31" s="485"/>
    </row>
    <row r="32" spans="1:8" s="341" customFormat="1" ht="15">
      <c r="A32" s="1484" t="s">
        <v>694</v>
      </c>
      <c r="B32" s="481"/>
      <c r="C32" s="481"/>
      <c r="D32" s="481"/>
      <c r="E32" s="481"/>
      <c r="F32" s="481"/>
      <c r="G32" s="481"/>
      <c r="H32" s="486"/>
    </row>
    <row r="33" spans="1:8" s="341" customFormat="1" ht="15">
      <c r="A33" s="270"/>
      <c r="B33" s="481"/>
      <c r="C33" s="481"/>
      <c r="D33" s="481"/>
      <c r="E33" s="481"/>
      <c r="F33" s="481"/>
      <c r="G33" s="481"/>
      <c r="H33" s="486"/>
    </row>
    <row r="34" spans="1:8" s="341" customFormat="1" ht="15">
      <c r="A34" s="436">
        <v>1</v>
      </c>
      <c r="B34" s="3346"/>
      <c r="C34" s="436">
        <v>3</v>
      </c>
      <c r="D34" s="436">
        <v>4</v>
      </c>
      <c r="E34" s="3346"/>
      <c r="F34" s="436">
        <v>6</v>
      </c>
      <c r="G34" s="436">
        <v>7</v>
      </c>
      <c r="H34" s="484"/>
    </row>
    <row r="35" spans="1:8" s="341" customFormat="1" ht="90.75" customHeight="1">
      <c r="A35" s="3490" t="str">
        <f>"Figures grouped by Accident Year ending "&amp;TEXT($F$7,"dd-mmm")</f>
        <v>Figures grouped by Accident Year ending 00-Jan</v>
      </c>
      <c r="B35" s="3495"/>
      <c r="C35" s="3491" t="str">
        <f>+"Net Claim Payments during "&amp;YEAR($F$7)</f>
        <v>Net Claim Payments during 1900</v>
      </c>
      <c r="D35" s="3490" t="str">
        <f>+"Cumulative Net Claim Payments from accident year to end of financial year "&amp;YEAR($F$7)</f>
        <v>Cumulative Net Claim Payments from accident year to end of financial year 1900</v>
      </c>
      <c r="E35" s="3496"/>
      <c r="F35" s="3491" t="str">
        <f>"Net Case Reserves on Claims Outstanding at end of financial year "&amp;YEAR($F$7)</f>
        <v>Net Case Reserves on Claims Outstanding at end of financial year 1900</v>
      </c>
      <c r="G35" s="3491" t="str">
        <f>"Net IBNR Reserve at end of financial year "&amp;YEAR($F$7)</f>
        <v>Net IBNR Reserve at end of financial year 1900</v>
      </c>
      <c r="H35" s="484"/>
    </row>
    <row r="36" spans="1:8" s="341" customFormat="1" ht="15">
      <c r="A36" s="3497"/>
      <c r="B36" s="3498"/>
      <c r="C36" s="3499" t="s">
        <v>319</v>
      </c>
      <c r="D36" s="3499" t="s">
        <v>319</v>
      </c>
      <c r="E36" s="3500"/>
      <c r="F36" s="3499" t="s">
        <v>319</v>
      </c>
      <c r="G36" s="3499" t="s">
        <v>319</v>
      </c>
      <c r="H36" s="484"/>
    </row>
    <row r="37" spans="1:8" s="341" customFormat="1" ht="15">
      <c r="A37" s="3520">
        <f>YEAR($F$7)</f>
        <v>1900</v>
      </c>
      <c r="B37" s="3521"/>
      <c r="C37" s="3511"/>
      <c r="D37" s="3511"/>
      <c r="E37" s="3522"/>
      <c r="F37" s="3511"/>
      <c r="G37" s="3511"/>
      <c r="H37" s="484"/>
    </row>
    <row r="38" spans="1:8" s="341" customFormat="1" ht="15">
      <c r="A38" s="3523">
        <f>+A37-1</f>
        <v>1899</v>
      </c>
      <c r="B38" s="3521"/>
      <c r="C38" s="3511"/>
      <c r="D38" s="3511"/>
      <c r="E38" s="3522"/>
      <c r="F38" s="3511"/>
      <c r="G38" s="3511"/>
      <c r="H38" s="484"/>
    </row>
    <row r="39" spans="1:8" s="341" customFormat="1" ht="15">
      <c r="A39" s="3523">
        <f t="shared" ref="A39:A46" si="2">+A38-1</f>
        <v>1898</v>
      </c>
      <c r="B39" s="3521"/>
      <c r="C39" s="3511"/>
      <c r="D39" s="3511"/>
      <c r="E39" s="3522"/>
      <c r="F39" s="3511"/>
      <c r="G39" s="3511"/>
      <c r="H39" s="484"/>
    </row>
    <row r="40" spans="1:8" s="341" customFormat="1" ht="15">
      <c r="A40" s="3523">
        <f t="shared" si="2"/>
        <v>1897</v>
      </c>
      <c r="B40" s="3521"/>
      <c r="C40" s="3511"/>
      <c r="D40" s="3511"/>
      <c r="E40" s="3522"/>
      <c r="F40" s="3511"/>
      <c r="G40" s="3511"/>
      <c r="H40" s="484"/>
    </row>
    <row r="41" spans="1:8" s="341" customFormat="1" ht="15">
      <c r="A41" s="3523">
        <f t="shared" si="2"/>
        <v>1896</v>
      </c>
      <c r="B41" s="3521"/>
      <c r="C41" s="3511"/>
      <c r="D41" s="3511"/>
      <c r="E41" s="3522"/>
      <c r="F41" s="3511"/>
      <c r="G41" s="3511"/>
      <c r="H41" s="484"/>
    </row>
    <row r="42" spans="1:8" s="341" customFormat="1" ht="15">
      <c r="A42" s="3523">
        <f t="shared" si="2"/>
        <v>1895</v>
      </c>
      <c r="B42" s="3521"/>
      <c r="C42" s="3511"/>
      <c r="D42" s="3511"/>
      <c r="E42" s="3522"/>
      <c r="F42" s="3511"/>
      <c r="G42" s="3511"/>
      <c r="H42" s="484"/>
    </row>
    <row r="43" spans="1:8" s="341" customFormat="1" ht="15">
      <c r="A43" s="3523">
        <f t="shared" si="2"/>
        <v>1894</v>
      </c>
      <c r="B43" s="3521"/>
      <c r="C43" s="3511"/>
      <c r="D43" s="3511"/>
      <c r="E43" s="3522"/>
      <c r="F43" s="3511"/>
      <c r="G43" s="3511"/>
      <c r="H43" s="484"/>
    </row>
    <row r="44" spans="1:8" s="341" customFormat="1" ht="15">
      <c r="A44" s="3523">
        <f t="shared" si="2"/>
        <v>1893</v>
      </c>
      <c r="B44" s="3521"/>
      <c r="C44" s="3511"/>
      <c r="D44" s="3511"/>
      <c r="E44" s="3522"/>
      <c r="F44" s="3511"/>
      <c r="G44" s="3511"/>
      <c r="H44" s="484"/>
    </row>
    <row r="45" spans="1:8" s="341" customFormat="1" ht="15">
      <c r="A45" s="3523">
        <f t="shared" si="2"/>
        <v>1892</v>
      </c>
      <c r="B45" s="3521"/>
      <c r="C45" s="3511"/>
      <c r="D45" s="3511"/>
      <c r="E45" s="3522"/>
      <c r="F45" s="3511"/>
      <c r="G45" s="3511"/>
      <c r="H45" s="484"/>
    </row>
    <row r="46" spans="1:8" s="341" customFormat="1" ht="15">
      <c r="A46" s="3523">
        <f t="shared" si="2"/>
        <v>1891</v>
      </c>
      <c r="B46" s="3521"/>
      <c r="C46" s="3511"/>
      <c r="D46" s="3511"/>
      <c r="E46" s="3522"/>
      <c r="F46" s="3511"/>
      <c r="G46" s="3511"/>
      <c r="H46" s="484"/>
    </row>
    <row r="47" spans="1:8" s="341" customFormat="1" ht="15">
      <c r="A47" s="3523" t="str">
        <f>TEXT((A46-1),"0")&amp;" &amp; prior"</f>
        <v>1890 &amp; prior</v>
      </c>
      <c r="B47" s="3521"/>
      <c r="C47" s="3511"/>
      <c r="D47" s="3511"/>
      <c r="E47" s="3522"/>
      <c r="F47" s="3511"/>
      <c r="G47" s="3511"/>
      <c r="H47" s="484"/>
    </row>
    <row r="48" spans="1:8" s="341" customFormat="1" ht="15">
      <c r="A48" s="3520" t="s">
        <v>693</v>
      </c>
      <c r="B48" s="3521"/>
      <c r="C48" s="3511"/>
      <c r="D48" s="3511"/>
      <c r="E48" s="3522"/>
      <c r="F48" s="3511"/>
      <c r="G48" s="3511"/>
      <c r="H48" s="484"/>
    </row>
    <row r="49" spans="1:8" s="341" customFormat="1" ht="15">
      <c r="A49" s="3505" t="s">
        <v>182</v>
      </c>
      <c r="B49" s="3524"/>
      <c r="C49" s="3513">
        <f>SUM(C37:C48)</f>
        <v>0</v>
      </c>
      <c r="D49" s="6808"/>
      <c r="E49" s="6809"/>
      <c r="F49" s="3509">
        <f>SUM(F37:F48)</f>
        <v>0</v>
      </c>
      <c r="G49" s="3509">
        <f>SUM(G37:G48)</f>
        <v>0</v>
      </c>
      <c r="H49" s="484"/>
    </row>
    <row r="50" spans="1:8" s="341" customFormat="1" ht="15">
      <c r="A50" s="488"/>
      <c r="B50" s="488"/>
      <c r="C50" s="479"/>
      <c r="D50" s="479"/>
      <c r="E50" s="479"/>
      <c r="F50" s="479"/>
      <c r="G50" s="479"/>
      <c r="H50" s="484"/>
    </row>
    <row r="51" spans="1:8" ht="14.25">
      <c r="A51" s="340"/>
      <c r="B51" s="340"/>
      <c r="C51" s="340"/>
      <c r="D51" s="340"/>
      <c r="E51" s="340"/>
      <c r="G51" s="89" t="str">
        <f>+ToC!E117</f>
        <v xml:space="preserve">GENERAL Annual Return </v>
      </c>
    </row>
    <row r="52" spans="1:8" ht="14.25">
      <c r="A52" s="340"/>
      <c r="B52" s="340"/>
      <c r="C52" s="340"/>
      <c r="D52" s="340"/>
      <c r="E52" s="340"/>
      <c r="G52" s="353" t="s">
        <v>702</v>
      </c>
    </row>
  </sheetData>
  <sheetProtection algorithmName="SHA-512" hashValue="Ams0e1Q3e4UdO8ewC/gIKNIYimyG62ogXRIIAJlOAk1q41b9b5sMNc858CUHj/+uSggCLg8fExNC5iyxX0OoeA==" saltValue="Cd7kmh5zkigd9OEevyavSg==" spinCount="100000" sheet="1" objects="1" scenarios="1"/>
  <customSheetViews>
    <customSheetView guid="{54084986-DBD9-467D-BB87-84DFF604BE53}">
      <selection activeCell="F36" sqref="F36:G36"/>
      <pageMargins left="0.5" right="0.39370078740157499" top="0.39370078740157499" bottom="0.39370078740157499" header="0.39370078740157499" footer="0.39370078740157499"/>
      <pageSetup paperSize="5" scale="70" orientation="portrait" r:id="rId1"/>
    </customSheetView>
  </customSheetViews>
  <mergeCells count="2">
    <mergeCell ref="D49:E49"/>
    <mergeCell ref="A1:G1"/>
  </mergeCells>
  <hyperlinks>
    <hyperlink ref="A1:G1" location="ToC!A1" display="50.22"/>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90"/>
  <sheetViews>
    <sheetView showZeros="0" topLeftCell="A25" zoomScaleNormal="100" workbookViewId="0">
      <selection activeCell="B85" sqref="B85"/>
    </sheetView>
  </sheetViews>
  <sheetFormatPr defaultColWidth="0" defaultRowHeight="12.75" zeroHeight="1"/>
  <cols>
    <col min="1" max="1" width="8.83203125" customWidth="1"/>
    <col min="2" max="2" width="45" customWidth="1"/>
    <col min="3" max="3" width="31" customWidth="1"/>
    <col min="4" max="4" width="20" customWidth="1"/>
    <col min="5" max="5" width="33.33203125" style="14" customWidth="1"/>
    <col min="6" max="6" width="16.33203125" style="14" customWidth="1"/>
    <col min="7" max="7" width="26.83203125" customWidth="1"/>
    <col min="8" max="11" width="1" hidden="1" customWidth="1"/>
    <col min="12" max="16384" width="9.33203125" hidden="1"/>
  </cols>
  <sheetData>
    <row r="1" spans="1:8">
      <c r="A1" s="6222">
        <v>10.039999999999999</v>
      </c>
      <c r="B1" s="6222"/>
      <c r="C1" s="6222"/>
      <c r="D1" s="6222"/>
      <c r="E1" s="6222"/>
      <c r="F1" s="6222"/>
      <c r="G1" s="6222"/>
    </row>
    <row r="2" spans="1:8" ht="15">
      <c r="A2" s="166"/>
      <c r="B2" s="169"/>
      <c r="C2" s="169"/>
      <c r="D2" s="212" t="s">
        <v>2203</v>
      </c>
      <c r="E2" s="212"/>
      <c r="F2" s="3632"/>
      <c r="G2" s="3631"/>
    </row>
    <row r="3" spans="1:8" ht="15">
      <c r="A3" s="1435" t="str">
        <f>+Cover!A14</f>
        <v>Select Name of Insurer/ Financial Holding Company</v>
      </c>
      <c r="B3" s="1436"/>
      <c r="C3" s="1436"/>
      <c r="D3" s="1436"/>
      <c r="E3" s="1436"/>
      <c r="F3" s="1436"/>
      <c r="G3" s="60"/>
    </row>
    <row r="4" spans="1:8" ht="15">
      <c r="A4" s="1709" t="str">
        <f>+ToC!A3</f>
        <v>Insurer/Financial Holding Company</v>
      </c>
      <c r="B4" s="1709"/>
      <c r="C4" s="1709"/>
      <c r="D4" s="1709"/>
      <c r="E4" s="2486"/>
      <c r="F4" s="2953"/>
      <c r="G4" s="60"/>
    </row>
    <row r="5" spans="1:8" ht="15">
      <c r="A5" s="1710"/>
      <c r="B5" s="75"/>
      <c r="C5" s="75"/>
      <c r="D5" s="75"/>
      <c r="E5" s="75"/>
      <c r="F5" s="75"/>
      <c r="G5" s="75"/>
    </row>
    <row r="6" spans="1:8" ht="15">
      <c r="A6" s="1710" t="str">
        <f>+ToC!A5</f>
        <v>General Insurers Annual Return</v>
      </c>
      <c r="B6" s="75"/>
      <c r="C6" s="75"/>
      <c r="D6" s="75"/>
      <c r="E6" s="75"/>
      <c r="F6" s="75"/>
      <c r="G6" s="75"/>
    </row>
    <row r="7" spans="1:8" ht="15">
      <c r="A7" s="1710" t="str">
        <f>+ToC!A6</f>
        <v>For Year Ended:</v>
      </c>
      <c r="B7" s="75"/>
      <c r="C7" s="75"/>
      <c r="D7" s="75"/>
      <c r="E7" s="83">
        <f>+Cover!A22</f>
        <v>0</v>
      </c>
      <c r="F7" s="2492"/>
      <c r="G7" s="60"/>
    </row>
    <row r="8" spans="1:8" s="14" customFormat="1" ht="15">
      <c r="A8" s="4126"/>
      <c r="B8" s="75"/>
      <c r="C8" s="75"/>
      <c r="D8" s="75"/>
      <c r="E8" s="2492"/>
      <c r="F8" s="2492"/>
      <c r="G8" s="60"/>
    </row>
    <row r="9" spans="1:8" ht="15">
      <c r="A9" s="1710"/>
      <c r="B9" s="75"/>
      <c r="C9" s="75"/>
      <c r="D9" s="75"/>
      <c r="E9" s="75"/>
      <c r="F9" s="75"/>
      <c r="G9" s="75"/>
    </row>
    <row r="10" spans="1:8" ht="15">
      <c r="A10" s="6230" t="s">
        <v>2011</v>
      </c>
      <c r="B10" s="6231"/>
      <c r="C10" s="6231"/>
      <c r="D10" s="6231"/>
      <c r="E10" s="6231"/>
      <c r="F10" s="6231"/>
      <c r="G10" s="6231"/>
      <c r="H10" s="6231"/>
    </row>
    <row r="11" spans="1:8" ht="15">
      <c r="A11" s="6230" t="s">
        <v>2121</v>
      </c>
      <c r="B11" s="6230"/>
      <c r="C11" s="6230"/>
      <c r="D11" s="6230"/>
      <c r="E11" s="6230"/>
      <c r="F11" s="6230"/>
      <c r="G11" s="6230"/>
    </row>
    <row r="12" spans="1:8" ht="14.25">
      <c r="A12" s="344"/>
      <c r="B12" s="344"/>
      <c r="C12" s="344"/>
      <c r="D12" s="344"/>
      <c r="E12" s="344"/>
      <c r="F12" s="344"/>
      <c r="G12" s="344"/>
    </row>
    <row r="13" spans="1:8" ht="15">
      <c r="A13" s="2275"/>
      <c r="B13" s="2275"/>
      <c r="C13" s="2275"/>
      <c r="D13" s="2275"/>
      <c r="E13" s="2487"/>
      <c r="F13" s="2959"/>
      <c r="G13" s="2275"/>
    </row>
    <row r="14" spans="1:8" ht="14.25">
      <c r="A14" s="2277" t="s">
        <v>1461</v>
      </c>
      <c r="B14" s="2288"/>
      <c r="C14" s="1239" t="s">
        <v>1429</v>
      </c>
      <c r="D14" s="75" t="s">
        <v>739</v>
      </c>
      <c r="E14" s="6257" t="str">
        <f>+A3</f>
        <v>Select Name of Insurer/ Financial Holding Company</v>
      </c>
      <c r="F14" s="6257"/>
      <c r="G14" s="6291"/>
    </row>
    <row r="15" spans="1:8" ht="14.25">
      <c r="A15" s="2277"/>
      <c r="B15" s="348"/>
      <c r="C15" s="348"/>
      <c r="D15" s="348"/>
      <c r="E15" s="348"/>
      <c r="F15" s="348"/>
      <c r="G15" s="348"/>
    </row>
    <row r="16" spans="1:8" ht="15">
      <c r="A16" s="2277" t="s">
        <v>60</v>
      </c>
      <c r="B16" s="6257">
        <f>+Cover!A15</f>
        <v>0</v>
      </c>
      <c r="C16" s="6288"/>
      <c r="D16" s="344" t="s">
        <v>61</v>
      </c>
      <c r="E16" s="3262">
        <f>+Cover!A16</f>
        <v>0</v>
      </c>
      <c r="F16" s="683" t="s">
        <v>1633</v>
      </c>
      <c r="G16" s="3276">
        <f>+Cover!F16</f>
        <v>0</v>
      </c>
    </row>
    <row r="17" spans="1:7" ht="14.25">
      <c r="A17" s="2277"/>
      <c r="B17" s="1239"/>
      <c r="C17" s="2296"/>
      <c r="D17" s="344"/>
      <c r="E17" s="344"/>
      <c r="F17" s="348"/>
      <c r="G17" s="2297"/>
    </row>
    <row r="18" spans="1:7" ht="14.25">
      <c r="A18" s="2277"/>
      <c r="B18" s="1239"/>
      <c r="C18" s="2296"/>
      <c r="D18" s="344"/>
      <c r="E18" s="344"/>
      <c r="F18" s="344"/>
      <c r="G18" s="2297"/>
    </row>
    <row r="19" spans="1:7" ht="14.25">
      <c r="A19" s="2277"/>
      <c r="B19" s="1239"/>
      <c r="C19" s="60"/>
      <c r="D19" s="60"/>
      <c r="E19" s="60"/>
      <c r="F19" s="60"/>
      <c r="G19" s="344"/>
    </row>
    <row r="20" spans="1:7" ht="14.25">
      <c r="A20" s="2277" t="s">
        <v>2315</v>
      </c>
      <c r="B20" s="1239"/>
      <c r="C20" s="75"/>
      <c r="D20" s="75"/>
      <c r="E20" s="75"/>
      <c r="F20" s="75"/>
      <c r="G20" s="344"/>
    </row>
    <row r="21" spans="1:7" ht="14.25">
      <c r="A21" s="2277"/>
      <c r="B21" s="1239"/>
      <c r="C21" s="1239"/>
      <c r="D21" s="1239"/>
      <c r="E21" s="1239"/>
      <c r="F21" s="1239"/>
      <c r="G21" s="1239"/>
    </row>
    <row r="22" spans="1:7" ht="14.25">
      <c r="A22" s="2019" t="s">
        <v>1462</v>
      </c>
      <c r="B22" s="817"/>
      <c r="C22" s="817"/>
      <c r="D22" s="75"/>
      <c r="E22" s="6292" t="str">
        <f>+Cover!A14</f>
        <v>Select Name of Insurer/ Financial Holding Company</v>
      </c>
      <c r="F22" s="6292"/>
      <c r="G22" s="6293"/>
    </row>
    <row r="23" spans="1:7" ht="15">
      <c r="A23" s="2019" t="s">
        <v>1463</v>
      </c>
      <c r="B23" s="2020">
        <f>+E7</f>
        <v>0</v>
      </c>
      <c r="C23" s="817" t="s">
        <v>1464</v>
      </c>
      <c r="D23" s="817"/>
      <c r="E23" s="817"/>
      <c r="F23" s="817"/>
      <c r="G23" s="817"/>
    </row>
    <row r="24" spans="1:7" ht="14.25">
      <c r="A24" s="817" t="s">
        <v>2204</v>
      </c>
      <c r="B24" s="817"/>
      <c r="C24" s="817"/>
      <c r="D24" s="817"/>
      <c r="E24" s="817"/>
      <c r="F24" s="817"/>
      <c r="G24" s="817"/>
    </row>
    <row r="25" spans="1:7" ht="14.25">
      <c r="A25" s="2019"/>
      <c r="B25" s="75"/>
      <c r="C25" s="75"/>
      <c r="D25" s="75"/>
      <c r="E25" s="75"/>
      <c r="F25" s="75"/>
      <c r="G25" s="75"/>
    </row>
    <row r="26" spans="1:7" ht="15">
      <c r="A26" s="2021"/>
      <c r="B26" s="60"/>
      <c r="C26" s="60"/>
      <c r="D26" s="60"/>
      <c r="E26" s="60"/>
      <c r="F26" s="60"/>
      <c r="G26" s="60"/>
    </row>
    <row r="27" spans="1:7" ht="15">
      <c r="A27" s="2021"/>
      <c r="B27" s="60"/>
      <c r="C27" s="60"/>
      <c r="D27" s="60"/>
      <c r="E27" s="60"/>
      <c r="F27" s="60"/>
      <c r="G27" s="60"/>
    </row>
    <row r="28" spans="1:7" ht="15">
      <c r="A28" s="2021"/>
      <c r="B28" s="60"/>
      <c r="C28" s="60"/>
      <c r="D28" s="60"/>
      <c r="E28" s="60"/>
      <c r="F28" s="60"/>
      <c r="G28" s="60"/>
    </row>
    <row r="29" spans="1:7" ht="15">
      <c r="A29" s="2021"/>
      <c r="B29" s="60"/>
      <c r="C29" s="60"/>
      <c r="D29" s="60"/>
      <c r="E29" s="60"/>
      <c r="F29" s="60"/>
      <c r="G29" s="60"/>
    </row>
    <row r="30" spans="1:7" ht="15">
      <c r="A30" s="2021"/>
      <c r="B30" s="60"/>
      <c r="C30" s="60"/>
      <c r="D30" s="60"/>
      <c r="E30" s="60"/>
      <c r="F30" s="60"/>
      <c r="G30" s="60"/>
    </row>
    <row r="31" spans="1:7" ht="15">
      <c r="A31" s="2021"/>
      <c r="B31" s="60"/>
      <c r="C31" s="60"/>
      <c r="D31" s="60"/>
      <c r="E31" s="60"/>
      <c r="F31" s="60"/>
      <c r="G31" s="60"/>
    </row>
    <row r="32" spans="1:7" ht="15">
      <c r="A32" s="2021"/>
      <c r="B32" s="60"/>
      <c r="C32" s="60"/>
      <c r="D32" s="60"/>
      <c r="E32" s="60"/>
      <c r="F32" s="60"/>
      <c r="G32" s="60"/>
    </row>
    <row r="33" spans="1:7" ht="15">
      <c r="A33" s="2021"/>
      <c r="B33" s="60"/>
      <c r="C33" s="60"/>
      <c r="D33" s="60"/>
      <c r="E33" s="60"/>
      <c r="F33" s="60"/>
      <c r="G33" s="60"/>
    </row>
    <row r="34" spans="1:7" ht="15">
      <c r="A34" s="2021"/>
      <c r="B34" s="60"/>
      <c r="C34" s="60"/>
      <c r="D34" s="60"/>
      <c r="E34" s="60"/>
      <c r="F34" s="60"/>
      <c r="G34" s="60"/>
    </row>
    <row r="35" spans="1:7" ht="14.25" customHeight="1">
      <c r="A35" s="6289" t="s">
        <v>1799</v>
      </c>
      <c r="B35" s="6290"/>
      <c r="C35" s="2298"/>
      <c r="D35" s="60"/>
      <c r="E35" s="60"/>
      <c r="F35" s="3634"/>
      <c r="G35" s="60"/>
    </row>
    <row r="36" spans="1:7" ht="15.75">
      <c r="A36" s="6233" t="s">
        <v>1790</v>
      </c>
      <c r="B36" s="6285"/>
      <c r="C36" s="2299"/>
      <c r="D36" s="60"/>
      <c r="E36" s="60"/>
      <c r="F36" s="2272" t="s">
        <v>1427</v>
      </c>
      <c r="G36" s="60"/>
    </row>
    <row r="37" spans="1:7" ht="15">
      <c r="A37" s="6233" t="s">
        <v>63</v>
      </c>
      <c r="B37" s="6285"/>
      <c r="C37" s="3623"/>
      <c r="D37" s="60"/>
      <c r="E37" s="60"/>
      <c r="F37" s="60"/>
      <c r="G37" s="60"/>
    </row>
    <row r="38" spans="1:7" ht="15">
      <c r="A38" s="2021"/>
      <c r="B38" s="60"/>
      <c r="C38" s="60"/>
      <c r="D38" s="60"/>
      <c r="E38" s="60"/>
      <c r="F38" s="60"/>
      <c r="G38" s="60"/>
    </row>
    <row r="39" spans="1:7" ht="15">
      <c r="A39" s="2021"/>
      <c r="B39" s="60"/>
      <c r="C39" s="60"/>
      <c r="D39" s="60"/>
      <c r="E39" s="60"/>
      <c r="F39" s="60"/>
      <c r="G39" s="60"/>
    </row>
    <row r="40" spans="1:7">
      <c r="A40" s="60"/>
      <c r="B40" s="60"/>
      <c r="C40" s="60"/>
      <c r="D40" s="212"/>
      <c r="E40" s="212"/>
      <c r="F40" s="3632"/>
      <c r="G40" s="3631"/>
    </row>
    <row r="41" spans="1:7">
      <c r="A41" s="60"/>
      <c r="B41" s="60"/>
      <c r="C41" s="60"/>
      <c r="D41" s="60"/>
      <c r="E41" s="60"/>
      <c r="F41" s="60"/>
      <c r="G41" s="60"/>
    </row>
    <row r="42" spans="1:7">
      <c r="A42" s="60"/>
      <c r="B42" s="60"/>
      <c r="C42" s="60"/>
      <c r="D42" s="60"/>
      <c r="E42" s="60"/>
      <c r="F42" s="60"/>
      <c r="G42" s="60"/>
    </row>
    <row r="43" spans="1:7">
      <c r="A43" s="60"/>
      <c r="B43" s="60"/>
      <c r="C43" s="60"/>
      <c r="D43" s="60"/>
      <c r="E43" s="60"/>
      <c r="F43" s="60"/>
      <c r="G43" s="60"/>
    </row>
    <row r="44" spans="1:7" ht="15">
      <c r="A44" s="2021"/>
      <c r="B44" s="60"/>
      <c r="C44" s="60"/>
      <c r="D44" s="60"/>
      <c r="E44" s="60"/>
      <c r="F44" s="60"/>
      <c r="G44" s="60"/>
    </row>
    <row r="45" spans="1:7" ht="15">
      <c r="A45" s="2021"/>
      <c r="B45" s="60"/>
      <c r="C45" s="60"/>
      <c r="D45" s="60"/>
      <c r="E45" s="60"/>
      <c r="F45" s="60"/>
      <c r="G45" s="60"/>
    </row>
    <row r="46" spans="1:7" ht="15">
      <c r="A46" s="2021"/>
      <c r="B46" s="60"/>
      <c r="C46" s="60"/>
      <c r="D46" s="60"/>
      <c r="E46" s="60"/>
      <c r="F46" s="60"/>
      <c r="G46" s="60"/>
    </row>
    <row r="47" spans="1:7" ht="14.25">
      <c r="A47" s="2277" t="s">
        <v>1461</v>
      </c>
      <c r="B47" s="2291"/>
      <c r="C47" s="2300" t="s">
        <v>1987</v>
      </c>
      <c r="D47" s="75" t="s">
        <v>739</v>
      </c>
      <c r="E47" s="6294" t="str">
        <f>+A3</f>
        <v>Select Name of Insurer/ Financial Holding Company</v>
      </c>
      <c r="F47" s="6294"/>
      <c r="G47" s="6295"/>
    </row>
    <row r="48" spans="1:7" ht="14.25">
      <c r="A48" s="2277"/>
      <c r="B48" s="348"/>
      <c r="C48" s="348"/>
      <c r="D48" s="348"/>
      <c r="E48" s="348"/>
      <c r="F48" s="348"/>
      <c r="G48" s="348"/>
    </row>
    <row r="49" spans="1:7" ht="15">
      <c r="A49" s="2277" t="s">
        <v>60</v>
      </c>
      <c r="B49" s="6296">
        <f>+Cover!A15</f>
        <v>0</v>
      </c>
      <c r="C49" s="6288"/>
      <c r="D49" s="344" t="s">
        <v>61</v>
      </c>
      <c r="E49" s="2957">
        <f>+Cover!A16</f>
        <v>0</v>
      </c>
      <c r="F49" s="683" t="s">
        <v>1633</v>
      </c>
      <c r="G49" s="3280">
        <f>+Cover!F16</f>
        <v>0</v>
      </c>
    </row>
    <row r="50" spans="1:7" ht="14.25">
      <c r="A50" s="2277"/>
      <c r="B50" s="1239"/>
      <c r="C50" s="2296"/>
      <c r="D50" s="344"/>
      <c r="E50" s="344"/>
      <c r="F50" s="344"/>
      <c r="G50" s="2297"/>
    </row>
    <row r="51" spans="1:7" ht="14.25">
      <c r="A51" s="2277"/>
      <c r="B51" s="1239"/>
      <c r="C51" s="2296"/>
      <c r="D51" s="344"/>
      <c r="E51" s="344"/>
      <c r="F51" s="344"/>
      <c r="G51" s="2297"/>
    </row>
    <row r="52" spans="1:7" ht="14.25">
      <c r="A52" s="2277"/>
      <c r="B52" s="1239"/>
      <c r="C52" s="60"/>
      <c r="D52" s="60"/>
      <c r="E52" s="60"/>
      <c r="F52" s="60"/>
      <c r="G52" s="344"/>
    </row>
    <row r="53" spans="1:7" ht="14.25">
      <c r="A53" s="2019" t="s">
        <v>2316</v>
      </c>
      <c r="B53" s="817"/>
      <c r="C53" s="817"/>
      <c r="D53" s="60"/>
      <c r="E53" s="60"/>
      <c r="F53" s="60"/>
      <c r="G53" s="3633"/>
    </row>
    <row r="54" spans="1:7" ht="14.25">
      <c r="A54" s="2019" t="s">
        <v>1465</v>
      </c>
      <c r="B54" s="60"/>
      <c r="C54" s="817"/>
      <c r="D54" s="817"/>
      <c r="E54" s="817"/>
      <c r="F54" s="817"/>
      <c r="G54" s="817"/>
    </row>
    <row r="55" spans="1:7" ht="14.25">
      <c r="A55" s="817"/>
      <c r="B55" s="817"/>
      <c r="C55" s="817"/>
      <c r="D55" s="817"/>
      <c r="E55" s="817"/>
      <c r="F55" s="817"/>
      <c r="G55" s="817"/>
    </row>
    <row r="56" spans="1:7" ht="14.25">
      <c r="A56" s="2019"/>
      <c r="B56" s="75"/>
      <c r="C56" s="75"/>
      <c r="D56" s="75"/>
      <c r="E56" s="75"/>
      <c r="F56" s="75"/>
      <c r="G56" s="75"/>
    </row>
    <row r="57" spans="1:7" ht="15">
      <c r="A57" s="2021"/>
      <c r="B57" s="60"/>
      <c r="C57" s="60"/>
      <c r="D57" s="60"/>
      <c r="E57" s="60"/>
      <c r="F57" s="60"/>
      <c r="G57" s="60"/>
    </row>
    <row r="58" spans="1:7" ht="14.25">
      <c r="A58" s="2277"/>
      <c r="B58" s="1239"/>
      <c r="C58" s="60"/>
      <c r="D58" s="60"/>
      <c r="E58" s="60"/>
      <c r="F58" s="60"/>
      <c r="G58" s="344"/>
    </row>
    <row r="59" spans="1:7" ht="14.25">
      <c r="A59" s="2277"/>
      <c r="B59" s="1239"/>
      <c r="C59" s="60"/>
      <c r="D59" s="60"/>
      <c r="E59" s="60"/>
      <c r="F59" s="60"/>
      <c r="G59" s="344"/>
    </row>
    <row r="60" spans="1:7" ht="14.25">
      <c r="A60" s="2277"/>
      <c r="B60" s="1239"/>
      <c r="C60" s="60"/>
      <c r="D60" s="60"/>
      <c r="E60" s="60"/>
      <c r="F60" s="60"/>
      <c r="G60" s="344"/>
    </row>
    <row r="61" spans="1:7" ht="14.25">
      <c r="A61" s="2277"/>
      <c r="B61" s="1239"/>
      <c r="C61" s="60"/>
      <c r="D61" s="60"/>
      <c r="E61" s="60"/>
      <c r="F61" s="60"/>
      <c r="G61" s="344"/>
    </row>
    <row r="62" spans="1:7" ht="14.25">
      <c r="A62" s="2277"/>
      <c r="B62" s="1239"/>
      <c r="C62" s="60"/>
      <c r="D62" s="60"/>
      <c r="E62" s="60"/>
      <c r="F62" s="60"/>
      <c r="G62" s="344"/>
    </row>
    <row r="63" spans="1:7" ht="14.25">
      <c r="A63" s="2277"/>
      <c r="B63" s="1239"/>
      <c r="C63" s="60"/>
      <c r="D63" s="60"/>
      <c r="E63" s="60"/>
      <c r="F63" s="60"/>
      <c r="G63" s="344"/>
    </row>
    <row r="64" spans="1:7" ht="14.25">
      <c r="A64" s="2277"/>
      <c r="B64" s="1239"/>
      <c r="C64" s="60"/>
      <c r="D64" s="60"/>
      <c r="E64" s="60"/>
      <c r="F64" s="60"/>
      <c r="G64" s="344"/>
    </row>
    <row r="65" spans="1:7" ht="15">
      <c r="A65" s="2021"/>
      <c r="B65" s="60"/>
      <c r="C65" s="60"/>
      <c r="D65" s="60"/>
      <c r="E65" s="60"/>
      <c r="F65" s="60"/>
      <c r="G65" s="60"/>
    </row>
    <row r="66" spans="1:7" ht="14.25" customHeight="1">
      <c r="A66" s="6289" t="s">
        <v>1799</v>
      </c>
      <c r="B66" s="6290"/>
      <c r="C66" s="60"/>
      <c r="D66" s="60"/>
      <c r="E66" s="60"/>
      <c r="F66" s="3634"/>
      <c r="G66" s="60"/>
    </row>
    <row r="67" spans="1:7" ht="15">
      <c r="A67" s="6233" t="s">
        <v>1790</v>
      </c>
      <c r="B67" s="6285"/>
      <c r="C67" s="60"/>
      <c r="D67" s="60"/>
      <c r="E67" s="60"/>
      <c r="F67" s="2272" t="s">
        <v>1427</v>
      </c>
      <c r="G67" s="60"/>
    </row>
    <row r="68" spans="1:7" ht="15">
      <c r="A68" s="6286" t="s">
        <v>66</v>
      </c>
      <c r="B68" s="6287"/>
      <c r="C68" s="3621"/>
      <c r="D68" s="60"/>
      <c r="E68" s="60"/>
      <c r="F68" s="60"/>
      <c r="G68" s="60"/>
    </row>
    <row r="69" spans="1:7" ht="14.25">
      <c r="A69" s="2273"/>
      <c r="B69" s="2274"/>
      <c r="C69" s="60"/>
      <c r="D69" s="60"/>
      <c r="E69" s="60"/>
      <c r="F69" s="60"/>
      <c r="G69" s="60"/>
    </row>
    <row r="70" spans="1:7" ht="14.25">
      <c r="A70" s="2273"/>
      <c r="B70" s="2274"/>
      <c r="C70" s="60"/>
      <c r="D70" s="60"/>
      <c r="E70" s="60"/>
      <c r="F70" s="60"/>
      <c r="G70" s="60"/>
    </row>
    <row r="71" spans="1:7" ht="14.25">
      <c r="A71" s="2273"/>
      <c r="B71" s="2274"/>
      <c r="C71" s="60"/>
      <c r="D71" s="60"/>
      <c r="E71" s="60"/>
      <c r="F71" s="60"/>
      <c r="G71" s="60"/>
    </row>
    <row r="72" spans="1:7">
      <c r="A72" s="60"/>
      <c r="B72" s="60"/>
      <c r="C72" s="60"/>
      <c r="D72" s="60"/>
      <c r="E72" s="60"/>
      <c r="F72" s="60"/>
      <c r="G72" s="60"/>
    </row>
    <row r="73" spans="1:7">
      <c r="A73" s="60"/>
      <c r="B73" s="60"/>
      <c r="C73" s="60"/>
      <c r="D73" s="60"/>
      <c r="E73" s="60"/>
      <c r="F73" s="60"/>
      <c r="G73" s="60"/>
    </row>
    <row r="74" spans="1:7">
      <c r="A74" s="60"/>
      <c r="B74" s="60"/>
      <c r="C74" s="60"/>
      <c r="D74" s="60"/>
      <c r="E74" s="60"/>
      <c r="F74" s="60"/>
      <c r="G74" s="60"/>
    </row>
    <row r="75" spans="1:7">
      <c r="A75" s="60"/>
      <c r="B75" s="60"/>
      <c r="C75" s="60"/>
      <c r="D75" s="60"/>
      <c r="E75" s="60"/>
      <c r="F75" s="60"/>
      <c r="G75" s="60"/>
    </row>
    <row r="76" spans="1:7" ht="14.25">
      <c r="A76" s="155"/>
      <c r="B76" s="60"/>
      <c r="C76" s="60"/>
      <c r="D76" s="60"/>
      <c r="E76" s="60"/>
      <c r="F76" s="60"/>
      <c r="G76" s="60"/>
    </row>
    <row r="77" spans="1:7" ht="14.25">
      <c r="A77" s="155"/>
      <c r="B77" s="60"/>
      <c r="C77" s="60"/>
      <c r="D77" s="60"/>
      <c r="E77" s="60"/>
      <c r="F77" s="60"/>
      <c r="G77" s="60"/>
    </row>
    <row r="78" spans="1:7">
      <c r="A78" s="60"/>
      <c r="B78" s="60"/>
      <c r="C78" s="60"/>
      <c r="D78" s="60"/>
      <c r="E78" s="60"/>
      <c r="F78" s="60"/>
      <c r="G78" s="60"/>
    </row>
    <row r="79" spans="1:7">
      <c r="A79" s="60"/>
      <c r="B79" s="60"/>
      <c r="C79" s="60"/>
      <c r="D79" s="60"/>
      <c r="E79" s="60"/>
      <c r="F79" s="60"/>
      <c r="G79" s="60"/>
    </row>
    <row r="80" spans="1:7">
      <c r="A80" s="60"/>
      <c r="B80" s="60"/>
      <c r="C80" s="60"/>
      <c r="D80" s="60"/>
      <c r="E80" s="60"/>
      <c r="F80" s="60"/>
      <c r="G80" s="60"/>
    </row>
    <row r="81" spans="1:7">
      <c r="A81" s="60"/>
      <c r="B81" s="60"/>
      <c r="C81" s="60"/>
      <c r="D81" s="60"/>
      <c r="E81" s="60"/>
      <c r="F81" s="60"/>
      <c r="G81" s="60"/>
    </row>
    <row r="82" spans="1:7">
      <c r="A82" s="60"/>
      <c r="B82" s="60"/>
      <c r="C82" s="60"/>
      <c r="D82" s="60"/>
      <c r="E82" s="60"/>
      <c r="F82" s="60"/>
      <c r="G82" s="60"/>
    </row>
    <row r="83" spans="1:7">
      <c r="A83" s="60"/>
      <c r="B83" s="60"/>
      <c r="C83" s="60"/>
      <c r="D83" s="60"/>
      <c r="E83" s="60"/>
      <c r="F83" s="60"/>
      <c r="G83" s="60"/>
    </row>
    <row r="84" spans="1:7">
      <c r="A84" s="60"/>
      <c r="B84" s="60"/>
      <c r="C84" s="60"/>
      <c r="D84" s="60"/>
      <c r="E84" s="60"/>
      <c r="F84" s="60"/>
      <c r="G84" s="60"/>
    </row>
    <row r="85" spans="1:7">
      <c r="A85" s="60"/>
      <c r="B85" s="60"/>
      <c r="C85" s="60"/>
      <c r="D85" s="60"/>
      <c r="E85" s="60"/>
      <c r="F85" s="60"/>
      <c r="G85" s="60"/>
    </row>
    <row r="86" spans="1:7">
      <c r="A86" s="60"/>
      <c r="B86" s="60"/>
      <c r="C86" s="60"/>
      <c r="D86" s="60"/>
      <c r="E86" s="60"/>
      <c r="F86" s="60"/>
      <c r="G86" s="60"/>
    </row>
    <row r="87" spans="1:7">
      <c r="A87" s="60"/>
      <c r="B87" s="60"/>
      <c r="C87" s="60"/>
      <c r="D87" s="60"/>
      <c r="E87" s="60"/>
      <c r="F87" s="60"/>
      <c r="G87" s="60"/>
    </row>
    <row r="88" spans="1:7" ht="14.25">
      <c r="A88" s="60"/>
      <c r="B88" s="60"/>
      <c r="C88" s="60"/>
      <c r="D88" s="60"/>
      <c r="E88" s="60"/>
      <c r="F88" s="60"/>
      <c r="G88" s="89" t="str">
        <f>+ToC!E117</f>
        <v xml:space="preserve">GENERAL Annual Return </v>
      </c>
    </row>
    <row r="89" spans="1:7" ht="14.25">
      <c r="A89" s="60"/>
      <c r="B89" s="60"/>
      <c r="C89" s="60"/>
      <c r="D89" s="60"/>
      <c r="E89" s="60"/>
      <c r="F89" s="60"/>
      <c r="G89" s="95" t="s">
        <v>1733</v>
      </c>
    </row>
    <row r="90" spans="1:7" hidden="1">
      <c r="A90" s="60"/>
      <c r="B90" s="60"/>
      <c r="C90" s="60"/>
      <c r="D90" s="60"/>
      <c r="E90" s="60"/>
      <c r="F90" s="60"/>
      <c r="G90" s="60"/>
    </row>
  </sheetData>
  <sheetProtection algorithmName="SHA-512" hashValue="Qkmz+HD10xzB/xSAx7IgMNVw542ovSrGNA5fNGzTk7RN/EUCBgEaTOg/Q13K/FmQofkhsL8AA4IQ+X2SF2CwTQ==" saltValue="7ys2VSZcbbjtHE5kNGTqrg==" spinCount="100000" sheet="1" objects="1" scenarios="1"/>
  <mergeCells count="14">
    <mergeCell ref="A67:B67"/>
    <mergeCell ref="A68:B68"/>
    <mergeCell ref="A1:G1"/>
    <mergeCell ref="A11:G11"/>
    <mergeCell ref="B16:C16"/>
    <mergeCell ref="A35:B35"/>
    <mergeCell ref="E14:G14"/>
    <mergeCell ref="E22:G22"/>
    <mergeCell ref="E47:G47"/>
    <mergeCell ref="A36:B36"/>
    <mergeCell ref="B49:C49"/>
    <mergeCell ref="A37:B37"/>
    <mergeCell ref="A66:B66"/>
    <mergeCell ref="A10:H10"/>
  </mergeCells>
  <hyperlinks>
    <hyperlink ref="A1:G1" location="ToC!A1" display="ToC!A1"/>
  </hyperlinks>
  <pageMargins left="0.70866141732283472" right="0.70866141732283472" top="0.74803149606299213" bottom="0.74803149606299213" header="0.31496062992125984" footer="0.31496062992125984"/>
  <pageSetup scale="50" orientation="portrait" r:id="rId1"/>
  <headerFooter>
    <oddHeader>&amp;L&amp;A&amp;C&amp;"Times New Roman,Bold" DRAFT 
INTERNAL USE ONLY&amp;RPage &amp;P</oddHeader>
  </headerFooter>
  <rowBreaks count="1" manualBreakCount="1">
    <brk id="3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G72"/>
  <sheetViews>
    <sheetView workbookViewId="0">
      <selection activeCell="B85" sqref="B85"/>
    </sheetView>
  </sheetViews>
  <sheetFormatPr defaultColWidth="0" defaultRowHeight="12.75" zeroHeight="1"/>
  <cols>
    <col min="1" max="1" width="26.83203125" style="341" customWidth="1"/>
    <col min="2" max="7" width="20.83203125" style="341" customWidth="1"/>
    <col min="8" max="16384" width="9.33203125" style="341" hidden="1"/>
  </cols>
  <sheetData>
    <row r="1" spans="1:7">
      <c r="A1" s="6509" t="s">
        <v>703</v>
      </c>
      <c r="B1" s="6509"/>
      <c r="C1" s="6509"/>
      <c r="D1" s="6509"/>
      <c r="E1" s="6509"/>
      <c r="F1" s="6509"/>
      <c r="G1" s="6509"/>
    </row>
    <row r="2" spans="1:7" ht="15.75">
      <c r="A2" s="437"/>
      <c r="B2" s="437"/>
      <c r="C2" s="437"/>
      <c r="D2" s="437"/>
      <c r="E2" s="437"/>
      <c r="F2" s="426" t="s">
        <v>2298</v>
      </c>
      <c r="G2" s="437"/>
    </row>
    <row r="3" spans="1:7" ht="15">
      <c r="A3" s="1443" t="str">
        <f>+Cover!A14</f>
        <v>Select Name of Insurer/ Financial Holding Company</v>
      </c>
      <c r="B3" s="1443"/>
      <c r="C3" s="1443"/>
      <c r="D3" s="344"/>
      <c r="E3" s="344"/>
      <c r="F3" s="344"/>
      <c r="G3" s="342"/>
    </row>
    <row r="4" spans="1:7" ht="15">
      <c r="A4" s="3274" t="str">
        <f>+ToC!A3</f>
        <v>Insurer/Financial Holding Company</v>
      </c>
      <c r="B4" s="344"/>
      <c r="C4" s="344"/>
      <c r="D4" s="344"/>
      <c r="E4" s="344"/>
      <c r="F4" s="344"/>
      <c r="G4" s="342"/>
    </row>
    <row r="5" spans="1:7">
      <c r="A5" s="342"/>
      <c r="B5" s="342"/>
      <c r="C5" s="342"/>
      <c r="D5" s="342"/>
      <c r="E5" s="342"/>
      <c r="F5" s="342"/>
      <c r="G5" s="342"/>
    </row>
    <row r="6" spans="1:7" ht="15">
      <c r="A6" s="433" t="str">
        <f>+ToC!A5</f>
        <v>General Insurers Annual Return</v>
      </c>
      <c r="B6" s="342"/>
      <c r="C6" s="342"/>
      <c r="D6" s="342"/>
      <c r="E6" s="342"/>
      <c r="F6" s="342"/>
      <c r="G6" s="342"/>
    </row>
    <row r="7" spans="1:7" ht="15">
      <c r="A7" s="433" t="str">
        <f>+ToC!A6</f>
        <v>For Year Ended:</v>
      </c>
      <c r="B7" s="342"/>
      <c r="C7" s="1484"/>
      <c r="D7" s="1082"/>
      <c r="E7" s="1082"/>
      <c r="F7" s="3965">
        <f>+Cover!A22</f>
        <v>0</v>
      </c>
      <c r="G7" s="1082"/>
    </row>
    <row r="8" spans="1:7" ht="15">
      <c r="A8" s="433"/>
      <c r="B8" s="1486"/>
      <c r="C8" s="1484"/>
      <c r="D8" s="1082"/>
      <c r="E8" s="1082"/>
      <c r="F8" s="1082"/>
      <c r="G8" s="1082"/>
    </row>
    <row r="9" spans="1:7" ht="15">
      <c r="A9" s="1483" t="s">
        <v>700</v>
      </c>
      <c r="B9" s="344"/>
      <c r="C9" s="344"/>
      <c r="D9" s="3273"/>
      <c r="E9" s="3271"/>
      <c r="F9" s="3272"/>
      <c r="G9" s="1082"/>
    </row>
    <row r="10" spans="1:7" ht="14.25">
      <c r="A10" s="342"/>
      <c r="B10" s="342"/>
      <c r="C10" s="342"/>
      <c r="D10" s="342"/>
      <c r="E10" s="342"/>
      <c r="F10" s="342"/>
      <c r="G10" s="1082"/>
    </row>
    <row r="11" spans="1:7" ht="15">
      <c r="A11" s="433" t="s">
        <v>689</v>
      </c>
      <c r="B11" s="342"/>
      <c r="C11" s="1484" t="s">
        <v>704</v>
      </c>
      <c r="D11" s="1082"/>
      <c r="E11" s="1082"/>
      <c r="F11" s="1082"/>
      <c r="G11" s="1082"/>
    </row>
    <row r="12" spans="1:7" ht="15">
      <c r="A12" s="1484" t="s">
        <v>691</v>
      </c>
      <c r="B12" s="1082"/>
      <c r="C12" s="1082"/>
      <c r="D12" s="1082"/>
      <c r="E12" s="1082"/>
      <c r="F12" s="1082"/>
      <c r="G12" s="1082"/>
    </row>
    <row r="13" spans="1:7" ht="15">
      <c r="A13" s="1484"/>
      <c r="B13" s="1082"/>
      <c r="C13" s="1082"/>
      <c r="D13" s="1082"/>
      <c r="E13" s="1082"/>
      <c r="F13" s="1082"/>
      <c r="G13" s="1082"/>
    </row>
    <row r="14" spans="1:7" ht="15">
      <c r="A14" s="3507">
        <v>1</v>
      </c>
      <c r="B14" s="3508">
        <f t="shared" ref="B14:G14" si="0">+A14+1</f>
        <v>2</v>
      </c>
      <c r="C14" s="3508">
        <f t="shared" si="0"/>
        <v>3</v>
      </c>
      <c r="D14" s="3508">
        <f t="shared" si="0"/>
        <v>4</v>
      </c>
      <c r="E14" s="3508">
        <f t="shared" si="0"/>
        <v>5</v>
      </c>
      <c r="F14" s="3508">
        <f t="shared" si="0"/>
        <v>6</v>
      </c>
      <c r="G14" s="3508">
        <f t="shared" si="0"/>
        <v>7</v>
      </c>
    </row>
    <row r="15" spans="1:7"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row>
    <row r="16" spans="1:7" ht="15">
      <c r="A16" s="3493"/>
      <c r="B16" s="1001" t="s">
        <v>692</v>
      </c>
      <c r="C16" s="1001" t="s">
        <v>319</v>
      </c>
      <c r="D16" s="1001" t="s">
        <v>319</v>
      </c>
      <c r="E16" s="1001" t="s">
        <v>692</v>
      </c>
      <c r="F16" s="1001" t="s">
        <v>319</v>
      </c>
      <c r="G16" s="1001" t="s">
        <v>319</v>
      </c>
    </row>
    <row r="17" spans="1:7" ht="14.25">
      <c r="A17" s="3517">
        <f>YEAR($F$7)</f>
        <v>1900</v>
      </c>
      <c r="B17" s="3525"/>
      <c r="C17" s="3525"/>
      <c r="D17" s="3525"/>
      <c r="E17" s="3525"/>
      <c r="F17" s="3525"/>
      <c r="G17" s="3525"/>
    </row>
    <row r="18" spans="1:7" ht="14.25">
      <c r="A18" s="3518">
        <f>+A17-1</f>
        <v>1899</v>
      </c>
      <c r="B18" s="3525"/>
      <c r="C18" s="3525"/>
      <c r="D18" s="3525"/>
      <c r="E18" s="3525"/>
      <c r="F18" s="3525"/>
      <c r="G18" s="3525"/>
    </row>
    <row r="19" spans="1:7" ht="14.25">
      <c r="A19" s="3518">
        <f t="shared" ref="A19:A26" si="1">+A18-1</f>
        <v>1898</v>
      </c>
      <c r="B19" s="3525"/>
      <c r="C19" s="3525"/>
      <c r="D19" s="3525"/>
      <c r="E19" s="3525"/>
      <c r="F19" s="3525"/>
      <c r="G19" s="3525"/>
    </row>
    <row r="20" spans="1:7" ht="14.25">
      <c r="A20" s="3518">
        <f t="shared" si="1"/>
        <v>1897</v>
      </c>
      <c r="B20" s="3525"/>
      <c r="C20" s="3525"/>
      <c r="D20" s="3525"/>
      <c r="E20" s="3525"/>
      <c r="F20" s="3525"/>
      <c r="G20" s="3525"/>
    </row>
    <row r="21" spans="1:7" ht="14.25">
      <c r="A21" s="3518">
        <f t="shared" si="1"/>
        <v>1896</v>
      </c>
      <c r="B21" s="3525"/>
      <c r="C21" s="3525"/>
      <c r="D21" s="3525"/>
      <c r="E21" s="3525"/>
      <c r="F21" s="3525"/>
      <c r="G21" s="3525"/>
    </row>
    <row r="22" spans="1:7" ht="14.25">
      <c r="A22" s="3518">
        <f t="shared" si="1"/>
        <v>1895</v>
      </c>
      <c r="B22" s="3525"/>
      <c r="C22" s="3525"/>
      <c r="D22" s="3525"/>
      <c r="E22" s="3525"/>
      <c r="F22" s="3525"/>
      <c r="G22" s="3525"/>
    </row>
    <row r="23" spans="1:7" ht="14.25">
      <c r="A23" s="3518">
        <f t="shared" si="1"/>
        <v>1894</v>
      </c>
      <c r="B23" s="3525"/>
      <c r="C23" s="3525"/>
      <c r="D23" s="3525"/>
      <c r="E23" s="3525"/>
      <c r="F23" s="3525"/>
      <c r="G23" s="3525"/>
    </row>
    <row r="24" spans="1:7" ht="14.25">
      <c r="A24" s="3518">
        <f t="shared" si="1"/>
        <v>1893</v>
      </c>
      <c r="B24" s="3525"/>
      <c r="C24" s="3525"/>
      <c r="D24" s="3525"/>
      <c r="E24" s="3525"/>
      <c r="F24" s="3525"/>
      <c r="G24" s="3525"/>
    </row>
    <row r="25" spans="1:7" ht="14.25">
      <c r="A25" s="3518">
        <f t="shared" si="1"/>
        <v>1892</v>
      </c>
      <c r="B25" s="3525"/>
      <c r="C25" s="3525"/>
      <c r="D25" s="3525"/>
      <c r="E25" s="3525"/>
      <c r="F25" s="3525"/>
      <c r="G25" s="3525"/>
    </row>
    <row r="26" spans="1:7" ht="14.25">
      <c r="A26" s="3518">
        <f t="shared" si="1"/>
        <v>1891</v>
      </c>
      <c r="B26" s="3525"/>
      <c r="C26" s="3525"/>
      <c r="D26" s="3525"/>
      <c r="E26" s="3525"/>
      <c r="F26" s="3525"/>
      <c r="G26" s="3525"/>
    </row>
    <row r="27" spans="1:7" ht="14.25">
      <c r="A27" s="3519" t="str">
        <f>TEXT((A26-1),"0")&amp;" &amp; prior"</f>
        <v>1890 &amp; prior</v>
      </c>
      <c r="B27" s="3525"/>
      <c r="C27" s="3525"/>
      <c r="D27" s="3525"/>
      <c r="E27" s="3525"/>
      <c r="F27" s="3525"/>
      <c r="G27" s="3525"/>
    </row>
    <row r="28" spans="1:7" ht="14.25">
      <c r="A28" s="3517" t="s">
        <v>693</v>
      </c>
      <c r="B28" s="3525"/>
      <c r="C28" s="3525"/>
      <c r="D28" s="3525"/>
      <c r="E28" s="3525"/>
      <c r="F28" s="3525"/>
      <c r="G28" s="3525"/>
    </row>
    <row r="29" spans="1:7" ht="15">
      <c r="A29" s="3506" t="s">
        <v>182</v>
      </c>
      <c r="B29" s="3509">
        <f>SUM(B17:B28)</f>
        <v>0</v>
      </c>
      <c r="C29" s="3509">
        <f>SUM(C17:C28)</f>
        <v>0</v>
      </c>
      <c r="D29" s="3510"/>
      <c r="E29" s="3509">
        <f>SUM(E17:E28)</f>
        <v>0</v>
      </c>
      <c r="F29" s="3509">
        <f>SUM(F17:F28)</f>
        <v>0</v>
      </c>
      <c r="G29" s="3509">
        <f>SUM(G17:G28)</f>
        <v>0</v>
      </c>
    </row>
    <row r="30" spans="1:7" ht="15">
      <c r="A30" s="3526"/>
      <c r="B30" s="1933"/>
      <c r="C30" s="1933"/>
      <c r="D30" s="1933"/>
      <c r="E30" s="1933"/>
      <c r="F30" s="1933"/>
      <c r="G30" s="1933"/>
    </row>
    <row r="31" spans="1:7" ht="15">
      <c r="A31" s="3526"/>
      <c r="B31" s="1933"/>
      <c r="C31" s="1933"/>
      <c r="D31" s="1933"/>
      <c r="E31" s="1933"/>
      <c r="F31" s="1933"/>
      <c r="G31" s="1933"/>
    </row>
    <row r="32" spans="1:7" ht="15">
      <c r="A32" s="1484" t="s">
        <v>1014</v>
      </c>
      <c r="B32" s="3527"/>
      <c r="C32" s="3527"/>
      <c r="D32" s="3528"/>
      <c r="E32" s="3527"/>
      <c r="F32" s="3527"/>
      <c r="G32" s="3527"/>
    </row>
    <row r="33" spans="1:7" ht="15">
      <c r="A33" s="1484"/>
      <c r="B33" s="3527"/>
      <c r="C33" s="3527"/>
      <c r="D33" s="3528"/>
      <c r="E33" s="3527"/>
      <c r="F33" s="3527"/>
      <c r="G33" s="3527"/>
    </row>
    <row r="34" spans="1:7" ht="15">
      <c r="A34" s="3529" t="s">
        <v>1015</v>
      </c>
      <c r="B34" s="3530"/>
      <c r="C34" s="3531" t="s">
        <v>1016</v>
      </c>
      <c r="D34" s="3275" t="s">
        <v>1017</v>
      </c>
      <c r="E34" s="3530"/>
      <c r="F34" s="3531" t="s">
        <v>1018</v>
      </c>
      <c r="G34" s="3530"/>
    </row>
    <row r="35" spans="1:7" ht="105">
      <c r="A35" s="3490" t="str">
        <f>"Figures grouped by Accident Year ending "&amp;TEXT($F$7,"dd-mmm")</f>
        <v>Figures grouped by Accident Year ending 00-Jan</v>
      </c>
      <c r="B35" s="3532"/>
      <c r="C35" s="3533" t="str">
        <f>+"Claim Payments Recovered during "&amp;YEAR($F$7)</f>
        <v>Claim Payments Recovered during 1900</v>
      </c>
      <c r="D35" s="3494" t="str">
        <f>+"Cumulative Recoveries from accident year to end of financial year "&amp;YEAR($F$7)</f>
        <v>Cumulative Recoveries from accident year to end of financial year 1900</v>
      </c>
      <c r="E35" s="3534"/>
      <c r="F35" s="3535" t="str">
        <f>"Case Reserves for Non-Reinsurance Recoveries Outstanding at end of financial year "&amp;YEAR($F$7)</f>
        <v>Case Reserves for Non-Reinsurance Recoveries Outstanding at end of financial year 1900</v>
      </c>
      <c r="G35" s="1479"/>
    </row>
    <row r="36" spans="1:7" ht="15">
      <c r="A36" s="3536"/>
      <c r="B36" s="3537"/>
      <c r="C36" s="3499" t="s">
        <v>319</v>
      </c>
      <c r="D36" s="3499" t="s">
        <v>319</v>
      </c>
      <c r="E36" s="3538"/>
      <c r="F36" s="3499" t="s">
        <v>319</v>
      </c>
      <c r="G36" s="3539"/>
    </row>
    <row r="37" spans="1:7" ht="14.25">
      <c r="A37" s="3540">
        <f>YEAR($F$7)</f>
        <v>1900</v>
      </c>
      <c r="B37" s="3541"/>
      <c r="C37" s="3525"/>
      <c r="D37" s="3525"/>
      <c r="E37" s="3541"/>
      <c r="F37" s="3525"/>
      <c r="G37" s="1479"/>
    </row>
    <row r="38" spans="1:7" ht="14.25">
      <c r="A38" s="3542">
        <f>+A37-1</f>
        <v>1899</v>
      </c>
      <c r="B38" s="3541"/>
      <c r="C38" s="3525"/>
      <c r="D38" s="3525"/>
      <c r="E38" s="3541"/>
      <c r="F38" s="3525"/>
      <c r="G38" s="1479"/>
    </row>
    <row r="39" spans="1:7" ht="14.25">
      <c r="A39" s="3542">
        <f t="shared" ref="A39:A46" si="2">+A38-1</f>
        <v>1898</v>
      </c>
      <c r="B39" s="3541"/>
      <c r="C39" s="3525"/>
      <c r="D39" s="3525"/>
      <c r="E39" s="3541"/>
      <c r="F39" s="3525"/>
      <c r="G39" s="1479"/>
    </row>
    <row r="40" spans="1:7" ht="14.25">
      <c r="A40" s="3542">
        <f t="shared" si="2"/>
        <v>1897</v>
      </c>
      <c r="B40" s="3541"/>
      <c r="C40" s="3525"/>
      <c r="D40" s="3525"/>
      <c r="E40" s="3541"/>
      <c r="F40" s="3525"/>
      <c r="G40" s="1479"/>
    </row>
    <row r="41" spans="1:7" ht="14.25">
      <c r="A41" s="3542">
        <f t="shared" si="2"/>
        <v>1896</v>
      </c>
      <c r="B41" s="3541"/>
      <c r="C41" s="3525"/>
      <c r="D41" s="3525"/>
      <c r="E41" s="3541"/>
      <c r="F41" s="3525"/>
      <c r="G41" s="1479"/>
    </row>
    <row r="42" spans="1:7" ht="14.25">
      <c r="A42" s="3542">
        <f t="shared" si="2"/>
        <v>1895</v>
      </c>
      <c r="B42" s="3541"/>
      <c r="C42" s="3525"/>
      <c r="D42" s="3525"/>
      <c r="E42" s="3541"/>
      <c r="F42" s="3525"/>
      <c r="G42" s="1479"/>
    </row>
    <row r="43" spans="1:7" ht="14.25">
      <c r="A43" s="3542">
        <f t="shared" si="2"/>
        <v>1894</v>
      </c>
      <c r="B43" s="3541"/>
      <c r="C43" s="3525"/>
      <c r="D43" s="3525"/>
      <c r="E43" s="3541"/>
      <c r="F43" s="3525"/>
      <c r="G43" s="1479"/>
    </row>
    <row r="44" spans="1:7" ht="14.25">
      <c r="A44" s="3542">
        <f t="shared" si="2"/>
        <v>1893</v>
      </c>
      <c r="B44" s="3541"/>
      <c r="C44" s="3525"/>
      <c r="D44" s="3525"/>
      <c r="E44" s="3541"/>
      <c r="F44" s="3525"/>
      <c r="G44" s="1479"/>
    </row>
    <row r="45" spans="1:7" ht="14.25">
      <c r="A45" s="3542">
        <f t="shared" si="2"/>
        <v>1892</v>
      </c>
      <c r="B45" s="3541"/>
      <c r="C45" s="3525"/>
      <c r="D45" s="3525"/>
      <c r="E45" s="3541"/>
      <c r="F45" s="3525"/>
      <c r="G45" s="1479"/>
    </row>
    <row r="46" spans="1:7" ht="14.25">
      <c r="A46" s="3542">
        <f t="shared" si="2"/>
        <v>1891</v>
      </c>
      <c r="B46" s="3541"/>
      <c r="C46" s="3525"/>
      <c r="D46" s="3525"/>
      <c r="E46" s="3541"/>
      <c r="F46" s="3525"/>
      <c r="G46" s="1479"/>
    </row>
    <row r="47" spans="1:7" ht="14.25">
      <c r="A47" s="3542" t="str">
        <f>TEXT((A46-1),"0")&amp;" &amp; prior"</f>
        <v>1890 &amp; prior</v>
      </c>
      <c r="B47" s="3541"/>
      <c r="C47" s="3525"/>
      <c r="D47" s="3525"/>
      <c r="E47" s="3541"/>
      <c r="F47" s="3525"/>
      <c r="G47" s="1479"/>
    </row>
    <row r="48" spans="1:7" ht="14.25">
      <c r="A48" s="3540" t="s">
        <v>693</v>
      </c>
      <c r="B48" s="3541"/>
      <c r="C48" s="3525"/>
      <c r="D48" s="3525"/>
      <c r="E48" s="3541"/>
      <c r="F48" s="3525"/>
      <c r="G48" s="1479"/>
    </row>
    <row r="49" spans="1:7" ht="15">
      <c r="A49" s="3543" t="s">
        <v>182</v>
      </c>
      <c r="B49" s="3544"/>
      <c r="C49" s="3545">
        <f>SUM(C37:C48)</f>
        <v>0</v>
      </c>
      <c r="D49" s="6810"/>
      <c r="E49" s="6809"/>
      <c r="F49" s="3546">
        <f>SUM(F37:F48)</f>
        <v>0</v>
      </c>
      <c r="G49" s="1479"/>
    </row>
    <row r="50" spans="1:7" ht="15">
      <c r="A50" s="3547"/>
      <c r="B50" s="3527"/>
      <c r="C50" s="3527"/>
      <c r="D50" s="3528"/>
      <c r="E50" s="3527"/>
      <c r="F50" s="3527"/>
      <c r="G50" s="3527"/>
    </row>
    <row r="51" spans="1:7" ht="15">
      <c r="A51" s="3526"/>
      <c r="B51" s="1933"/>
      <c r="C51" s="1933"/>
      <c r="D51" s="1933"/>
      <c r="E51" s="1933"/>
      <c r="F51" s="1933"/>
      <c r="G51" s="1933"/>
    </row>
    <row r="52" spans="1:7" ht="15">
      <c r="A52" s="1484" t="s">
        <v>694</v>
      </c>
      <c r="B52" s="3548"/>
      <c r="C52" s="3548"/>
      <c r="D52" s="3548"/>
      <c r="E52" s="3548"/>
      <c r="F52" s="3548"/>
      <c r="G52" s="3548"/>
    </row>
    <row r="53" spans="1:7" ht="15">
      <c r="A53" s="1484"/>
      <c r="B53" s="3548"/>
      <c r="C53" s="3548"/>
      <c r="D53" s="3548"/>
      <c r="E53" s="3548"/>
      <c r="F53" s="3548"/>
      <c r="G53" s="3548"/>
    </row>
    <row r="54" spans="1:7" ht="15">
      <c r="A54" s="436">
        <v>1</v>
      </c>
      <c r="B54" s="3346"/>
      <c r="C54" s="436">
        <v>3</v>
      </c>
      <c r="D54" s="436">
        <v>4</v>
      </c>
      <c r="E54" s="3346"/>
      <c r="F54" s="436">
        <v>6</v>
      </c>
      <c r="G54" s="436">
        <v>7</v>
      </c>
    </row>
    <row r="55" spans="1:7" ht="90">
      <c r="A55" s="3494" t="str">
        <f>"Figures grouped by Accident Year ending "&amp;TEXT($F$7,"dd-mmm")</f>
        <v>Figures grouped by Accident Year ending 00-Jan</v>
      </c>
      <c r="B55" s="3495"/>
      <c r="C55" s="3491" t="str">
        <f>+"Net Claim Payments during "&amp;YEAR($F$7)</f>
        <v>Net Claim Payments during 1900</v>
      </c>
      <c r="D55" s="3490" t="str">
        <f>+"Cumulative Net Claim Payments from accident year to end of financial year "&amp;YEAR($F$7)</f>
        <v>Cumulative Net Claim Payments from accident year to end of financial year 1900</v>
      </c>
      <c r="E55" s="3496"/>
      <c r="F55" s="3491" t="str">
        <f>"Net Case Reserves on Claims Outstanding at end of financial year "&amp;YEAR($F$7)</f>
        <v>Net Case Reserves on Claims Outstanding at end of financial year 1900</v>
      </c>
      <c r="G55" s="3491" t="str">
        <f>"Net IBNR Reserve at end of financial year "&amp;YEAR($F$7)</f>
        <v>Net IBNR Reserve at end of financial year 1900</v>
      </c>
    </row>
    <row r="56" spans="1:7" ht="15">
      <c r="A56" s="3497"/>
      <c r="B56" s="3498"/>
      <c r="C56" s="1001" t="s">
        <v>319</v>
      </c>
      <c r="D56" s="1001" t="s">
        <v>319</v>
      </c>
      <c r="E56" s="3549"/>
      <c r="F56" s="1001" t="s">
        <v>319</v>
      </c>
      <c r="G56" s="1001" t="s">
        <v>319</v>
      </c>
    </row>
    <row r="57" spans="1:7" ht="14.25">
      <c r="A57" s="3520">
        <f>YEAR($F$7)</f>
        <v>1900</v>
      </c>
      <c r="B57" s="3521"/>
      <c r="C57" s="3525"/>
      <c r="D57" s="3525"/>
      <c r="E57" s="3522"/>
      <c r="F57" s="3525"/>
      <c r="G57" s="3525"/>
    </row>
    <row r="58" spans="1:7" ht="14.25">
      <c r="A58" s="3523">
        <f>+A57-1</f>
        <v>1899</v>
      </c>
      <c r="B58" s="3521"/>
      <c r="C58" s="3525"/>
      <c r="D58" s="3525"/>
      <c r="E58" s="3522"/>
      <c r="F58" s="3525"/>
      <c r="G58" s="3525">
        <v>0</v>
      </c>
    </row>
    <row r="59" spans="1:7" ht="14.25">
      <c r="A59" s="3523">
        <f t="shared" ref="A59:A66" si="3">+A58-1</f>
        <v>1898</v>
      </c>
      <c r="B59" s="3521"/>
      <c r="C59" s="3525"/>
      <c r="D59" s="3525"/>
      <c r="E59" s="3522"/>
      <c r="F59" s="3525"/>
      <c r="G59" s="3525">
        <v>0</v>
      </c>
    </row>
    <row r="60" spans="1:7" ht="14.25">
      <c r="A60" s="3523">
        <f t="shared" si="3"/>
        <v>1897</v>
      </c>
      <c r="B60" s="3521"/>
      <c r="C60" s="3525"/>
      <c r="D60" s="3525"/>
      <c r="E60" s="3522"/>
      <c r="F60" s="3525"/>
      <c r="G60" s="3525">
        <v>0</v>
      </c>
    </row>
    <row r="61" spans="1:7" ht="14.25">
      <c r="A61" s="3523">
        <f t="shared" si="3"/>
        <v>1896</v>
      </c>
      <c r="B61" s="3521"/>
      <c r="C61" s="3525"/>
      <c r="D61" s="3525"/>
      <c r="E61" s="3522"/>
      <c r="F61" s="3525"/>
      <c r="G61" s="3525">
        <v>0</v>
      </c>
    </row>
    <row r="62" spans="1:7" ht="14.25">
      <c r="A62" s="3523">
        <f t="shared" si="3"/>
        <v>1895</v>
      </c>
      <c r="B62" s="3521"/>
      <c r="C62" s="3525"/>
      <c r="D62" s="3525"/>
      <c r="E62" s="3522"/>
      <c r="F62" s="3525"/>
      <c r="G62" s="3525">
        <v>0</v>
      </c>
    </row>
    <row r="63" spans="1:7" ht="14.25">
      <c r="A63" s="3523">
        <f t="shared" si="3"/>
        <v>1894</v>
      </c>
      <c r="B63" s="3521"/>
      <c r="C63" s="3525"/>
      <c r="D63" s="3525"/>
      <c r="E63" s="3522"/>
      <c r="F63" s="3525"/>
      <c r="G63" s="3525">
        <v>0</v>
      </c>
    </row>
    <row r="64" spans="1:7" ht="14.25">
      <c r="A64" s="3523">
        <f t="shared" si="3"/>
        <v>1893</v>
      </c>
      <c r="B64" s="3521"/>
      <c r="C64" s="3525"/>
      <c r="D64" s="3525"/>
      <c r="E64" s="3522"/>
      <c r="F64" s="3525"/>
      <c r="G64" s="3525">
        <v>0</v>
      </c>
    </row>
    <row r="65" spans="1:7" ht="14.25">
      <c r="A65" s="3523">
        <f t="shared" si="3"/>
        <v>1892</v>
      </c>
      <c r="B65" s="3521"/>
      <c r="C65" s="3525"/>
      <c r="D65" s="3525"/>
      <c r="E65" s="3522"/>
      <c r="F65" s="3525"/>
      <c r="G65" s="3525">
        <v>0</v>
      </c>
    </row>
    <row r="66" spans="1:7" ht="14.25">
      <c r="A66" s="3523">
        <f t="shared" si="3"/>
        <v>1891</v>
      </c>
      <c r="B66" s="3521"/>
      <c r="C66" s="3525"/>
      <c r="D66" s="3525"/>
      <c r="E66" s="3522"/>
      <c r="F66" s="3525"/>
      <c r="G66" s="3525">
        <v>0</v>
      </c>
    </row>
    <row r="67" spans="1:7" ht="14.25">
      <c r="A67" s="3523" t="str">
        <f>TEXT((A66-1),"0")&amp;" &amp; prior"</f>
        <v>1890 &amp; prior</v>
      </c>
      <c r="B67" s="3521"/>
      <c r="C67" s="3525"/>
      <c r="D67" s="3525"/>
      <c r="E67" s="3522"/>
      <c r="F67" s="3525"/>
      <c r="G67" s="3525">
        <v>0</v>
      </c>
    </row>
    <row r="68" spans="1:7" ht="14.25">
      <c r="A68" s="3520" t="s">
        <v>693</v>
      </c>
      <c r="B68" s="3521"/>
      <c r="C68" s="3525">
        <v>0</v>
      </c>
      <c r="D68" s="3525">
        <v>0</v>
      </c>
      <c r="E68" s="3522"/>
      <c r="F68" s="3525">
        <v>0</v>
      </c>
      <c r="G68" s="3525">
        <v>0</v>
      </c>
    </row>
    <row r="69" spans="1:7" ht="15">
      <c r="A69" s="3505" t="s">
        <v>182</v>
      </c>
      <c r="B69" s="3524"/>
      <c r="C69" s="3513">
        <f>SUM(C57:C68)</f>
        <v>0</v>
      </c>
      <c r="D69" s="6808"/>
      <c r="E69" s="6809"/>
      <c r="F69" s="3509">
        <f>SUM(F57:F68)</f>
        <v>0</v>
      </c>
      <c r="G69" s="3509">
        <f>SUM(G57:G68)</f>
        <v>0</v>
      </c>
    </row>
    <row r="70" spans="1:7" ht="15">
      <c r="A70" s="3550"/>
      <c r="B70" s="3550"/>
      <c r="C70" s="1082"/>
      <c r="D70" s="1082"/>
      <c r="E70" s="1082"/>
      <c r="F70" s="1082"/>
      <c r="G70" s="1082"/>
    </row>
    <row r="71" spans="1:7">
      <c r="A71" s="342"/>
      <c r="B71" s="342"/>
      <c r="C71" s="342"/>
      <c r="D71" s="342"/>
      <c r="E71" s="342"/>
      <c r="F71" s="342"/>
      <c r="G71" s="3460" t="str">
        <f>+ToC!E117</f>
        <v xml:space="preserve">GENERAL Annual Return </v>
      </c>
    </row>
    <row r="72" spans="1:7" ht="14.25">
      <c r="A72" s="342"/>
      <c r="B72" s="342"/>
      <c r="C72" s="342"/>
      <c r="D72" s="342"/>
      <c r="E72" s="342"/>
      <c r="F72" s="344"/>
      <c r="G72" s="353" t="s">
        <v>705</v>
      </c>
    </row>
  </sheetData>
  <sheetProtection algorithmName="SHA-512" hashValue="OBtOW96+0AqkeiXDWsEcdWSavT2QtipIZU2wLkuqdSz8JrECTOkyr0K2UoXkgN6PMmjnbNjQX75Sty0Fn54ClQ==" saltValue="tl7n0RW4kzqZjNjTzv878w==" spinCount="100000" sheet="1" objects="1" scenarios="1"/>
  <customSheetViews>
    <customSheetView guid="{54084986-DBD9-467D-BB87-84DFF604BE53}" topLeftCell="A8">
      <selection activeCell="D69" sqref="D69:E69"/>
      <pageMargins left="0.5" right="0.39370078740157499" top="0.39370078740157499" bottom="0.39370078740157499" header="0.39370078740157499" footer="0.39370078740157499"/>
      <pageSetup paperSize="5" scale="70" orientation="portrait" r:id="rId1"/>
    </customSheetView>
  </customSheetViews>
  <mergeCells count="3">
    <mergeCell ref="A1:G1"/>
    <mergeCell ref="D69:E69"/>
    <mergeCell ref="D49:E49"/>
  </mergeCells>
  <hyperlinks>
    <hyperlink ref="A1:G1" location="ToC!A1" display="50.23"/>
  </hyperlinks>
  <pageMargins left="0.70866141732283472" right="0.70866141732283472" top="0.74803149606299213" bottom="0.74803149606299213" header="0.31496062992125984" footer="0.31496062992125984"/>
  <pageSetup scale="58" orientation="portrait" r:id="rId2"/>
  <headerFooter>
    <oddHeader>&amp;L&amp;A&amp;C&amp;"Times New Roman,Bold" DRAFT 
INTERNAL USE ONLY&amp;RPage &amp;P</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H59"/>
  <sheetViews>
    <sheetView workbookViewId="0">
      <selection activeCell="B85" sqref="B85"/>
    </sheetView>
  </sheetViews>
  <sheetFormatPr defaultColWidth="0" defaultRowHeight="12.75" zeroHeight="1"/>
  <cols>
    <col min="1" max="1" width="26.83203125" style="341" customWidth="1"/>
    <col min="2" max="7" width="20.83203125" style="341" customWidth="1"/>
    <col min="8" max="8" width="0" style="341" hidden="1" customWidth="1"/>
    <col min="9" max="16384" width="9.33203125" style="341" hidden="1"/>
  </cols>
  <sheetData>
    <row r="1" spans="1:8" ht="14.25">
      <c r="A1" s="6509" t="s">
        <v>706</v>
      </c>
      <c r="B1" s="6509"/>
      <c r="C1" s="6509"/>
      <c r="D1" s="6509"/>
      <c r="E1" s="6509"/>
      <c r="F1" s="6509"/>
      <c r="G1" s="6509"/>
      <c r="H1" s="489"/>
    </row>
    <row r="2" spans="1:8" ht="15.75">
      <c r="A2" s="437"/>
      <c r="B2" s="437"/>
      <c r="C2" s="437"/>
      <c r="D2" s="437"/>
      <c r="E2" s="437"/>
      <c r="F2" s="426" t="s">
        <v>2298</v>
      </c>
      <c r="G2" s="437"/>
      <c r="H2" s="437"/>
    </row>
    <row r="3" spans="1:8" ht="15">
      <c r="A3" s="1443" t="str">
        <f>+Cover!A14</f>
        <v>Select Name of Insurer/ Financial Holding Company</v>
      </c>
      <c r="B3" s="344"/>
      <c r="C3" s="344"/>
      <c r="D3" s="344"/>
      <c r="E3" s="344"/>
      <c r="F3" s="344"/>
      <c r="G3" s="340"/>
      <c r="H3" s="340"/>
    </row>
    <row r="4" spans="1:8" ht="15">
      <c r="A4" s="427" t="str">
        <f>+ToC!A3</f>
        <v>Insurer/Financial Holding Company</v>
      </c>
      <c r="B4" s="344"/>
      <c r="C4" s="344"/>
      <c r="D4" s="344"/>
      <c r="E4" s="344"/>
      <c r="F4" s="344"/>
      <c r="G4" s="340"/>
      <c r="H4" s="340"/>
    </row>
    <row r="5" spans="1:8">
      <c r="A5" s="342"/>
      <c r="B5" s="342"/>
      <c r="C5" s="342"/>
      <c r="D5" s="342"/>
      <c r="E5" s="342"/>
      <c r="F5" s="342"/>
      <c r="G5" s="340"/>
      <c r="H5" s="340"/>
    </row>
    <row r="6" spans="1:8" ht="15">
      <c r="A6" s="433" t="str">
        <f>+ToC!A5</f>
        <v>General Insurers Annual Return</v>
      </c>
      <c r="B6" s="342"/>
      <c r="C6" s="342"/>
      <c r="D6" s="342"/>
      <c r="E6" s="342"/>
      <c r="F6" s="342"/>
      <c r="G6" s="340"/>
      <c r="H6" s="340"/>
    </row>
    <row r="7" spans="1:8" ht="15">
      <c r="A7" s="433" t="str">
        <f>+ToC!A6</f>
        <v>For Year Ended:</v>
      </c>
      <c r="B7" s="342"/>
      <c r="C7" s="1484"/>
      <c r="D7" s="1082"/>
      <c r="E7" s="1082"/>
      <c r="F7" s="4440">
        <f>+Cover!A22</f>
        <v>0</v>
      </c>
      <c r="G7" s="340"/>
      <c r="H7" s="340"/>
    </row>
    <row r="8" spans="1:8" ht="15">
      <c r="A8" s="433"/>
      <c r="B8" s="1486"/>
      <c r="C8" s="1484"/>
      <c r="D8" s="1082"/>
      <c r="E8" s="1082"/>
      <c r="F8" s="1082"/>
      <c r="G8" s="340"/>
      <c r="H8" s="340"/>
    </row>
    <row r="9" spans="1:8" ht="15">
      <c r="A9" s="1483" t="s">
        <v>700</v>
      </c>
      <c r="B9" s="344"/>
      <c r="C9" s="344"/>
      <c r="D9" s="1424"/>
      <c r="E9" s="1422"/>
      <c r="F9" s="1429"/>
      <c r="G9" s="479"/>
      <c r="H9" s="340"/>
    </row>
    <row r="10" spans="1:8" ht="15">
      <c r="A10" s="433"/>
      <c r="B10" s="1486"/>
      <c r="C10" s="1484"/>
      <c r="D10" s="1082"/>
      <c r="E10" s="1082"/>
      <c r="F10" s="1082"/>
      <c r="G10" s="479"/>
      <c r="H10" s="340"/>
    </row>
    <row r="11" spans="1:8" ht="15">
      <c r="A11" s="433" t="s">
        <v>689</v>
      </c>
      <c r="B11" s="342"/>
      <c r="C11" s="1484" t="s">
        <v>707</v>
      </c>
      <c r="D11" s="1082"/>
      <c r="E11" s="1082"/>
      <c r="F11" s="1082"/>
      <c r="G11" s="479"/>
      <c r="H11" s="479"/>
    </row>
    <row r="12" spans="1:8" ht="15">
      <c r="A12" s="1484" t="s">
        <v>691</v>
      </c>
      <c r="B12" s="1082"/>
      <c r="C12" s="1082"/>
      <c r="D12" s="1082"/>
      <c r="E12" s="1082"/>
      <c r="F12" s="1082"/>
      <c r="G12" s="479"/>
      <c r="H12" s="479"/>
    </row>
    <row r="13" spans="1:8" ht="15">
      <c r="A13" s="270"/>
      <c r="B13" s="479"/>
      <c r="C13" s="479"/>
      <c r="D13" s="479"/>
      <c r="E13" s="479"/>
      <c r="F13" s="479"/>
      <c r="G13" s="479"/>
      <c r="H13" s="479"/>
    </row>
    <row r="14" spans="1:8" ht="15">
      <c r="A14" s="3507">
        <v>1</v>
      </c>
      <c r="B14" s="3508">
        <f t="shared" ref="B14:G14" si="0">+A14+1</f>
        <v>2</v>
      </c>
      <c r="C14" s="3508">
        <f t="shared" si="0"/>
        <v>3</v>
      </c>
      <c r="D14" s="3508">
        <f t="shared" si="0"/>
        <v>4</v>
      </c>
      <c r="E14" s="3508">
        <f t="shared" si="0"/>
        <v>5</v>
      </c>
      <c r="F14" s="3508">
        <f t="shared" si="0"/>
        <v>6</v>
      </c>
      <c r="G14" s="3508">
        <f t="shared" si="0"/>
        <v>7</v>
      </c>
      <c r="H14" s="479"/>
    </row>
    <row r="15" spans="1:8"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c r="H15" s="479"/>
    </row>
    <row r="16" spans="1:8" ht="15">
      <c r="A16" s="3551"/>
      <c r="B16" s="3499" t="s">
        <v>692</v>
      </c>
      <c r="C16" s="3499" t="s">
        <v>319</v>
      </c>
      <c r="D16" s="3499" t="s">
        <v>319</v>
      </c>
      <c r="E16" s="3499" t="s">
        <v>692</v>
      </c>
      <c r="F16" s="3499" t="s">
        <v>319</v>
      </c>
      <c r="G16" s="3499" t="s">
        <v>319</v>
      </c>
      <c r="H16" s="479"/>
    </row>
    <row r="17" spans="1:8" ht="15">
      <c r="A17" s="3517">
        <f>YEAR($F$7)</f>
        <v>1900</v>
      </c>
      <c r="B17" s="3552"/>
      <c r="C17" s="3552"/>
      <c r="D17" s="3552"/>
      <c r="E17" s="3552"/>
      <c r="F17" s="3552"/>
      <c r="G17" s="3552"/>
      <c r="H17" s="479"/>
    </row>
    <row r="18" spans="1:8" ht="15">
      <c r="A18" s="3518">
        <f>+A17-1</f>
        <v>1899</v>
      </c>
      <c r="B18" s="3552"/>
      <c r="C18" s="3552"/>
      <c r="D18" s="3552"/>
      <c r="E18" s="3552"/>
      <c r="F18" s="3552"/>
      <c r="G18" s="3552"/>
      <c r="H18" s="479"/>
    </row>
    <row r="19" spans="1:8" ht="15">
      <c r="A19" s="3518">
        <f t="shared" ref="A19:A26" si="1">+A18-1</f>
        <v>1898</v>
      </c>
      <c r="B19" s="3552"/>
      <c r="C19" s="3552"/>
      <c r="D19" s="3552"/>
      <c r="E19" s="3552"/>
      <c r="F19" s="3552"/>
      <c r="G19" s="3552"/>
      <c r="H19" s="479"/>
    </row>
    <row r="20" spans="1:8" ht="15">
      <c r="A20" s="3518">
        <f t="shared" si="1"/>
        <v>1897</v>
      </c>
      <c r="B20" s="3552"/>
      <c r="C20" s="3552"/>
      <c r="D20" s="3552"/>
      <c r="E20" s="3552"/>
      <c r="F20" s="3552"/>
      <c r="G20" s="3552"/>
      <c r="H20" s="479"/>
    </row>
    <row r="21" spans="1:8" ht="15">
      <c r="A21" s="3518">
        <f t="shared" si="1"/>
        <v>1896</v>
      </c>
      <c r="B21" s="3552"/>
      <c r="C21" s="3552"/>
      <c r="D21" s="3552"/>
      <c r="E21" s="3552"/>
      <c r="F21" s="3552"/>
      <c r="G21" s="3552"/>
      <c r="H21" s="479"/>
    </row>
    <row r="22" spans="1:8" ht="15">
      <c r="A22" s="3518">
        <f t="shared" si="1"/>
        <v>1895</v>
      </c>
      <c r="B22" s="3552"/>
      <c r="C22" s="3552"/>
      <c r="D22" s="3552"/>
      <c r="E22" s="3552"/>
      <c r="F22" s="3552"/>
      <c r="G22" s="3552"/>
      <c r="H22" s="479"/>
    </row>
    <row r="23" spans="1:8" ht="15">
      <c r="A23" s="3518">
        <f t="shared" si="1"/>
        <v>1894</v>
      </c>
      <c r="B23" s="3552"/>
      <c r="C23" s="3552"/>
      <c r="D23" s="3552"/>
      <c r="E23" s="3552"/>
      <c r="F23" s="3552"/>
      <c r="G23" s="3552"/>
      <c r="H23" s="479"/>
    </row>
    <row r="24" spans="1:8" ht="15">
      <c r="A24" s="3518">
        <f t="shared" si="1"/>
        <v>1893</v>
      </c>
      <c r="B24" s="3552"/>
      <c r="C24" s="3552"/>
      <c r="D24" s="3552"/>
      <c r="E24" s="3552"/>
      <c r="F24" s="3552"/>
      <c r="G24" s="3552"/>
      <c r="H24" s="479"/>
    </row>
    <row r="25" spans="1:8" ht="15">
      <c r="A25" s="3518">
        <f t="shared" si="1"/>
        <v>1892</v>
      </c>
      <c r="B25" s="3552"/>
      <c r="C25" s="3552"/>
      <c r="D25" s="3552"/>
      <c r="E25" s="3552"/>
      <c r="F25" s="3552"/>
      <c r="G25" s="3552"/>
      <c r="H25" s="479"/>
    </row>
    <row r="26" spans="1:8" ht="15">
      <c r="A26" s="3518">
        <f t="shared" si="1"/>
        <v>1891</v>
      </c>
      <c r="B26" s="3552"/>
      <c r="C26" s="3552"/>
      <c r="D26" s="3552"/>
      <c r="E26" s="3552"/>
      <c r="F26" s="3552"/>
      <c r="G26" s="3552"/>
      <c r="H26" s="479"/>
    </row>
    <row r="27" spans="1:8" ht="15">
      <c r="A27" s="3519" t="str">
        <f>TEXT((A26-1),"0")&amp;" &amp; prior"</f>
        <v>1890 &amp; prior</v>
      </c>
      <c r="B27" s="3552"/>
      <c r="C27" s="3552"/>
      <c r="D27" s="3552"/>
      <c r="E27" s="3552"/>
      <c r="F27" s="3552"/>
      <c r="G27" s="3552"/>
      <c r="H27" s="479"/>
    </row>
    <row r="28" spans="1:8" ht="15">
      <c r="A28" s="3517" t="s">
        <v>693</v>
      </c>
      <c r="B28" s="3552"/>
      <c r="C28" s="3552"/>
      <c r="D28" s="3552"/>
      <c r="E28" s="3552"/>
      <c r="F28" s="3552"/>
      <c r="G28" s="3552"/>
      <c r="H28" s="479"/>
    </row>
    <row r="29" spans="1:8" ht="15">
      <c r="A29" s="3506" t="s">
        <v>182</v>
      </c>
      <c r="B29" s="3509">
        <f>SUM(B17:B28)</f>
        <v>0</v>
      </c>
      <c r="C29" s="3509">
        <f>SUM(C17:C28)</f>
        <v>0</v>
      </c>
      <c r="D29" s="3510"/>
      <c r="E29" s="3509">
        <f>SUM(E17:E28)</f>
        <v>0</v>
      </c>
      <c r="F29" s="3509">
        <f>SUM(F17:F28)</f>
        <v>0</v>
      </c>
      <c r="G29" s="3509">
        <f>SUM(G17:G28)</f>
        <v>0</v>
      </c>
      <c r="H29" s="479"/>
    </row>
    <row r="30" spans="1:8" ht="15">
      <c r="A30" s="3526"/>
      <c r="B30" s="1933"/>
      <c r="C30" s="1933"/>
      <c r="D30" s="1933"/>
      <c r="E30" s="1933"/>
      <c r="F30" s="1933"/>
      <c r="G30" s="1933"/>
      <c r="H30" s="479"/>
    </row>
    <row r="31" spans="1:8" ht="15">
      <c r="A31" s="3526"/>
      <c r="B31" s="1933"/>
      <c r="C31" s="1933"/>
      <c r="D31" s="1933"/>
      <c r="E31" s="1933"/>
      <c r="F31" s="1933"/>
      <c r="G31" s="1933"/>
      <c r="H31" s="479"/>
    </row>
    <row r="32" spans="1:8" ht="15">
      <c r="A32" s="1484" t="s">
        <v>694</v>
      </c>
      <c r="B32" s="3548"/>
      <c r="C32" s="3548"/>
      <c r="D32" s="3548"/>
      <c r="E32" s="3548"/>
      <c r="F32" s="3548"/>
      <c r="G32" s="3548"/>
      <c r="H32" s="479"/>
    </row>
    <row r="33" spans="1:8" ht="15">
      <c r="A33" s="1484"/>
      <c r="B33" s="3548"/>
      <c r="C33" s="3548"/>
      <c r="D33" s="3548"/>
      <c r="E33" s="3548"/>
      <c r="F33" s="3548"/>
      <c r="G33" s="3548"/>
      <c r="H33" s="479"/>
    </row>
    <row r="34" spans="1:8" ht="15">
      <c r="A34" s="436">
        <v>1</v>
      </c>
      <c r="B34" s="3346"/>
      <c r="C34" s="436">
        <v>3</v>
      </c>
      <c r="D34" s="436">
        <v>4</v>
      </c>
      <c r="E34" s="3346"/>
      <c r="F34" s="436">
        <v>6</v>
      </c>
      <c r="G34" s="436">
        <v>7</v>
      </c>
      <c r="H34" s="479"/>
    </row>
    <row r="35" spans="1:8" ht="92.25" customHeight="1">
      <c r="A35" s="3490" t="str">
        <f>"Figures grouped by Accident Year ending "&amp;TEXT($F$7,"dd-mmm")</f>
        <v>Figures grouped by Accident Year ending 00-Jan</v>
      </c>
      <c r="B35" s="3495"/>
      <c r="C35" s="3491" t="str">
        <f>+"Net Claim Payments during "&amp;YEAR($F$7)</f>
        <v>Net Claim Payments during 1900</v>
      </c>
      <c r="D35" s="3490" t="str">
        <f>+"Cumulative Net Claim Payments from accident year to end of financial year "&amp;YEAR($F$7)</f>
        <v>Cumulative Net Claim Payments from accident year to end of financial year 1900</v>
      </c>
      <c r="E35" s="3496"/>
      <c r="F35" s="3491" t="str">
        <f>"Net Case Reserves on Claims Outstanding at end of financial year "&amp;YEAR($F$7)</f>
        <v>Net Case Reserves on Claims Outstanding at end of financial year 1900</v>
      </c>
      <c r="G35" s="3491" t="str">
        <f>"Net IBNR Reserve at end of financial year "&amp;YEAR($F$7)</f>
        <v>Net IBNR Reserve at end of financial year 1900</v>
      </c>
      <c r="H35" s="479"/>
    </row>
    <row r="36" spans="1:8" ht="15">
      <c r="A36" s="3497"/>
      <c r="B36" s="3498"/>
      <c r="C36" s="1001" t="s">
        <v>319</v>
      </c>
      <c r="D36" s="1001" t="s">
        <v>319</v>
      </c>
      <c r="E36" s="3500"/>
      <c r="F36" s="1001" t="s">
        <v>319</v>
      </c>
      <c r="G36" s="1001" t="s">
        <v>319</v>
      </c>
      <c r="H36" s="479"/>
    </row>
    <row r="37" spans="1:8" ht="15">
      <c r="A37" s="3520">
        <f>YEAR($F$7)</f>
        <v>1900</v>
      </c>
      <c r="B37" s="3521"/>
      <c r="C37" s="3552"/>
      <c r="D37" s="3552"/>
      <c r="E37" s="3522"/>
      <c r="F37" s="3552"/>
      <c r="G37" s="3552"/>
      <c r="H37" s="479"/>
    </row>
    <row r="38" spans="1:8" ht="15">
      <c r="A38" s="3523">
        <f>+A37-1</f>
        <v>1899</v>
      </c>
      <c r="B38" s="3521"/>
      <c r="C38" s="3552"/>
      <c r="D38" s="3552"/>
      <c r="E38" s="3522"/>
      <c r="F38" s="3552"/>
      <c r="G38" s="3552"/>
      <c r="H38" s="479"/>
    </row>
    <row r="39" spans="1:8" ht="15">
      <c r="A39" s="3523">
        <f t="shared" ref="A39:A46" si="2">+A38-1</f>
        <v>1898</v>
      </c>
      <c r="B39" s="3521"/>
      <c r="C39" s="3552"/>
      <c r="D39" s="3552"/>
      <c r="E39" s="3522"/>
      <c r="F39" s="3552"/>
      <c r="G39" s="3552"/>
      <c r="H39" s="479"/>
    </row>
    <row r="40" spans="1:8" ht="15">
      <c r="A40" s="3523">
        <f t="shared" si="2"/>
        <v>1897</v>
      </c>
      <c r="B40" s="3521"/>
      <c r="C40" s="3552"/>
      <c r="D40" s="3552"/>
      <c r="E40" s="3522"/>
      <c r="F40" s="3552"/>
      <c r="G40" s="3552"/>
      <c r="H40" s="479"/>
    </row>
    <row r="41" spans="1:8" ht="15">
      <c r="A41" s="3523">
        <f t="shared" si="2"/>
        <v>1896</v>
      </c>
      <c r="B41" s="3521"/>
      <c r="C41" s="3552"/>
      <c r="D41" s="3552"/>
      <c r="E41" s="3522"/>
      <c r="F41" s="3552"/>
      <c r="G41" s="3552"/>
      <c r="H41" s="479"/>
    </row>
    <row r="42" spans="1:8" ht="15">
      <c r="A42" s="3523">
        <f t="shared" si="2"/>
        <v>1895</v>
      </c>
      <c r="B42" s="3521"/>
      <c r="C42" s="3552"/>
      <c r="D42" s="3552"/>
      <c r="E42" s="3522"/>
      <c r="F42" s="3552"/>
      <c r="G42" s="3552"/>
      <c r="H42" s="479"/>
    </row>
    <row r="43" spans="1:8" ht="15">
      <c r="A43" s="3523">
        <f t="shared" si="2"/>
        <v>1894</v>
      </c>
      <c r="B43" s="3521"/>
      <c r="C43" s="3552"/>
      <c r="D43" s="3552"/>
      <c r="E43" s="3522"/>
      <c r="F43" s="3552"/>
      <c r="G43" s="3552"/>
      <c r="H43" s="479"/>
    </row>
    <row r="44" spans="1:8" ht="15">
      <c r="A44" s="3523">
        <f t="shared" si="2"/>
        <v>1893</v>
      </c>
      <c r="B44" s="3521"/>
      <c r="C44" s="3552"/>
      <c r="D44" s="3552"/>
      <c r="E44" s="3522"/>
      <c r="F44" s="3552"/>
      <c r="G44" s="3552"/>
      <c r="H44" s="479"/>
    </row>
    <row r="45" spans="1:8" ht="15">
      <c r="A45" s="3523">
        <f t="shared" si="2"/>
        <v>1892</v>
      </c>
      <c r="B45" s="3521"/>
      <c r="C45" s="3552"/>
      <c r="D45" s="3552"/>
      <c r="E45" s="3522"/>
      <c r="F45" s="3552"/>
      <c r="G45" s="3552"/>
      <c r="H45" s="479"/>
    </row>
    <row r="46" spans="1:8" ht="15">
      <c r="A46" s="3523">
        <f t="shared" si="2"/>
        <v>1891</v>
      </c>
      <c r="B46" s="3521"/>
      <c r="C46" s="3552"/>
      <c r="D46" s="3552"/>
      <c r="E46" s="3522"/>
      <c r="F46" s="3552"/>
      <c r="G46" s="3552"/>
      <c r="H46" s="479"/>
    </row>
    <row r="47" spans="1:8" ht="15">
      <c r="A47" s="3523" t="str">
        <f>TEXT((A46-1),"0")&amp;" &amp; prior"</f>
        <v>1890 &amp; prior</v>
      </c>
      <c r="B47" s="3521"/>
      <c r="C47" s="3552"/>
      <c r="D47" s="3552"/>
      <c r="E47" s="3522"/>
      <c r="F47" s="3552"/>
      <c r="G47" s="3552"/>
      <c r="H47" s="479"/>
    </row>
    <row r="48" spans="1:8" ht="15">
      <c r="A48" s="3520" t="s">
        <v>693</v>
      </c>
      <c r="B48" s="3521"/>
      <c r="C48" s="3552"/>
      <c r="D48" s="3552"/>
      <c r="E48" s="3522"/>
      <c r="F48" s="3552"/>
      <c r="G48" s="3552"/>
      <c r="H48" s="479"/>
    </row>
    <row r="49" spans="1:8" ht="15">
      <c r="A49" s="3505" t="s">
        <v>182</v>
      </c>
      <c r="B49" s="3524"/>
      <c r="C49" s="3513">
        <f>SUM(C37:C48)</f>
        <v>0</v>
      </c>
      <c r="D49" s="6808"/>
      <c r="E49" s="6809"/>
      <c r="F49" s="3509">
        <f>SUM(F37:F48)</f>
        <v>0</v>
      </c>
      <c r="G49" s="3509">
        <f>SUM(G37:G48)</f>
        <v>0</v>
      </c>
      <c r="H49" s="479"/>
    </row>
    <row r="50" spans="1:8" ht="15">
      <c r="A50" s="3550"/>
      <c r="B50" s="3550"/>
      <c r="C50" s="1082"/>
      <c r="D50" s="1082"/>
      <c r="E50" s="1082"/>
      <c r="F50" s="1082"/>
      <c r="G50" s="1082"/>
      <c r="H50" s="479"/>
    </row>
    <row r="51" spans="1:8" s="340" customFormat="1">
      <c r="A51" s="342"/>
      <c r="B51" s="342"/>
      <c r="C51" s="342"/>
      <c r="D51" s="342"/>
      <c r="E51" s="342"/>
      <c r="G51" s="3460" t="str">
        <f>+ToC!E117</f>
        <v xml:space="preserve">GENERAL Annual Return </v>
      </c>
    </row>
    <row r="52" spans="1:8" ht="14.25">
      <c r="A52" s="342"/>
      <c r="B52" s="342"/>
      <c r="C52" s="342"/>
      <c r="D52" s="342"/>
      <c r="E52" s="342"/>
      <c r="F52" s="344"/>
      <c r="G52" s="353" t="s">
        <v>708</v>
      </c>
      <c r="H52" s="340"/>
    </row>
    <row r="53" spans="1:8" hidden="1"/>
    <row r="54" spans="1:8" hidden="1"/>
    <row r="55" spans="1:8" hidden="1"/>
    <row r="56" spans="1:8" hidden="1"/>
    <row r="57" spans="1:8" hidden="1"/>
    <row r="58" spans="1:8" hidden="1"/>
    <row r="59" spans="1:8" hidden="1"/>
  </sheetData>
  <sheetProtection algorithmName="SHA-512" hashValue="w1hKOhzG17mofQ0cbk1Vj8sA+1ligxJzD9f8PVrVcMpor7xlAWj0pRKX/wng4gzrsudSrc+NUkAJAzQB5CY/vg==" saltValue="Smll6nl16tL51KqwdOpCCw==" spinCount="100000" sheet="1" objects="1" scenarios="1"/>
  <customSheetViews>
    <customSheetView guid="{54084986-DBD9-467D-BB87-84DFF604BE53}">
      <selection activeCell="A36" sqref="A36"/>
      <pageMargins left="0.5" right="0.39370078740157499" top="0.39370078740157499" bottom="0.39370078740157499" header="0.39370078740157499" footer="0.39370078740157499"/>
      <pageSetup paperSize="5" scale="70" orientation="portrait" r:id="rId1"/>
    </customSheetView>
  </customSheetViews>
  <mergeCells count="2">
    <mergeCell ref="D49:E49"/>
    <mergeCell ref="A1:G1"/>
  </mergeCells>
  <hyperlinks>
    <hyperlink ref="A1:G1" location="ToC!A1" display="50.24"/>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H57"/>
  <sheetViews>
    <sheetView workbookViewId="0">
      <selection activeCell="B85" sqref="B85"/>
    </sheetView>
  </sheetViews>
  <sheetFormatPr defaultColWidth="0" defaultRowHeight="12.75" zeroHeight="1"/>
  <cols>
    <col min="1" max="1" width="26.83203125" style="341" customWidth="1"/>
    <col min="2" max="7" width="20.83203125" style="341" customWidth="1"/>
    <col min="8" max="8" width="0" style="341" hidden="1" customWidth="1"/>
    <col min="9" max="16384" width="9.33203125" style="341" hidden="1"/>
  </cols>
  <sheetData>
    <row r="1" spans="1:8" ht="14.25">
      <c r="A1" s="6509" t="s">
        <v>709</v>
      </c>
      <c r="B1" s="6509"/>
      <c r="C1" s="6509"/>
      <c r="D1" s="6509"/>
      <c r="E1" s="6509"/>
      <c r="F1" s="6509"/>
      <c r="G1" s="6509"/>
      <c r="H1" s="489"/>
    </row>
    <row r="2" spans="1:8" ht="15.75">
      <c r="A2" s="437"/>
      <c r="B2" s="437"/>
      <c r="C2" s="437"/>
      <c r="D2" s="437"/>
      <c r="E2" s="437"/>
      <c r="F2" s="426" t="s">
        <v>2298</v>
      </c>
      <c r="G2" s="437"/>
      <c r="H2" s="437"/>
    </row>
    <row r="3" spans="1:8" ht="15">
      <c r="A3" s="1443" t="str">
        <f>+Cover!A14</f>
        <v>Select Name of Insurer/ Financial Holding Company</v>
      </c>
      <c r="B3" s="1443"/>
      <c r="C3" s="1443"/>
      <c r="D3" s="1424"/>
      <c r="E3" s="1424"/>
      <c r="F3" s="1424"/>
      <c r="G3" s="437"/>
      <c r="H3" s="437"/>
    </row>
    <row r="4" spans="1:8" ht="15">
      <c r="A4" s="427" t="str">
        <f>+ToC!A3</f>
        <v>Insurer/Financial Holding Company</v>
      </c>
      <c r="B4" s="344"/>
      <c r="C4" s="344"/>
      <c r="D4" s="1424"/>
      <c r="E4" s="1424"/>
      <c r="F4" s="1424"/>
      <c r="G4" s="437"/>
      <c r="H4" s="437"/>
    </row>
    <row r="5" spans="1:8" ht="15">
      <c r="A5" s="427"/>
      <c r="B5" s="344"/>
      <c r="C5" s="344"/>
      <c r="D5" s="1424"/>
      <c r="E5" s="1424"/>
      <c r="F5" s="1424"/>
      <c r="G5" s="437"/>
      <c r="H5" s="437"/>
    </row>
    <row r="6" spans="1:8" ht="15">
      <c r="A6" s="427" t="str">
        <f>+ToC!A5</f>
        <v>General Insurers Annual Return</v>
      </c>
      <c r="B6" s="344"/>
      <c r="C6" s="344"/>
      <c r="D6" s="1424"/>
      <c r="E6" s="1424"/>
      <c r="F6" s="1424"/>
      <c r="G6" s="437"/>
      <c r="H6" s="437"/>
    </row>
    <row r="7" spans="1:8" ht="15">
      <c r="A7" s="427" t="str">
        <f>+ToC!A6</f>
        <v>For Year Ended:</v>
      </c>
      <c r="B7" s="344"/>
      <c r="C7" s="344"/>
      <c r="D7" s="1424"/>
      <c r="E7" s="1424"/>
      <c r="F7" s="4440">
        <f>+Cover!A22</f>
        <v>0</v>
      </c>
      <c r="G7" s="437"/>
      <c r="H7" s="437"/>
    </row>
    <row r="8" spans="1:8" ht="15">
      <c r="A8" s="1424"/>
      <c r="B8" s="1424"/>
      <c r="C8" s="1424"/>
      <c r="D8" s="342"/>
      <c r="E8" s="1424"/>
      <c r="F8" s="1424"/>
      <c r="G8" s="437"/>
      <c r="H8" s="437"/>
    </row>
    <row r="9" spans="1:8" ht="15">
      <c r="A9" s="1483" t="s">
        <v>700</v>
      </c>
      <c r="B9" s="344"/>
      <c r="C9" s="344"/>
      <c r="D9" s="1424"/>
      <c r="E9" s="1422"/>
      <c r="F9" s="1429"/>
      <c r="G9" s="492"/>
      <c r="H9" s="346"/>
    </row>
    <row r="10" spans="1:8" ht="15">
      <c r="A10" s="342"/>
      <c r="B10" s="344"/>
      <c r="C10" s="344"/>
      <c r="D10" s="1424"/>
      <c r="E10" s="1422"/>
      <c r="F10" s="1429"/>
      <c r="G10" s="492"/>
      <c r="H10" s="346"/>
    </row>
    <row r="11" spans="1:8" ht="15">
      <c r="A11" s="433" t="s">
        <v>689</v>
      </c>
      <c r="B11" s="342"/>
      <c r="C11" s="1484" t="s">
        <v>710</v>
      </c>
      <c r="D11" s="1082"/>
      <c r="E11" s="1082"/>
      <c r="F11" s="1082"/>
      <c r="G11" s="479"/>
      <c r="H11" s="479"/>
    </row>
    <row r="12" spans="1:8" ht="15">
      <c r="A12" s="1484" t="s">
        <v>691</v>
      </c>
      <c r="B12" s="1082"/>
      <c r="C12" s="1082"/>
      <c r="D12" s="1082"/>
      <c r="E12" s="1082"/>
      <c r="F12" s="1082"/>
      <c r="G12" s="479"/>
      <c r="H12" s="479"/>
    </row>
    <row r="13" spans="1:8" ht="15">
      <c r="A13" s="270"/>
      <c r="B13" s="479"/>
      <c r="C13" s="479"/>
      <c r="D13" s="479"/>
      <c r="E13" s="479"/>
      <c r="F13" s="479"/>
      <c r="G13" s="479"/>
      <c r="H13" s="479"/>
    </row>
    <row r="14" spans="1:8" ht="15">
      <c r="A14" s="3507">
        <v>1</v>
      </c>
      <c r="B14" s="3508">
        <f t="shared" ref="B14:G14" si="0">+A14+1</f>
        <v>2</v>
      </c>
      <c r="C14" s="3508">
        <f t="shared" si="0"/>
        <v>3</v>
      </c>
      <c r="D14" s="3508">
        <f t="shared" si="0"/>
        <v>4</v>
      </c>
      <c r="E14" s="3508">
        <f t="shared" si="0"/>
        <v>5</v>
      </c>
      <c r="F14" s="3508">
        <f t="shared" si="0"/>
        <v>6</v>
      </c>
      <c r="G14" s="3508">
        <f t="shared" si="0"/>
        <v>7</v>
      </c>
      <c r="H14" s="479"/>
    </row>
    <row r="15" spans="1:8"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c r="H15" s="479"/>
    </row>
    <row r="16" spans="1:8" ht="15">
      <c r="A16" s="3493"/>
      <c r="B16" s="1001" t="s">
        <v>692</v>
      </c>
      <c r="C16" s="1001" t="s">
        <v>319</v>
      </c>
      <c r="D16" s="1001" t="s">
        <v>319</v>
      </c>
      <c r="E16" s="1001" t="s">
        <v>692</v>
      </c>
      <c r="F16" s="1001" t="s">
        <v>319</v>
      </c>
      <c r="G16" s="1001" t="s">
        <v>319</v>
      </c>
      <c r="H16" s="479"/>
    </row>
    <row r="17" spans="1:8" ht="15">
      <c r="A17" s="3517">
        <f>YEAR($F$7)</f>
        <v>1900</v>
      </c>
      <c r="B17" s="3552"/>
      <c r="C17" s="3552"/>
      <c r="D17" s="3552"/>
      <c r="E17" s="3552"/>
      <c r="F17" s="3552"/>
      <c r="G17" s="3552"/>
      <c r="H17" s="479"/>
    </row>
    <row r="18" spans="1:8" ht="15">
      <c r="A18" s="3518">
        <f>+A17-1</f>
        <v>1899</v>
      </c>
      <c r="B18" s="3552"/>
      <c r="C18" s="3552"/>
      <c r="D18" s="3552"/>
      <c r="E18" s="3552"/>
      <c r="F18" s="3552"/>
      <c r="G18" s="3552"/>
      <c r="H18" s="479"/>
    </row>
    <row r="19" spans="1:8" ht="15">
      <c r="A19" s="3518">
        <f t="shared" ref="A19:A26" si="1">+A18-1</f>
        <v>1898</v>
      </c>
      <c r="B19" s="3552"/>
      <c r="C19" s="3552"/>
      <c r="D19" s="3552"/>
      <c r="E19" s="3552"/>
      <c r="F19" s="3552"/>
      <c r="G19" s="3552"/>
      <c r="H19" s="479"/>
    </row>
    <row r="20" spans="1:8" ht="15">
      <c r="A20" s="3518">
        <f t="shared" si="1"/>
        <v>1897</v>
      </c>
      <c r="B20" s="3552"/>
      <c r="C20" s="3552"/>
      <c r="D20" s="3552"/>
      <c r="E20" s="3552"/>
      <c r="F20" s="3552"/>
      <c r="G20" s="3552"/>
      <c r="H20" s="479"/>
    </row>
    <row r="21" spans="1:8" ht="15">
      <c r="A21" s="3518">
        <f t="shared" si="1"/>
        <v>1896</v>
      </c>
      <c r="B21" s="3552"/>
      <c r="C21" s="3552"/>
      <c r="D21" s="3552"/>
      <c r="E21" s="3552"/>
      <c r="F21" s="3552"/>
      <c r="G21" s="3552"/>
      <c r="H21" s="479"/>
    </row>
    <row r="22" spans="1:8" ht="15">
      <c r="A22" s="3518">
        <f t="shared" si="1"/>
        <v>1895</v>
      </c>
      <c r="B22" s="3552"/>
      <c r="C22" s="3552"/>
      <c r="D22" s="3552"/>
      <c r="E22" s="3552"/>
      <c r="F22" s="3552"/>
      <c r="G22" s="3552"/>
      <c r="H22" s="479"/>
    </row>
    <row r="23" spans="1:8" ht="15">
      <c r="A23" s="3518">
        <f t="shared" si="1"/>
        <v>1894</v>
      </c>
      <c r="B23" s="3552"/>
      <c r="C23" s="3552"/>
      <c r="D23" s="3552"/>
      <c r="E23" s="3552"/>
      <c r="F23" s="3552"/>
      <c r="G23" s="3552"/>
      <c r="H23" s="479"/>
    </row>
    <row r="24" spans="1:8" ht="15">
      <c r="A24" s="3518">
        <f t="shared" si="1"/>
        <v>1893</v>
      </c>
      <c r="B24" s="3552"/>
      <c r="C24" s="3552"/>
      <c r="D24" s="3552"/>
      <c r="E24" s="3552"/>
      <c r="F24" s="3552"/>
      <c r="G24" s="3552"/>
      <c r="H24" s="479"/>
    </row>
    <row r="25" spans="1:8" ht="15">
      <c r="A25" s="3518">
        <f t="shared" si="1"/>
        <v>1892</v>
      </c>
      <c r="B25" s="3552"/>
      <c r="C25" s="3552"/>
      <c r="D25" s="3552"/>
      <c r="E25" s="3552"/>
      <c r="F25" s="3552"/>
      <c r="G25" s="3552"/>
      <c r="H25" s="479"/>
    </row>
    <row r="26" spans="1:8" ht="15">
      <c r="A26" s="3518">
        <f t="shared" si="1"/>
        <v>1891</v>
      </c>
      <c r="B26" s="3552"/>
      <c r="C26" s="3552"/>
      <c r="D26" s="3552"/>
      <c r="E26" s="3552"/>
      <c r="F26" s="3552"/>
      <c r="G26" s="3552"/>
      <c r="H26" s="479"/>
    </row>
    <row r="27" spans="1:8" ht="15">
      <c r="A27" s="3519" t="str">
        <f>TEXT((A26-1),"0")&amp;" &amp; prior"</f>
        <v>1890 &amp; prior</v>
      </c>
      <c r="B27" s="3552"/>
      <c r="C27" s="3552"/>
      <c r="D27" s="3552"/>
      <c r="E27" s="3552"/>
      <c r="F27" s="3552"/>
      <c r="G27" s="3552"/>
      <c r="H27" s="479"/>
    </row>
    <row r="28" spans="1:8" ht="15">
      <c r="A28" s="3517" t="s">
        <v>693</v>
      </c>
      <c r="B28" s="3552"/>
      <c r="C28" s="3552"/>
      <c r="D28" s="3552"/>
      <c r="E28" s="3552"/>
      <c r="F28" s="3552"/>
      <c r="G28" s="3552"/>
      <c r="H28" s="479"/>
    </row>
    <row r="29" spans="1:8" ht="15">
      <c r="A29" s="3506" t="s">
        <v>182</v>
      </c>
      <c r="B29" s="3509">
        <f>SUM(B17:B28)</f>
        <v>0</v>
      </c>
      <c r="C29" s="3509">
        <f>SUM(C17:C28)</f>
        <v>0</v>
      </c>
      <c r="D29" s="3510"/>
      <c r="E29" s="3509">
        <f>SUM(E17:E28)</f>
        <v>0</v>
      </c>
      <c r="F29" s="3509">
        <f>SUM(F17:F28)</f>
        <v>0</v>
      </c>
      <c r="G29" s="3509">
        <f>SUM(G17:G28)</f>
        <v>0</v>
      </c>
      <c r="H29" s="479"/>
    </row>
    <row r="30" spans="1:8" ht="15">
      <c r="A30" s="3526"/>
      <c r="B30" s="1933"/>
      <c r="C30" s="1933"/>
      <c r="D30" s="1933"/>
      <c r="E30" s="1933"/>
      <c r="F30" s="1933"/>
      <c r="G30" s="1933"/>
      <c r="H30" s="479"/>
    </row>
    <row r="31" spans="1:8" ht="15">
      <c r="A31" s="3526"/>
      <c r="B31" s="1933"/>
      <c r="C31" s="1933"/>
      <c r="D31" s="1933"/>
      <c r="E31" s="1933"/>
      <c r="F31" s="1933"/>
      <c r="G31" s="1933"/>
      <c r="H31" s="479"/>
    </row>
    <row r="32" spans="1:8" ht="15">
      <c r="A32" s="1484" t="s">
        <v>694</v>
      </c>
      <c r="B32" s="3548"/>
      <c r="C32" s="3548"/>
      <c r="D32" s="3548"/>
      <c r="E32" s="3548"/>
      <c r="F32" s="3548"/>
      <c r="G32" s="3548"/>
      <c r="H32" s="479"/>
    </row>
    <row r="33" spans="1:8" ht="15">
      <c r="A33" s="1484"/>
      <c r="B33" s="3548"/>
      <c r="C33" s="3548"/>
      <c r="D33" s="3548"/>
      <c r="E33" s="3548"/>
      <c r="F33" s="3548"/>
      <c r="G33" s="3548"/>
      <c r="H33" s="479"/>
    </row>
    <row r="34" spans="1:8" ht="15">
      <c r="A34" s="436">
        <v>1</v>
      </c>
      <c r="B34" s="3346"/>
      <c r="C34" s="436">
        <v>3</v>
      </c>
      <c r="D34" s="436">
        <v>4</v>
      </c>
      <c r="E34" s="3346"/>
      <c r="F34" s="436">
        <v>6</v>
      </c>
      <c r="G34" s="436">
        <v>7</v>
      </c>
      <c r="H34" s="479"/>
    </row>
    <row r="35" spans="1:8" ht="90" customHeight="1">
      <c r="A35" s="3490" t="str">
        <f>"Figures grouped by Accident Year ending "&amp;TEXT($F$7,"dd-mmm")</f>
        <v>Figures grouped by Accident Year ending 00-Jan</v>
      </c>
      <c r="B35" s="3495"/>
      <c r="C35" s="3491" t="str">
        <f>+"Net Claim Payments during "&amp;YEAR($F$7)</f>
        <v>Net Claim Payments during 1900</v>
      </c>
      <c r="D35" s="3490" t="str">
        <f>+"Cumulative Net Claim Payments from accident year to end of financial year "&amp;YEAR($F$7)</f>
        <v>Cumulative Net Claim Payments from accident year to end of financial year 1900</v>
      </c>
      <c r="E35" s="3496"/>
      <c r="F35" s="3491" t="str">
        <f>"Net Case Reserves on Claims Outstanding at end of financial year "&amp;YEAR($F$7)</f>
        <v>Net Case Reserves on Claims Outstanding at end of financial year 1900</v>
      </c>
      <c r="G35" s="3491" t="str">
        <f>"Net IBNR Reserve at end of financial year "&amp;YEAR($F$7)</f>
        <v>Net IBNR Reserve at end of financial year 1900</v>
      </c>
      <c r="H35" s="479"/>
    </row>
    <row r="36" spans="1:8" ht="15">
      <c r="A36" s="3497"/>
      <c r="B36" s="3498"/>
      <c r="C36" s="1001" t="s">
        <v>319</v>
      </c>
      <c r="D36" s="1001" t="s">
        <v>319</v>
      </c>
      <c r="E36" s="3500"/>
      <c r="F36" s="1001" t="s">
        <v>319</v>
      </c>
      <c r="G36" s="1001" t="s">
        <v>319</v>
      </c>
      <c r="H36" s="479"/>
    </row>
    <row r="37" spans="1:8" ht="15">
      <c r="A37" s="3520">
        <f>YEAR($F$7)</f>
        <v>1900</v>
      </c>
      <c r="B37" s="3521"/>
      <c r="C37" s="3552"/>
      <c r="D37" s="3552"/>
      <c r="E37" s="3522"/>
      <c r="F37" s="3552"/>
      <c r="G37" s="3552"/>
      <c r="H37" s="479"/>
    </row>
    <row r="38" spans="1:8" ht="15">
      <c r="A38" s="3523">
        <f>+A37-1</f>
        <v>1899</v>
      </c>
      <c r="B38" s="3521"/>
      <c r="C38" s="3552"/>
      <c r="D38" s="3552"/>
      <c r="E38" s="3522"/>
      <c r="F38" s="3552"/>
      <c r="G38" s="3552"/>
      <c r="H38" s="479"/>
    </row>
    <row r="39" spans="1:8" ht="15">
      <c r="A39" s="3523">
        <f t="shared" ref="A39:A46" si="2">+A38-1</f>
        <v>1898</v>
      </c>
      <c r="B39" s="3521"/>
      <c r="C39" s="3552"/>
      <c r="D39" s="3552"/>
      <c r="E39" s="3522"/>
      <c r="F39" s="3552"/>
      <c r="G39" s="3552"/>
      <c r="H39" s="479"/>
    </row>
    <row r="40" spans="1:8" ht="15">
      <c r="A40" s="3523">
        <f t="shared" si="2"/>
        <v>1897</v>
      </c>
      <c r="B40" s="3521"/>
      <c r="C40" s="3552"/>
      <c r="D40" s="3552"/>
      <c r="E40" s="3522"/>
      <c r="F40" s="3552"/>
      <c r="G40" s="3552"/>
      <c r="H40" s="479"/>
    </row>
    <row r="41" spans="1:8" ht="15">
      <c r="A41" s="3523">
        <f t="shared" si="2"/>
        <v>1896</v>
      </c>
      <c r="B41" s="3521"/>
      <c r="C41" s="3552"/>
      <c r="D41" s="3552"/>
      <c r="E41" s="3522"/>
      <c r="F41" s="3552"/>
      <c r="G41" s="3552"/>
      <c r="H41" s="479"/>
    </row>
    <row r="42" spans="1:8" ht="15">
      <c r="A42" s="3523">
        <f t="shared" si="2"/>
        <v>1895</v>
      </c>
      <c r="B42" s="3521"/>
      <c r="C42" s="3552"/>
      <c r="D42" s="3552"/>
      <c r="E42" s="3522"/>
      <c r="F42" s="3552"/>
      <c r="G42" s="3552"/>
      <c r="H42" s="479"/>
    </row>
    <row r="43" spans="1:8" ht="15">
      <c r="A43" s="3523">
        <f t="shared" si="2"/>
        <v>1894</v>
      </c>
      <c r="B43" s="3521"/>
      <c r="C43" s="3552"/>
      <c r="D43" s="3552"/>
      <c r="E43" s="3522"/>
      <c r="F43" s="3552"/>
      <c r="G43" s="3552"/>
      <c r="H43" s="479"/>
    </row>
    <row r="44" spans="1:8" ht="15">
      <c r="A44" s="3523">
        <f t="shared" si="2"/>
        <v>1893</v>
      </c>
      <c r="B44" s="3521"/>
      <c r="C44" s="3552"/>
      <c r="D44" s="3552"/>
      <c r="E44" s="3522"/>
      <c r="F44" s="3552"/>
      <c r="G44" s="3552"/>
      <c r="H44" s="479"/>
    </row>
    <row r="45" spans="1:8" ht="15">
      <c r="A45" s="3523">
        <f t="shared" si="2"/>
        <v>1892</v>
      </c>
      <c r="B45" s="3521"/>
      <c r="C45" s="3552"/>
      <c r="D45" s="3552"/>
      <c r="E45" s="3522"/>
      <c r="F45" s="3552"/>
      <c r="G45" s="3552"/>
      <c r="H45" s="479"/>
    </row>
    <row r="46" spans="1:8" ht="15">
      <c r="A46" s="3523">
        <f t="shared" si="2"/>
        <v>1891</v>
      </c>
      <c r="B46" s="3521"/>
      <c r="C46" s="3552"/>
      <c r="D46" s="3552"/>
      <c r="E46" s="3522"/>
      <c r="F46" s="3552"/>
      <c r="G46" s="3552"/>
      <c r="H46" s="479"/>
    </row>
    <row r="47" spans="1:8" ht="15">
      <c r="A47" s="3523" t="str">
        <f>TEXT((A46-1),"0")&amp;" &amp; prior"</f>
        <v>1890 &amp; prior</v>
      </c>
      <c r="B47" s="3521"/>
      <c r="C47" s="3552"/>
      <c r="D47" s="3552"/>
      <c r="E47" s="3522"/>
      <c r="F47" s="3552"/>
      <c r="G47" s="3552"/>
      <c r="H47" s="479"/>
    </row>
    <row r="48" spans="1:8" ht="15">
      <c r="A48" s="3520" t="s">
        <v>693</v>
      </c>
      <c r="B48" s="3521"/>
      <c r="C48" s="3552"/>
      <c r="D48" s="3552"/>
      <c r="E48" s="3522"/>
      <c r="F48" s="3553"/>
      <c r="G48" s="3553"/>
      <c r="H48" s="479"/>
    </row>
    <row r="49" spans="1:8" ht="15">
      <c r="A49" s="3505" t="s">
        <v>182</v>
      </c>
      <c r="B49" s="3524"/>
      <c r="C49" s="3513">
        <f>SUM(C37:C48)</f>
        <v>0</v>
      </c>
      <c r="D49" s="6808"/>
      <c r="E49" s="6809"/>
      <c r="F49" s="3509">
        <f>SUM(F37:F48)</f>
        <v>0</v>
      </c>
      <c r="G49" s="3509">
        <f>SUM(G37:G48)</f>
        <v>0</v>
      </c>
      <c r="H49" s="479"/>
    </row>
    <row r="50" spans="1:8" ht="15">
      <c r="A50" s="3550"/>
      <c r="B50" s="3550"/>
      <c r="C50" s="1082"/>
      <c r="D50" s="1082"/>
      <c r="E50" s="1082"/>
      <c r="F50" s="1082"/>
      <c r="G50" s="1082"/>
      <c r="H50" s="479"/>
    </row>
    <row r="51" spans="1:8" ht="14.25">
      <c r="A51" s="342"/>
      <c r="B51" s="342"/>
      <c r="C51" s="342"/>
      <c r="D51" s="342"/>
      <c r="E51" s="342"/>
      <c r="F51" s="342"/>
      <c r="G51" s="347" t="str">
        <f>+ToC!E117</f>
        <v xml:space="preserve">GENERAL Annual Return </v>
      </c>
      <c r="H51" s="340"/>
    </row>
    <row r="52" spans="1:8" ht="14.25">
      <c r="A52" s="342"/>
      <c r="B52" s="342"/>
      <c r="C52" s="342"/>
      <c r="D52" s="342"/>
      <c r="E52" s="342"/>
      <c r="F52" s="342"/>
      <c r="G52" s="353" t="s">
        <v>1775</v>
      </c>
      <c r="H52" s="340"/>
    </row>
    <row r="53" spans="1:8" hidden="1"/>
    <row r="54" spans="1:8" hidden="1"/>
    <row r="55" spans="1:8" hidden="1"/>
    <row r="56" spans="1:8" hidden="1"/>
    <row r="57" spans="1:8" hidden="1"/>
  </sheetData>
  <sheetProtection algorithmName="SHA-512" hashValue="G8oZpi0O+QnXPztO3eNG5/bwHj8xf8/AzwgJcDClPhgFF9nFyIrna0dEe9lJUySlDzcskEglH6IxHNcpcP+pcw==" saltValue="WUenkKDQCJs5woZnGdUkoA==" spinCount="100000" sheet="1" objects="1" scenarios="1"/>
  <customSheetViews>
    <customSheetView guid="{54084986-DBD9-467D-BB87-84DFF604BE53}" topLeftCell="A4">
      <selection activeCell="A11" sqref="A11:XFD13"/>
      <pageMargins left="0.5" right="0.39370078740157499" top="0.39370078740157499" bottom="0.39370078740157499" header="0.39370078740157499" footer="0.39370078740157499"/>
      <pageSetup paperSize="5" scale="70" orientation="portrait" r:id="rId1"/>
    </customSheetView>
  </customSheetViews>
  <mergeCells count="2">
    <mergeCell ref="D49:E49"/>
    <mergeCell ref="A1:G1"/>
  </mergeCells>
  <hyperlinks>
    <hyperlink ref="A1:G1" location="ToC!A1" display="50.25"/>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H57"/>
  <sheetViews>
    <sheetView workbookViewId="0">
      <selection activeCell="B85" sqref="B85"/>
    </sheetView>
  </sheetViews>
  <sheetFormatPr defaultColWidth="0" defaultRowHeight="12.75" zeroHeight="1"/>
  <cols>
    <col min="1" max="1" width="26.83203125" style="341" customWidth="1"/>
    <col min="2" max="7" width="20.83203125" style="341" customWidth="1"/>
    <col min="8" max="8" width="0" style="341" hidden="1" customWidth="1"/>
    <col min="9" max="16384" width="9.33203125" style="341" hidden="1"/>
  </cols>
  <sheetData>
    <row r="1" spans="1:8" ht="14.25">
      <c r="A1" s="6509" t="s">
        <v>711</v>
      </c>
      <c r="B1" s="6509"/>
      <c r="C1" s="6509"/>
      <c r="D1" s="6509"/>
      <c r="E1" s="6509"/>
      <c r="F1" s="6509"/>
      <c r="G1" s="6509"/>
      <c r="H1" s="489"/>
    </row>
    <row r="2" spans="1:8" ht="15.75">
      <c r="A2" s="437"/>
      <c r="B2" s="437"/>
      <c r="C2" s="437"/>
      <c r="D2" s="437"/>
      <c r="E2" s="437"/>
      <c r="F2" s="426" t="s">
        <v>2298</v>
      </c>
      <c r="G2" s="437"/>
      <c r="H2" s="437"/>
    </row>
    <row r="3" spans="1:8" ht="15">
      <c r="A3" s="1483" t="str">
        <f>+Cover!A14</f>
        <v>Select Name of Insurer/ Financial Holding Company</v>
      </c>
      <c r="B3" s="1487"/>
      <c r="C3" s="1487"/>
      <c r="D3" s="344"/>
      <c r="E3" s="344"/>
      <c r="F3" s="344"/>
      <c r="G3" s="340"/>
      <c r="H3" s="340"/>
    </row>
    <row r="4" spans="1:8" ht="15">
      <c r="A4" s="681" t="str">
        <f>+ToC!A3</f>
        <v>Insurer/Financial Holding Company</v>
      </c>
      <c r="B4" s="344"/>
      <c r="C4" s="344"/>
      <c r="D4" s="344"/>
      <c r="E4" s="344"/>
      <c r="F4" s="344"/>
      <c r="G4" s="340"/>
      <c r="H4" s="340"/>
    </row>
    <row r="5" spans="1:8" ht="15">
      <c r="A5" s="427"/>
      <c r="B5" s="344"/>
      <c r="C5" s="344"/>
      <c r="D5" s="344"/>
      <c r="E5" s="344"/>
      <c r="F5" s="344"/>
      <c r="G5" s="340"/>
      <c r="H5" s="340"/>
    </row>
    <row r="6" spans="1:8" ht="15">
      <c r="A6" s="427" t="str">
        <f>+ToC!A5</f>
        <v>General Insurers Annual Return</v>
      </c>
      <c r="B6" s="344"/>
      <c r="C6" s="344"/>
      <c r="D6" s="344"/>
      <c r="E6" s="344"/>
      <c r="F6" s="344"/>
      <c r="G6" s="340"/>
      <c r="H6" s="340"/>
    </row>
    <row r="7" spans="1:8" ht="15">
      <c r="A7" s="427" t="str">
        <f>+ToC!A6</f>
        <v>For Year Ended:</v>
      </c>
      <c r="B7" s="344"/>
      <c r="C7" s="344"/>
      <c r="D7" s="344"/>
      <c r="E7" s="344"/>
      <c r="F7" s="4440">
        <f>+Cover!A22</f>
        <v>0</v>
      </c>
      <c r="G7" s="340"/>
      <c r="H7" s="340"/>
    </row>
    <row r="8" spans="1:8" ht="15">
      <c r="A8" s="427"/>
      <c r="B8" s="344"/>
      <c r="C8" s="344"/>
      <c r="D8" s="344"/>
      <c r="E8" s="344"/>
      <c r="F8" s="344"/>
      <c r="G8" s="340"/>
      <c r="H8" s="340"/>
    </row>
    <row r="9" spans="1:8" ht="15">
      <c r="A9" s="1483" t="s">
        <v>700</v>
      </c>
      <c r="B9" s="344"/>
      <c r="C9" s="344"/>
      <c r="D9" s="1424"/>
      <c r="E9" s="1422"/>
      <c r="F9" s="1429"/>
      <c r="G9" s="492"/>
      <c r="H9" s="340"/>
    </row>
    <row r="10" spans="1:8" ht="15">
      <c r="A10" s="427"/>
      <c r="B10" s="344"/>
      <c r="C10" s="344"/>
      <c r="D10" s="344"/>
      <c r="E10" s="344"/>
      <c r="F10" s="344"/>
      <c r="G10" s="475"/>
      <c r="H10" s="340"/>
    </row>
    <row r="11" spans="1:8" ht="15">
      <c r="A11" s="433" t="s">
        <v>689</v>
      </c>
      <c r="B11" s="342"/>
      <c r="C11" s="1484" t="s">
        <v>712</v>
      </c>
      <c r="D11" s="1082"/>
      <c r="E11" s="1082"/>
      <c r="F11" s="1082"/>
      <c r="G11" s="479"/>
      <c r="H11" s="479"/>
    </row>
    <row r="12" spans="1:8" ht="15">
      <c r="A12" s="1484" t="s">
        <v>691</v>
      </c>
      <c r="B12" s="1082"/>
      <c r="C12" s="1082"/>
      <c r="D12" s="1082"/>
      <c r="E12" s="1082"/>
      <c r="F12" s="1082"/>
      <c r="G12" s="479"/>
      <c r="H12" s="479"/>
    </row>
    <row r="13" spans="1:8" ht="15">
      <c r="A13" s="270"/>
      <c r="B13" s="479"/>
      <c r="C13" s="479"/>
      <c r="D13" s="479"/>
      <c r="E13" s="479"/>
      <c r="F13" s="479"/>
      <c r="G13" s="479"/>
      <c r="H13" s="479"/>
    </row>
    <row r="14" spans="1:8" ht="15">
      <c r="A14" s="3507">
        <v>1</v>
      </c>
      <c r="B14" s="3508">
        <f t="shared" ref="B14:G14" si="0">+A14+1</f>
        <v>2</v>
      </c>
      <c r="C14" s="3508">
        <f t="shared" si="0"/>
        <v>3</v>
      </c>
      <c r="D14" s="3508">
        <f t="shared" si="0"/>
        <v>4</v>
      </c>
      <c r="E14" s="3508">
        <f t="shared" si="0"/>
        <v>5</v>
      </c>
      <c r="F14" s="3508">
        <f t="shared" si="0"/>
        <v>6</v>
      </c>
      <c r="G14" s="3508">
        <f t="shared" si="0"/>
        <v>7</v>
      </c>
      <c r="H14" s="479"/>
    </row>
    <row r="15" spans="1:8"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c r="H15" s="479"/>
    </row>
    <row r="16" spans="1:8" ht="15">
      <c r="A16" s="3551"/>
      <c r="B16" s="3499" t="s">
        <v>692</v>
      </c>
      <c r="C16" s="3499" t="s">
        <v>319</v>
      </c>
      <c r="D16" s="3499" t="s">
        <v>319</v>
      </c>
      <c r="E16" s="3499" t="s">
        <v>692</v>
      </c>
      <c r="F16" s="3499" t="s">
        <v>319</v>
      </c>
      <c r="G16" s="3499" t="s">
        <v>319</v>
      </c>
      <c r="H16" s="479"/>
    </row>
    <row r="17" spans="1:8" ht="15">
      <c r="A17" s="3517">
        <f>YEAR($F$7)</f>
        <v>1900</v>
      </c>
      <c r="B17" s="3552"/>
      <c r="C17" s="3552"/>
      <c r="D17" s="3552"/>
      <c r="E17" s="3552"/>
      <c r="F17" s="3552"/>
      <c r="G17" s="3552"/>
      <c r="H17" s="484"/>
    </row>
    <row r="18" spans="1:8" ht="15">
      <c r="A18" s="3518">
        <f>+A17-1</f>
        <v>1899</v>
      </c>
      <c r="B18" s="3552"/>
      <c r="C18" s="3552"/>
      <c r="D18" s="3552"/>
      <c r="E18" s="3552"/>
      <c r="F18" s="3552"/>
      <c r="G18" s="3552"/>
      <c r="H18" s="484"/>
    </row>
    <row r="19" spans="1:8" ht="15">
      <c r="A19" s="3518">
        <f t="shared" ref="A19:A26" si="1">+A18-1</f>
        <v>1898</v>
      </c>
      <c r="B19" s="3552"/>
      <c r="C19" s="3552"/>
      <c r="D19" s="3552"/>
      <c r="E19" s="3552"/>
      <c r="F19" s="3552"/>
      <c r="G19" s="3552"/>
      <c r="H19" s="484"/>
    </row>
    <row r="20" spans="1:8" ht="15">
      <c r="A20" s="3518">
        <f t="shared" si="1"/>
        <v>1897</v>
      </c>
      <c r="B20" s="3552"/>
      <c r="C20" s="3552"/>
      <c r="D20" s="3552"/>
      <c r="E20" s="3552"/>
      <c r="F20" s="3552"/>
      <c r="G20" s="3552"/>
      <c r="H20" s="484"/>
    </row>
    <row r="21" spans="1:8" ht="15">
      <c r="A21" s="3518">
        <f t="shared" si="1"/>
        <v>1896</v>
      </c>
      <c r="B21" s="3552"/>
      <c r="C21" s="3552"/>
      <c r="D21" s="3552"/>
      <c r="E21" s="3552"/>
      <c r="F21" s="3552"/>
      <c r="G21" s="3552"/>
      <c r="H21" s="484"/>
    </row>
    <row r="22" spans="1:8" ht="15">
      <c r="A22" s="3518">
        <f t="shared" si="1"/>
        <v>1895</v>
      </c>
      <c r="B22" s="3552"/>
      <c r="C22" s="3552"/>
      <c r="D22" s="3552"/>
      <c r="E22" s="3552"/>
      <c r="F22" s="3552"/>
      <c r="G22" s="3552"/>
      <c r="H22" s="484"/>
    </row>
    <row r="23" spans="1:8" ht="15">
      <c r="A23" s="3518">
        <f t="shared" si="1"/>
        <v>1894</v>
      </c>
      <c r="B23" s="3552"/>
      <c r="C23" s="3552"/>
      <c r="D23" s="3552"/>
      <c r="E23" s="3552"/>
      <c r="F23" s="3552"/>
      <c r="G23" s="3552"/>
      <c r="H23" s="484"/>
    </row>
    <row r="24" spans="1:8" ht="15">
      <c r="A24" s="3518">
        <f t="shared" si="1"/>
        <v>1893</v>
      </c>
      <c r="B24" s="3552"/>
      <c r="C24" s="3552"/>
      <c r="D24" s="3552"/>
      <c r="E24" s="3552"/>
      <c r="F24" s="3552"/>
      <c r="G24" s="3552"/>
      <c r="H24" s="484"/>
    </row>
    <row r="25" spans="1:8" ht="15">
      <c r="A25" s="3518">
        <f t="shared" si="1"/>
        <v>1892</v>
      </c>
      <c r="B25" s="3552"/>
      <c r="C25" s="3552"/>
      <c r="D25" s="3552"/>
      <c r="E25" s="3552"/>
      <c r="F25" s="3552"/>
      <c r="G25" s="3552"/>
      <c r="H25" s="484"/>
    </row>
    <row r="26" spans="1:8" ht="15">
      <c r="A26" s="3518">
        <f t="shared" si="1"/>
        <v>1891</v>
      </c>
      <c r="B26" s="3552"/>
      <c r="C26" s="3552"/>
      <c r="D26" s="3552"/>
      <c r="E26" s="3552"/>
      <c r="F26" s="3552"/>
      <c r="G26" s="3552"/>
      <c r="H26" s="484"/>
    </row>
    <row r="27" spans="1:8" ht="15">
      <c r="A27" s="3519" t="str">
        <f>TEXT((A26-1),"0")&amp;" &amp; prior"</f>
        <v>1890 &amp; prior</v>
      </c>
      <c r="B27" s="3552"/>
      <c r="C27" s="3552"/>
      <c r="D27" s="3552"/>
      <c r="E27" s="3552"/>
      <c r="F27" s="3552"/>
      <c r="G27" s="3552"/>
      <c r="H27" s="484"/>
    </row>
    <row r="28" spans="1:8" ht="15">
      <c r="A28" s="3517" t="s">
        <v>693</v>
      </c>
      <c r="B28" s="3552"/>
      <c r="C28" s="3552"/>
      <c r="D28" s="3552"/>
      <c r="E28" s="3552"/>
      <c r="F28" s="3552"/>
      <c r="G28" s="3552"/>
      <c r="H28" s="484"/>
    </row>
    <row r="29" spans="1:8" ht="15">
      <c r="A29" s="3506" t="s">
        <v>182</v>
      </c>
      <c r="B29" s="3509">
        <f>SUM(B17:B28)</f>
        <v>0</v>
      </c>
      <c r="C29" s="3509">
        <f>SUM(C17:C28)</f>
        <v>0</v>
      </c>
      <c r="D29" s="3510"/>
      <c r="E29" s="3509">
        <f>SUM(E17:E28)</f>
        <v>0</v>
      </c>
      <c r="F29" s="3509">
        <f>SUM(F17:F28)</f>
        <v>0</v>
      </c>
      <c r="G29" s="3509">
        <f>SUM(G17:G28)</f>
        <v>0</v>
      </c>
      <c r="H29" s="484"/>
    </row>
    <row r="30" spans="1:8" ht="15">
      <c r="A30" s="3526"/>
      <c r="B30" s="1933"/>
      <c r="C30" s="1933"/>
      <c r="D30" s="1933"/>
      <c r="E30" s="1933"/>
      <c r="F30" s="1933"/>
      <c r="G30" s="1933"/>
      <c r="H30" s="485"/>
    </row>
    <row r="31" spans="1:8" ht="15">
      <c r="A31" s="3526"/>
      <c r="B31" s="1933"/>
      <c r="C31" s="1933"/>
      <c r="D31" s="1933"/>
      <c r="E31" s="1933"/>
      <c r="F31" s="1933"/>
      <c r="G31" s="1933"/>
      <c r="H31" s="485"/>
    </row>
    <row r="32" spans="1:8" ht="15">
      <c r="A32" s="1484" t="s">
        <v>694</v>
      </c>
      <c r="B32" s="3548"/>
      <c r="C32" s="3548"/>
      <c r="D32" s="3548"/>
      <c r="E32" s="3548"/>
      <c r="F32" s="3548"/>
      <c r="G32" s="3548"/>
      <c r="H32" s="486"/>
    </row>
    <row r="33" spans="1:8" ht="15">
      <c r="A33" s="1484"/>
      <c r="B33" s="3548"/>
      <c r="C33" s="3548"/>
      <c r="D33" s="3548"/>
      <c r="E33" s="3548"/>
      <c r="F33" s="3548"/>
      <c r="G33" s="3548"/>
      <c r="H33" s="486"/>
    </row>
    <row r="34" spans="1:8" ht="15">
      <c r="A34" s="436">
        <v>1</v>
      </c>
      <c r="B34" s="3346"/>
      <c r="C34" s="436">
        <v>3</v>
      </c>
      <c r="D34" s="436">
        <v>4</v>
      </c>
      <c r="E34" s="3346"/>
      <c r="F34" s="436">
        <v>6</v>
      </c>
      <c r="G34" s="436">
        <v>7</v>
      </c>
      <c r="H34" s="484"/>
    </row>
    <row r="35" spans="1:8" ht="88.5" customHeight="1">
      <c r="A35" s="3490" t="str">
        <f>"Figures grouped by Accident Year ending "&amp;TEXT($F$7,"dd-mmm")</f>
        <v>Figures grouped by Accident Year ending 00-Jan</v>
      </c>
      <c r="B35" s="3495"/>
      <c r="C35" s="3491" t="str">
        <f>+"Net Claim Payments during "&amp;YEAR($F$7)</f>
        <v>Net Claim Payments during 1900</v>
      </c>
      <c r="D35" s="3490" t="str">
        <f>+"Cumulative Net Claim Payments from accident year to end of financial year "&amp;YEAR($F$7)</f>
        <v>Cumulative Net Claim Payments from accident year to end of financial year 1900</v>
      </c>
      <c r="E35" s="3496"/>
      <c r="F35" s="3491" t="str">
        <f>"Net Case Reserves on Claims Outstanding at end of financial year "&amp;YEAR($F$7)</f>
        <v>Net Case Reserves on Claims Outstanding at end of financial year 1900</v>
      </c>
      <c r="G35" s="3491" t="str">
        <f>"Net IBNR Reserve at end of financial year "&amp;YEAR($F$7)</f>
        <v>Net IBNR Reserve at end of financial year 1900</v>
      </c>
      <c r="H35" s="484"/>
    </row>
    <row r="36" spans="1:8" ht="15">
      <c r="A36" s="3497"/>
      <c r="B36" s="3498"/>
      <c r="C36" s="3499" t="s">
        <v>319</v>
      </c>
      <c r="D36" s="3499" t="s">
        <v>319</v>
      </c>
      <c r="E36" s="3500"/>
      <c r="F36" s="3499" t="s">
        <v>319</v>
      </c>
      <c r="G36" s="3499" t="s">
        <v>319</v>
      </c>
      <c r="H36" s="484"/>
    </row>
    <row r="37" spans="1:8" ht="15">
      <c r="A37" s="3520">
        <f>YEAR($F$7)</f>
        <v>1900</v>
      </c>
      <c r="B37" s="3521"/>
      <c r="C37" s="3552"/>
      <c r="D37" s="3552"/>
      <c r="E37" s="3522"/>
      <c r="F37" s="3552"/>
      <c r="G37" s="3552"/>
      <c r="H37" s="484"/>
    </row>
    <row r="38" spans="1:8" ht="15">
      <c r="A38" s="3523">
        <f>+A37-1</f>
        <v>1899</v>
      </c>
      <c r="B38" s="3521"/>
      <c r="C38" s="3552"/>
      <c r="D38" s="3552"/>
      <c r="E38" s="3522"/>
      <c r="F38" s="3552"/>
      <c r="G38" s="3552"/>
      <c r="H38" s="484"/>
    </row>
    <row r="39" spans="1:8" ht="15">
      <c r="A39" s="3523">
        <f t="shared" ref="A39:A46" si="2">+A38-1</f>
        <v>1898</v>
      </c>
      <c r="B39" s="3521"/>
      <c r="C39" s="3552"/>
      <c r="D39" s="3552"/>
      <c r="E39" s="3522"/>
      <c r="F39" s="3552"/>
      <c r="G39" s="3552"/>
      <c r="H39" s="484"/>
    </row>
    <row r="40" spans="1:8" ht="15">
      <c r="A40" s="3523">
        <f t="shared" si="2"/>
        <v>1897</v>
      </c>
      <c r="B40" s="3521"/>
      <c r="C40" s="3552"/>
      <c r="D40" s="3552"/>
      <c r="E40" s="3522"/>
      <c r="F40" s="3552"/>
      <c r="G40" s="3552"/>
      <c r="H40" s="484"/>
    </row>
    <row r="41" spans="1:8" ht="15">
      <c r="A41" s="3523">
        <f t="shared" si="2"/>
        <v>1896</v>
      </c>
      <c r="B41" s="3521"/>
      <c r="C41" s="3552"/>
      <c r="D41" s="3552"/>
      <c r="E41" s="3522"/>
      <c r="F41" s="3552"/>
      <c r="G41" s="3552"/>
      <c r="H41" s="484"/>
    </row>
    <row r="42" spans="1:8" ht="15">
      <c r="A42" s="3523">
        <f t="shared" si="2"/>
        <v>1895</v>
      </c>
      <c r="B42" s="3521"/>
      <c r="C42" s="3552"/>
      <c r="D42" s="3552"/>
      <c r="E42" s="3522"/>
      <c r="F42" s="3552"/>
      <c r="G42" s="3552"/>
      <c r="H42" s="484"/>
    </row>
    <row r="43" spans="1:8" ht="15">
      <c r="A43" s="3523">
        <f t="shared" si="2"/>
        <v>1894</v>
      </c>
      <c r="B43" s="3521"/>
      <c r="C43" s="3552"/>
      <c r="D43" s="3552"/>
      <c r="E43" s="3522"/>
      <c r="F43" s="3552"/>
      <c r="G43" s="3552"/>
      <c r="H43" s="484"/>
    </row>
    <row r="44" spans="1:8" ht="15">
      <c r="A44" s="3523">
        <f t="shared" si="2"/>
        <v>1893</v>
      </c>
      <c r="B44" s="3521"/>
      <c r="C44" s="3552"/>
      <c r="D44" s="3552"/>
      <c r="E44" s="3522"/>
      <c r="F44" s="3552"/>
      <c r="G44" s="3552"/>
      <c r="H44" s="484"/>
    </row>
    <row r="45" spans="1:8" ht="15">
      <c r="A45" s="3523">
        <f t="shared" si="2"/>
        <v>1892</v>
      </c>
      <c r="B45" s="3521"/>
      <c r="C45" s="3552"/>
      <c r="D45" s="3552"/>
      <c r="E45" s="3522"/>
      <c r="F45" s="3552"/>
      <c r="G45" s="3552"/>
      <c r="H45" s="484"/>
    </row>
    <row r="46" spans="1:8" ht="15">
      <c r="A46" s="3523">
        <f t="shared" si="2"/>
        <v>1891</v>
      </c>
      <c r="B46" s="3521"/>
      <c r="C46" s="3552"/>
      <c r="D46" s="3552"/>
      <c r="E46" s="3522"/>
      <c r="F46" s="3552"/>
      <c r="G46" s="3552"/>
      <c r="H46" s="484"/>
    </row>
    <row r="47" spans="1:8" ht="15">
      <c r="A47" s="3523" t="str">
        <f>TEXT((A46-1),"0")&amp;" &amp; prior"</f>
        <v>1890 &amp; prior</v>
      </c>
      <c r="B47" s="3521"/>
      <c r="C47" s="3552"/>
      <c r="D47" s="3552"/>
      <c r="E47" s="3522"/>
      <c r="F47" s="3552"/>
      <c r="G47" s="3552"/>
      <c r="H47" s="484"/>
    </row>
    <row r="48" spans="1:8" ht="15">
      <c r="A48" s="3520" t="s">
        <v>693</v>
      </c>
      <c r="B48" s="3521"/>
      <c r="C48" s="3552"/>
      <c r="D48" s="3552"/>
      <c r="E48" s="3522"/>
      <c r="F48" s="3552"/>
      <c r="G48" s="3552"/>
      <c r="H48" s="484"/>
    </row>
    <row r="49" spans="1:8" ht="15">
      <c r="A49" s="3505" t="s">
        <v>182</v>
      </c>
      <c r="B49" s="3524"/>
      <c r="C49" s="3513">
        <f>SUM(C37:C48)</f>
        <v>0</v>
      </c>
      <c r="D49" s="6808"/>
      <c r="E49" s="6809"/>
      <c r="F49" s="3509">
        <f>SUM(F37:F48)</f>
        <v>0</v>
      </c>
      <c r="G49" s="3509">
        <f>SUM(G37:G48)</f>
        <v>0</v>
      </c>
      <c r="H49" s="484"/>
    </row>
    <row r="50" spans="1:8" ht="15">
      <c r="A50" s="3550"/>
      <c r="B50" s="3550"/>
      <c r="C50" s="1082"/>
      <c r="D50" s="1082"/>
      <c r="E50" s="1082"/>
      <c r="F50" s="1082"/>
      <c r="G50" s="1082"/>
      <c r="H50" s="484"/>
    </row>
    <row r="51" spans="1:8" ht="14.25">
      <c r="A51" s="342"/>
      <c r="B51" s="342"/>
      <c r="C51" s="342"/>
      <c r="D51" s="342"/>
      <c r="E51" s="342"/>
      <c r="F51" s="342"/>
      <c r="G51" s="89" t="str">
        <f>+ToC!E117</f>
        <v xml:space="preserve">GENERAL Annual Return </v>
      </c>
    </row>
    <row r="52" spans="1:8" ht="14.25">
      <c r="A52" s="342"/>
      <c r="B52" s="342"/>
      <c r="C52" s="342"/>
      <c r="D52" s="342"/>
      <c r="E52" s="342"/>
      <c r="F52" s="344"/>
      <c r="G52" s="353" t="s">
        <v>1776</v>
      </c>
    </row>
    <row r="53" spans="1:8" hidden="1"/>
    <row r="54" spans="1:8" hidden="1"/>
    <row r="55" spans="1:8" hidden="1"/>
    <row r="56" spans="1:8" hidden="1"/>
    <row r="57" spans="1:8" hidden="1"/>
  </sheetData>
  <sheetProtection algorithmName="SHA-512" hashValue="WUAP022R5CH5bTrpa6MbNfZoXAMBWi3u44R5n9SSldS6SNv4iebuEuOma2UTyfo2cejpNqkND4H8H4hs4uc9Ag==" saltValue="/aZZyMYxDaRgiNHIhBiL2w==" spinCount="100000" sheet="1" objects="1" scenarios="1"/>
  <customSheetViews>
    <customSheetView guid="{54084986-DBD9-467D-BB87-84DFF604BE53}">
      <selection activeCell="A36" sqref="A36"/>
      <pageMargins left="0.5" right="0.39370078740157499" top="0.39370078740157499" bottom="0.39370078740157499" header="0.39370078740157499" footer="0.39370078740157499"/>
      <pageSetup paperSize="5" scale="70" orientation="portrait" r:id="rId1"/>
    </customSheetView>
  </customSheetViews>
  <mergeCells count="2">
    <mergeCell ref="D49:E49"/>
    <mergeCell ref="A1:G1"/>
  </mergeCells>
  <hyperlinks>
    <hyperlink ref="A1:G1" location="ToC!A1" display="50.26"/>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H52"/>
  <sheetViews>
    <sheetView workbookViewId="0">
      <selection activeCell="B85" sqref="B85"/>
    </sheetView>
  </sheetViews>
  <sheetFormatPr defaultColWidth="0" defaultRowHeight="12.75" zeroHeight="1"/>
  <cols>
    <col min="1" max="1" width="26.83203125" style="341" customWidth="1"/>
    <col min="2" max="7" width="20.83203125" style="341" customWidth="1"/>
    <col min="8" max="8" width="0" style="341" hidden="1" customWidth="1"/>
    <col min="9" max="16384" width="9.33203125" style="341" hidden="1"/>
  </cols>
  <sheetData>
    <row r="1" spans="1:8" ht="14.25">
      <c r="A1" s="6509" t="s">
        <v>713</v>
      </c>
      <c r="B1" s="6509"/>
      <c r="C1" s="6509"/>
      <c r="D1" s="6509"/>
      <c r="E1" s="6509"/>
      <c r="F1" s="6509"/>
      <c r="G1" s="6509"/>
      <c r="H1" s="489"/>
    </row>
    <row r="2" spans="1:8" ht="15.75">
      <c r="A2" s="437"/>
      <c r="B2" s="437"/>
      <c r="C2" s="437"/>
      <c r="D2" s="437"/>
      <c r="E2" s="437"/>
      <c r="F2" s="426" t="s">
        <v>2298</v>
      </c>
      <c r="G2" s="437"/>
      <c r="H2" s="437"/>
    </row>
    <row r="3" spans="1:8" ht="15">
      <c r="A3" s="1443" t="str">
        <f>+Cover!A14</f>
        <v>Select Name of Insurer/ Financial Holding Company</v>
      </c>
      <c r="B3" s="1443"/>
      <c r="C3" s="1443"/>
      <c r="D3" s="344"/>
      <c r="E3" s="344"/>
      <c r="F3" s="344"/>
      <c r="G3" s="340"/>
      <c r="H3" s="340"/>
    </row>
    <row r="4" spans="1:8" ht="15">
      <c r="A4" s="427" t="str">
        <f>+ToC!A3</f>
        <v>Insurer/Financial Holding Company</v>
      </c>
      <c r="B4" s="344"/>
      <c r="C4" s="344"/>
      <c r="D4" s="344"/>
      <c r="E4" s="344"/>
      <c r="F4" s="344"/>
      <c r="G4" s="340"/>
      <c r="H4" s="340"/>
    </row>
    <row r="5" spans="1:8" ht="15">
      <c r="A5" s="427"/>
      <c r="B5" s="344"/>
      <c r="C5" s="344"/>
      <c r="D5" s="344"/>
      <c r="E5" s="344"/>
      <c r="F5" s="344"/>
      <c r="G5" s="340"/>
      <c r="H5" s="340"/>
    </row>
    <row r="6" spans="1:8" ht="15">
      <c r="A6" s="427" t="str">
        <f>+ToC!A5</f>
        <v>General Insurers Annual Return</v>
      </c>
      <c r="B6" s="344"/>
      <c r="C6" s="344"/>
      <c r="D6" s="344"/>
      <c r="E6" s="344"/>
      <c r="F6" s="344"/>
      <c r="G6" s="340"/>
      <c r="H6" s="340"/>
    </row>
    <row r="7" spans="1:8" ht="15">
      <c r="A7" s="427" t="str">
        <f>+ToC!A6</f>
        <v>For Year Ended:</v>
      </c>
      <c r="B7" s="344"/>
      <c r="C7" s="344"/>
      <c r="D7" s="344"/>
      <c r="E7" s="344"/>
      <c r="F7" s="4440">
        <f>+Cover!A22</f>
        <v>0</v>
      </c>
      <c r="G7" s="475"/>
      <c r="H7" s="340"/>
    </row>
    <row r="8" spans="1:8" ht="15">
      <c r="A8" s="427"/>
      <c r="B8" s="344"/>
      <c r="C8" s="344"/>
      <c r="D8" s="344"/>
      <c r="E8" s="344"/>
      <c r="F8" s="344"/>
      <c r="G8" s="475"/>
      <c r="H8" s="340"/>
    </row>
    <row r="9" spans="1:8" ht="15">
      <c r="A9" s="1483" t="s">
        <v>700</v>
      </c>
      <c r="B9" s="344"/>
      <c r="C9" s="344"/>
      <c r="D9" s="1424"/>
      <c r="E9" s="1422"/>
      <c r="F9" s="1429"/>
      <c r="G9" s="492"/>
      <c r="H9" s="340"/>
    </row>
    <row r="10" spans="1:8" ht="15">
      <c r="A10" s="427"/>
      <c r="B10" s="344"/>
      <c r="C10" s="344"/>
      <c r="D10" s="344"/>
      <c r="E10" s="344"/>
      <c r="F10" s="344"/>
      <c r="G10" s="475"/>
      <c r="H10" s="340"/>
    </row>
    <row r="11" spans="1:8" ht="15">
      <c r="A11" s="433" t="s">
        <v>689</v>
      </c>
      <c r="B11" s="342"/>
      <c r="C11" s="1484" t="s">
        <v>714</v>
      </c>
      <c r="D11" s="1082"/>
      <c r="E11" s="1082"/>
      <c r="F11" s="1082"/>
      <c r="G11" s="479"/>
      <c r="H11" s="479"/>
    </row>
    <row r="12" spans="1:8" ht="15">
      <c r="A12" s="1484" t="s">
        <v>691</v>
      </c>
      <c r="B12" s="1082"/>
      <c r="C12" s="1082"/>
      <c r="D12" s="1082"/>
      <c r="E12" s="1082"/>
      <c r="F12" s="1082"/>
      <c r="G12" s="479"/>
      <c r="H12" s="479"/>
    </row>
    <row r="13" spans="1:8" ht="15">
      <c r="A13" s="270"/>
      <c r="B13" s="479"/>
      <c r="C13" s="479"/>
      <c r="D13" s="479"/>
      <c r="E13" s="479"/>
      <c r="F13" s="479"/>
      <c r="G13" s="479"/>
      <c r="H13" s="479"/>
    </row>
    <row r="14" spans="1:8" ht="15">
      <c r="A14" s="3507">
        <v>1</v>
      </c>
      <c r="B14" s="3508">
        <f t="shared" ref="B14:G14" si="0">+A14+1</f>
        <v>2</v>
      </c>
      <c r="C14" s="3508">
        <f t="shared" si="0"/>
        <v>3</v>
      </c>
      <c r="D14" s="3508">
        <f t="shared" si="0"/>
        <v>4</v>
      </c>
      <c r="E14" s="3508">
        <f t="shared" si="0"/>
        <v>5</v>
      </c>
      <c r="F14" s="3508">
        <f t="shared" si="0"/>
        <v>6</v>
      </c>
      <c r="G14" s="3508">
        <f t="shared" si="0"/>
        <v>7</v>
      </c>
      <c r="H14" s="479"/>
    </row>
    <row r="15" spans="1:8"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c r="H15" s="479"/>
    </row>
    <row r="16" spans="1:8" ht="15">
      <c r="A16" s="3551"/>
      <c r="B16" s="3499" t="s">
        <v>692</v>
      </c>
      <c r="C16" s="3499" t="s">
        <v>319</v>
      </c>
      <c r="D16" s="3499" t="s">
        <v>319</v>
      </c>
      <c r="E16" s="3499" t="s">
        <v>692</v>
      </c>
      <c r="F16" s="3499" t="s">
        <v>319</v>
      </c>
      <c r="G16" s="3499" t="s">
        <v>319</v>
      </c>
      <c r="H16" s="479"/>
    </row>
    <row r="17" spans="1:8" ht="15">
      <c r="A17" s="3517">
        <f>YEAR($F$7)</f>
        <v>1900</v>
      </c>
      <c r="B17" s="3552"/>
      <c r="C17" s="3552"/>
      <c r="D17" s="3552"/>
      <c r="E17" s="3552"/>
      <c r="F17" s="3552"/>
      <c r="G17" s="3552"/>
      <c r="H17" s="484"/>
    </row>
    <row r="18" spans="1:8" ht="15">
      <c r="A18" s="3518">
        <f>+A17-1</f>
        <v>1899</v>
      </c>
      <c r="B18" s="3552"/>
      <c r="C18" s="3552"/>
      <c r="D18" s="3552"/>
      <c r="E18" s="3552"/>
      <c r="F18" s="3552"/>
      <c r="G18" s="3552"/>
      <c r="H18" s="484"/>
    </row>
    <row r="19" spans="1:8" ht="15">
      <c r="A19" s="3518">
        <f t="shared" ref="A19:A26" si="1">+A18-1</f>
        <v>1898</v>
      </c>
      <c r="B19" s="3552"/>
      <c r="C19" s="3552"/>
      <c r="D19" s="3552"/>
      <c r="E19" s="3552"/>
      <c r="F19" s="3552"/>
      <c r="G19" s="3552"/>
      <c r="H19" s="484"/>
    </row>
    <row r="20" spans="1:8" ht="15">
      <c r="A20" s="3518">
        <f t="shared" si="1"/>
        <v>1897</v>
      </c>
      <c r="B20" s="3552"/>
      <c r="C20" s="3552"/>
      <c r="D20" s="3552"/>
      <c r="E20" s="3552"/>
      <c r="F20" s="3552"/>
      <c r="G20" s="3552"/>
      <c r="H20" s="484"/>
    </row>
    <row r="21" spans="1:8" ht="15">
      <c r="A21" s="3518">
        <f t="shared" si="1"/>
        <v>1896</v>
      </c>
      <c r="B21" s="3552"/>
      <c r="C21" s="3552"/>
      <c r="D21" s="3552"/>
      <c r="E21" s="3552"/>
      <c r="F21" s="3552"/>
      <c r="G21" s="3552"/>
      <c r="H21" s="484"/>
    </row>
    <row r="22" spans="1:8" ht="15">
      <c r="A22" s="3518">
        <f t="shared" si="1"/>
        <v>1895</v>
      </c>
      <c r="B22" s="3552"/>
      <c r="C22" s="3552"/>
      <c r="D22" s="3552"/>
      <c r="E22" s="3552"/>
      <c r="F22" s="3552"/>
      <c r="G22" s="3552"/>
      <c r="H22" s="484"/>
    </row>
    <row r="23" spans="1:8" ht="15">
      <c r="A23" s="3518">
        <f t="shared" si="1"/>
        <v>1894</v>
      </c>
      <c r="B23" s="3552"/>
      <c r="C23" s="3552"/>
      <c r="D23" s="3552"/>
      <c r="E23" s="3552"/>
      <c r="F23" s="3552"/>
      <c r="G23" s="3552"/>
      <c r="H23" s="484"/>
    </row>
    <row r="24" spans="1:8" ht="15">
      <c r="A24" s="3518">
        <f t="shared" si="1"/>
        <v>1893</v>
      </c>
      <c r="B24" s="3552"/>
      <c r="C24" s="3552"/>
      <c r="D24" s="3552"/>
      <c r="E24" s="3552"/>
      <c r="F24" s="3552"/>
      <c r="G24" s="3552"/>
      <c r="H24" s="484"/>
    </row>
    <row r="25" spans="1:8" ht="15">
      <c r="A25" s="3518">
        <f t="shared" si="1"/>
        <v>1892</v>
      </c>
      <c r="B25" s="3552"/>
      <c r="C25" s="3552"/>
      <c r="D25" s="3552"/>
      <c r="E25" s="3552"/>
      <c r="F25" s="3552"/>
      <c r="G25" s="3552"/>
      <c r="H25" s="484"/>
    </row>
    <row r="26" spans="1:8" ht="15">
      <c r="A26" s="3518">
        <f t="shared" si="1"/>
        <v>1891</v>
      </c>
      <c r="B26" s="3552"/>
      <c r="C26" s="3552"/>
      <c r="D26" s="3552"/>
      <c r="E26" s="3552"/>
      <c r="F26" s="3552"/>
      <c r="G26" s="3552"/>
      <c r="H26" s="484"/>
    </row>
    <row r="27" spans="1:8" ht="15">
      <c r="A27" s="3519" t="str">
        <f>TEXT((A26-1),"0")&amp;" &amp; prior"</f>
        <v>1890 &amp; prior</v>
      </c>
      <c r="B27" s="3552"/>
      <c r="C27" s="3552"/>
      <c r="D27" s="3552"/>
      <c r="E27" s="3552"/>
      <c r="F27" s="3552"/>
      <c r="G27" s="3552"/>
      <c r="H27" s="484"/>
    </row>
    <row r="28" spans="1:8" ht="15">
      <c r="A28" s="3517" t="s">
        <v>693</v>
      </c>
      <c r="B28" s="3552"/>
      <c r="C28" s="3552"/>
      <c r="D28" s="3552"/>
      <c r="E28" s="3552"/>
      <c r="F28" s="3552"/>
      <c r="G28" s="3552"/>
      <c r="H28" s="484"/>
    </row>
    <row r="29" spans="1:8" ht="15">
      <c r="A29" s="3506" t="s">
        <v>182</v>
      </c>
      <c r="B29" s="3509">
        <f>SUM(B17:B28)</f>
        <v>0</v>
      </c>
      <c r="C29" s="3509">
        <f>SUM(C17:C28)</f>
        <v>0</v>
      </c>
      <c r="D29" s="3510"/>
      <c r="E29" s="3509">
        <f>SUM(E17:E28)</f>
        <v>0</v>
      </c>
      <c r="F29" s="3509">
        <f>SUM(F17:F28)</f>
        <v>0</v>
      </c>
      <c r="G29" s="3509">
        <f>SUM(G17:G28)</f>
        <v>0</v>
      </c>
      <c r="H29" s="484"/>
    </row>
    <row r="30" spans="1:8" ht="15">
      <c r="A30" s="3526"/>
      <c r="B30" s="1933"/>
      <c r="C30" s="1933"/>
      <c r="D30" s="1933"/>
      <c r="E30" s="1933"/>
      <c r="F30" s="1933"/>
      <c r="G30" s="1933"/>
      <c r="H30" s="485"/>
    </row>
    <row r="31" spans="1:8" ht="15">
      <c r="A31" s="3526"/>
      <c r="B31" s="1933"/>
      <c r="C31" s="1933"/>
      <c r="D31" s="1933"/>
      <c r="E31" s="1933"/>
      <c r="F31" s="1933"/>
      <c r="G31" s="1933"/>
      <c r="H31" s="485"/>
    </row>
    <row r="32" spans="1:8" ht="15">
      <c r="A32" s="1484" t="s">
        <v>694</v>
      </c>
      <c r="B32" s="3548"/>
      <c r="C32" s="3548"/>
      <c r="D32" s="3548"/>
      <c r="E32" s="3548"/>
      <c r="F32" s="3548"/>
      <c r="G32" s="3548"/>
      <c r="H32" s="486"/>
    </row>
    <row r="33" spans="1:8" ht="15">
      <c r="A33" s="1484"/>
      <c r="B33" s="3548"/>
      <c r="C33" s="3548"/>
      <c r="D33" s="3548"/>
      <c r="E33" s="3548"/>
      <c r="F33" s="3548"/>
      <c r="G33" s="3548"/>
      <c r="H33" s="486"/>
    </row>
    <row r="34" spans="1:8" ht="15">
      <c r="A34" s="436">
        <v>1</v>
      </c>
      <c r="B34" s="3346"/>
      <c r="C34" s="436">
        <v>3</v>
      </c>
      <c r="D34" s="436">
        <v>4</v>
      </c>
      <c r="E34" s="3346"/>
      <c r="F34" s="436">
        <v>6</v>
      </c>
      <c r="G34" s="436">
        <v>7</v>
      </c>
      <c r="H34" s="484"/>
    </row>
    <row r="35" spans="1:8" ht="87.75" customHeight="1">
      <c r="A35" s="3490" t="str">
        <f>"Figures grouped by Accident Year ending "&amp;TEXT($F$7,"dd-mmm")</f>
        <v>Figures grouped by Accident Year ending 00-Jan</v>
      </c>
      <c r="B35" s="3495"/>
      <c r="C35" s="3491" t="str">
        <f>+"Net Claim Payments during "&amp;YEAR($F$7)</f>
        <v>Net Claim Payments during 1900</v>
      </c>
      <c r="D35" s="3490" t="str">
        <f>+"Cumulative Net Claim Payments from accident year to end of financial year "&amp;YEAR($F$7)</f>
        <v>Cumulative Net Claim Payments from accident year to end of financial year 1900</v>
      </c>
      <c r="E35" s="3496"/>
      <c r="F35" s="3491" t="str">
        <f>"Net Case Reserves on Claims Outstanding at end of financial year "&amp;YEAR($F$7)</f>
        <v>Net Case Reserves on Claims Outstanding at end of financial year 1900</v>
      </c>
      <c r="G35" s="3491" t="str">
        <f>"Net IBNR Reserve at end of financial year "&amp;YEAR($F$7)</f>
        <v>Net IBNR Reserve at end of financial year 1900</v>
      </c>
      <c r="H35" s="484"/>
    </row>
    <row r="36" spans="1:8" ht="15">
      <c r="A36" s="3497"/>
      <c r="B36" s="3498"/>
      <c r="C36" s="1001" t="s">
        <v>319</v>
      </c>
      <c r="D36" s="1001" t="s">
        <v>319</v>
      </c>
      <c r="E36" s="3500"/>
      <c r="F36" s="1001" t="s">
        <v>319</v>
      </c>
      <c r="G36" s="1001" t="s">
        <v>319</v>
      </c>
      <c r="H36" s="484"/>
    </row>
    <row r="37" spans="1:8" ht="15">
      <c r="A37" s="3520">
        <f>YEAR($F$7)</f>
        <v>1900</v>
      </c>
      <c r="B37" s="3521"/>
      <c r="C37" s="3552"/>
      <c r="D37" s="3552"/>
      <c r="E37" s="3522"/>
      <c r="F37" s="3552"/>
      <c r="G37" s="3552"/>
      <c r="H37" s="484"/>
    </row>
    <row r="38" spans="1:8" ht="15">
      <c r="A38" s="3523">
        <f>+A37-1</f>
        <v>1899</v>
      </c>
      <c r="B38" s="3521"/>
      <c r="C38" s="3552"/>
      <c r="D38" s="3552"/>
      <c r="E38" s="3522"/>
      <c r="F38" s="3552"/>
      <c r="G38" s="3552"/>
      <c r="H38" s="484"/>
    </row>
    <row r="39" spans="1:8" ht="15">
      <c r="A39" s="3523">
        <f t="shared" ref="A39:A46" si="2">+A38-1</f>
        <v>1898</v>
      </c>
      <c r="B39" s="3521"/>
      <c r="C39" s="3552"/>
      <c r="D39" s="3552"/>
      <c r="E39" s="3522"/>
      <c r="F39" s="3552"/>
      <c r="G39" s="3552"/>
      <c r="H39" s="484"/>
    </row>
    <row r="40" spans="1:8" ht="15">
      <c r="A40" s="3523">
        <f t="shared" si="2"/>
        <v>1897</v>
      </c>
      <c r="B40" s="3521"/>
      <c r="C40" s="3552"/>
      <c r="D40" s="3552"/>
      <c r="E40" s="3522"/>
      <c r="F40" s="3552"/>
      <c r="G40" s="3552"/>
      <c r="H40" s="484"/>
    </row>
    <row r="41" spans="1:8" ht="15">
      <c r="A41" s="3523">
        <f t="shared" si="2"/>
        <v>1896</v>
      </c>
      <c r="B41" s="3521"/>
      <c r="C41" s="3552"/>
      <c r="D41" s="3552"/>
      <c r="E41" s="3522"/>
      <c r="F41" s="3552"/>
      <c r="G41" s="3552"/>
      <c r="H41" s="484"/>
    </row>
    <row r="42" spans="1:8" ht="15">
      <c r="A42" s="3523">
        <f t="shared" si="2"/>
        <v>1895</v>
      </c>
      <c r="B42" s="3521"/>
      <c r="C42" s="3552"/>
      <c r="D42" s="3552"/>
      <c r="E42" s="3522"/>
      <c r="F42" s="3552"/>
      <c r="G42" s="3552"/>
      <c r="H42" s="484"/>
    </row>
    <row r="43" spans="1:8" ht="15">
      <c r="A43" s="3523">
        <f t="shared" si="2"/>
        <v>1894</v>
      </c>
      <c r="B43" s="3521"/>
      <c r="C43" s="3552"/>
      <c r="D43" s="3552"/>
      <c r="E43" s="3522"/>
      <c r="F43" s="3552"/>
      <c r="G43" s="3552"/>
      <c r="H43" s="484"/>
    </row>
    <row r="44" spans="1:8" ht="15">
      <c r="A44" s="3523">
        <f t="shared" si="2"/>
        <v>1893</v>
      </c>
      <c r="B44" s="3521"/>
      <c r="C44" s="3552"/>
      <c r="D44" s="3552"/>
      <c r="E44" s="3522"/>
      <c r="F44" s="3552"/>
      <c r="G44" s="3552"/>
      <c r="H44" s="484"/>
    </row>
    <row r="45" spans="1:8" ht="15">
      <c r="A45" s="3523">
        <f t="shared" si="2"/>
        <v>1892</v>
      </c>
      <c r="B45" s="3521"/>
      <c r="C45" s="3552"/>
      <c r="D45" s="3552"/>
      <c r="E45" s="3522"/>
      <c r="F45" s="3552"/>
      <c r="G45" s="3552"/>
      <c r="H45" s="484"/>
    </row>
    <row r="46" spans="1:8" ht="15">
      <c r="A46" s="3523">
        <f t="shared" si="2"/>
        <v>1891</v>
      </c>
      <c r="B46" s="3521"/>
      <c r="C46" s="3552"/>
      <c r="D46" s="3552"/>
      <c r="E46" s="3522"/>
      <c r="F46" s="3552"/>
      <c r="G46" s="3552"/>
      <c r="H46" s="484"/>
    </row>
    <row r="47" spans="1:8" ht="15">
      <c r="A47" s="3523" t="str">
        <f>TEXT((A46-1),"0")&amp;" &amp; prior"</f>
        <v>1890 &amp; prior</v>
      </c>
      <c r="B47" s="3521"/>
      <c r="C47" s="3552"/>
      <c r="D47" s="3552"/>
      <c r="E47" s="3522"/>
      <c r="F47" s="3552"/>
      <c r="G47" s="3552"/>
      <c r="H47" s="484"/>
    </row>
    <row r="48" spans="1:8" ht="15">
      <c r="A48" s="3520" t="s">
        <v>693</v>
      </c>
      <c r="B48" s="3521"/>
      <c r="C48" s="3552"/>
      <c r="D48" s="3552"/>
      <c r="E48" s="3522"/>
      <c r="F48" s="3552"/>
      <c r="G48" s="3552"/>
      <c r="H48" s="484"/>
    </row>
    <row r="49" spans="1:8" ht="15">
      <c r="A49" s="3505" t="s">
        <v>182</v>
      </c>
      <c r="B49" s="3524"/>
      <c r="C49" s="3513">
        <f>SUM(C37:C48)</f>
        <v>0</v>
      </c>
      <c r="D49" s="6808"/>
      <c r="E49" s="6809"/>
      <c r="F49" s="3509">
        <f>SUM(F37:F48)</f>
        <v>0</v>
      </c>
      <c r="G49" s="3509">
        <f>SUM(G37:G48)</f>
        <v>0</v>
      </c>
      <c r="H49" s="484"/>
    </row>
    <row r="50" spans="1:8" ht="15">
      <c r="A50" s="3550"/>
      <c r="B50" s="3550"/>
      <c r="C50" s="1082"/>
      <c r="D50" s="1082"/>
      <c r="E50" s="1082"/>
      <c r="F50" s="1082"/>
      <c r="G50" s="1082"/>
      <c r="H50" s="484"/>
    </row>
    <row r="51" spans="1:8">
      <c r="A51" s="342"/>
      <c r="B51" s="342"/>
      <c r="C51" s="342"/>
      <c r="D51" s="342"/>
      <c r="E51" s="342"/>
      <c r="F51" s="342"/>
      <c r="G51" s="3554" t="str">
        <f>+ToC!E117</f>
        <v xml:space="preserve">GENERAL Annual Return </v>
      </c>
    </row>
    <row r="52" spans="1:8" ht="14.25">
      <c r="A52" s="342"/>
      <c r="B52" s="342"/>
      <c r="C52" s="342"/>
      <c r="D52" s="342"/>
      <c r="E52" s="342"/>
      <c r="F52" s="344"/>
      <c r="G52" s="353" t="s">
        <v>1777</v>
      </c>
    </row>
  </sheetData>
  <sheetProtection algorithmName="SHA-512" hashValue="pCyATqjzV8W5qr+t8Sb0ImNvlu6O/QwrvWSFBGxJwyjg0G8GjYH1HswXv0Vcb2JpVzzcZgoATvNIb2LW09rtxg==" saltValue="xn3ofanUnKAPTLNuIoOhwg==" spinCount="100000" sheet="1" objects="1" scenarios="1"/>
  <customSheetViews>
    <customSheetView guid="{54084986-DBD9-467D-BB87-84DFF604BE53}">
      <selection activeCell="C238" sqref="C238"/>
      <pageMargins left="0.5" right="0.39370078740157499" top="0.39370078740157499" bottom="0.39370078740157499" header="0.39370078740157499" footer="0.39370078740157499"/>
      <pageSetup paperSize="5" scale="70" orientation="portrait" r:id="rId1"/>
    </customSheetView>
  </customSheetViews>
  <mergeCells count="2">
    <mergeCell ref="D49:E49"/>
    <mergeCell ref="A1:G1"/>
  </mergeCells>
  <hyperlinks>
    <hyperlink ref="A1:G1" location="ToC!A1" display="50.27"/>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K51"/>
  <sheetViews>
    <sheetView zoomScaleNormal="100" workbookViewId="0">
      <selection activeCell="B85" sqref="B85"/>
    </sheetView>
  </sheetViews>
  <sheetFormatPr defaultColWidth="0" defaultRowHeight="12.75" zeroHeight="1"/>
  <cols>
    <col min="1" max="1" width="26.83203125" customWidth="1"/>
    <col min="2" max="5" width="20.83203125" customWidth="1"/>
    <col min="6" max="7" width="20.83203125" style="60" customWidth="1"/>
    <col min="8" max="8" width="9.33203125" style="60" customWidth="1"/>
    <col min="9" max="10" width="9.33203125" hidden="1" customWidth="1"/>
    <col min="11" max="11" width="14.83203125" hidden="1" customWidth="1"/>
    <col min="12" max="16384" width="9.33203125" hidden="1"/>
  </cols>
  <sheetData>
    <row r="1" spans="1:8" s="14" customFormat="1">
      <c r="A1" s="6221" t="s">
        <v>715</v>
      </c>
      <c r="B1" s="6221"/>
      <c r="C1" s="6221"/>
      <c r="D1" s="6221"/>
      <c r="E1" s="6221"/>
      <c r="F1" s="6221"/>
      <c r="G1" s="6221"/>
      <c r="H1" s="6221"/>
    </row>
    <row r="2" spans="1:8" s="14" customFormat="1" ht="15.75">
      <c r="A2" s="170"/>
      <c r="B2" s="170"/>
      <c r="C2" s="170"/>
      <c r="D2" s="170"/>
      <c r="E2" s="170"/>
      <c r="F2" s="97" t="s">
        <v>2298</v>
      </c>
      <c r="G2" s="170"/>
      <c r="H2" s="170"/>
    </row>
    <row r="3" spans="1:8" s="14" customFormat="1" ht="15">
      <c r="A3" s="1435" t="str">
        <f>+Cover!A14</f>
        <v>Select Name of Insurer/ Financial Holding Company</v>
      </c>
      <c r="B3" s="1435"/>
      <c r="C3" s="1435"/>
      <c r="D3" s="75"/>
      <c r="E3" s="75"/>
      <c r="F3" s="75"/>
      <c r="G3" s="75"/>
      <c r="H3" s="60"/>
    </row>
    <row r="4" spans="1:8" ht="15">
      <c r="A4" s="181" t="str">
        <f>+ToC!A3</f>
        <v>Insurer/Financial Holding Company</v>
      </c>
      <c r="B4" s="75"/>
      <c r="C4" s="75"/>
      <c r="D4" s="75"/>
      <c r="E4" s="75"/>
      <c r="F4" s="75"/>
      <c r="G4" s="75"/>
    </row>
    <row r="5" spans="1:8">
      <c r="A5" s="61"/>
      <c r="B5" s="61"/>
      <c r="C5" s="61"/>
      <c r="D5" s="61"/>
      <c r="E5" s="61"/>
      <c r="F5" s="61"/>
      <c r="G5" s="61"/>
    </row>
    <row r="6" spans="1:8" s="14" customFormat="1" ht="15">
      <c r="A6" s="82" t="str">
        <f>+ToC!A5</f>
        <v>General Insurers Annual Return</v>
      </c>
      <c r="B6" s="61"/>
      <c r="C6" s="61"/>
      <c r="D6" s="61"/>
      <c r="E6" s="61"/>
      <c r="F6" s="61"/>
      <c r="G6" s="61"/>
      <c r="H6" s="60"/>
    </row>
    <row r="7" spans="1:8" s="14" customFormat="1" ht="15">
      <c r="A7" s="82" t="str">
        <f>+ToC!A6</f>
        <v>For Year Ended:</v>
      </c>
      <c r="B7" s="61"/>
      <c r="C7" s="61"/>
      <c r="D7" s="61"/>
      <c r="E7" s="61"/>
      <c r="F7" s="4437">
        <f>+Cover!A22</f>
        <v>0</v>
      </c>
      <c r="G7" s="61"/>
      <c r="H7" s="60"/>
    </row>
    <row r="8" spans="1:8" s="14" customFormat="1">
      <c r="A8" s="63"/>
      <c r="B8" s="61"/>
      <c r="C8" s="61"/>
      <c r="D8" s="61"/>
      <c r="E8" s="61"/>
      <c r="F8" s="61"/>
      <c r="G8" s="61"/>
      <c r="H8" s="60"/>
    </row>
    <row r="9" spans="1:8" ht="15">
      <c r="A9" s="1480" t="s">
        <v>716</v>
      </c>
      <c r="B9" s="1481"/>
      <c r="C9" s="1481"/>
      <c r="D9" s="1481"/>
      <c r="E9" s="1481"/>
      <c r="F9" s="1481"/>
      <c r="G9" s="1481"/>
    </row>
    <row r="10" spans="1:8" ht="14.25">
      <c r="A10" s="75"/>
      <c r="B10" s="1481"/>
      <c r="C10" s="1481"/>
      <c r="D10" s="1481"/>
      <c r="E10" s="1481"/>
      <c r="F10" s="1481"/>
      <c r="G10" s="1481"/>
    </row>
    <row r="11" spans="1:8" ht="15">
      <c r="A11" s="82" t="s">
        <v>689</v>
      </c>
      <c r="B11" s="1482" t="s">
        <v>690</v>
      </c>
      <c r="C11" s="1481"/>
      <c r="D11" s="1481"/>
      <c r="E11" s="1481"/>
      <c r="F11" s="1481"/>
      <c r="G11" s="1481"/>
    </row>
    <row r="12" spans="1:8" ht="15">
      <c r="A12" s="433" t="s">
        <v>691</v>
      </c>
      <c r="B12" s="1481"/>
      <c r="C12" s="1481"/>
      <c r="D12" s="1481"/>
      <c r="E12" s="1481"/>
      <c r="F12" s="1481"/>
      <c r="G12" s="1481"/>
    </row>
    <row r="13" spans="1:8" ht="15">
      <c r="A13" s="1482"/>
      <c r="B13" s="1482"/>
      <c r="C13" s="1482"/>
      <c r="D13" s="1482"/>
      <c r="E13" s="1482"/>
      <c r="F13" s="1482"/>
      <c r="G13" s="1482"/>
    </row>
    <row r="14" spans="1:8" ht="15">
      <c r="A14" s="3555">
        <v>1</v>
      </c>
      <c r="B14" s="3555">
        <f t="shared" ref="B14:G14" si="0">+A14+1</f>
        <v>2</v>
      </c>
      <c r="C14" s="3555">
        <f t="shared" si="0"/>
        <v>3</v>
      </c>
      <c r="D14" s="3555">
        <f t="shared" si="0"/>
        <v>4</v>
      </c>
      <c r="E14" s="3555">
        <f t="shared" si="0"/>
        <v>5</v>
      </c>
      <c r="F14" s="3555">
        <f t="shared" si="0"/>
        <v>6</v>
      </c>
      <c r="G14" s="3555">
        <f t="shared" si="0"/>
        <v>7</v>
      </c>
    </row>
    <row r="15" spans="1:8" ht="90">
      <c r="A15" s="3556" t="str">
        <f>"Figures grouped by Accident Year ending "&amp;TEXT($F$7,"dd-mmm")</f>
        <v>Figures grouped by Accident Year ending 00-Jan</v>
      </c>
      <c r="B15" s="3557" t="str">
        <f>+"No. of Claims first reported in "&amp;YEAR($F$7)</f>
        <v>No. of Claims first reported in 1900</v>
      </c>
      <c r="C15" s="3558" t="str">
        <f>+"Gross Claim Payments during "&amp;YEAR($F$7)</f>
        <v>Gross Claim Payments during 1900</v>
      </c>
      <c r="D15" s="3558" t="str">
        <f>+"Cumulative Gross Claim Payments from accident year to end of financial year "&amp;YEAR($F$7)</f>
        <v>Cumulative Gross Claim Payments from accident year to end of financial year 1900</v>
      </c>
      <c r="E15" s="3559" t="str">
        <f>+"No. of Claims Outstanding at end of financial year "&amp;YEAR($F$7)</f>
        <v>No. of Claims Outstanding at end of financial year 1900</v>
      </c>
      <c r="F15" s="3558" t="str">
        <f>"Gross Case Reserves on Claims Outstanding at end of financial year "&amp;YEAR($F$7)</f>
        <v>Gross Case Reserves on Claims Outstanding at end of financial year 1900</v>
      </c>
      <c r="G15" s="3557" t="str">
        <f>"Gross IBNR Reserve at end of financial year "&amp;YEAR($F$7)</f>
        <v>Gross IBNR Reserve at end of financial year 1900</v>
      </c>
    </row>
    <row r="16" spans="1:8" ht="15">
      <c r="A16" s="3560"/>
      <c r="B16" s="3561" t="s">
        <v>692</v>
      </c>
      <c r="C16" s="3561" t="s">
        <v>319</v>
      </c>
      <c r="D16" s="3561" t="s">
        <v>319</v>
      </c>
      <c r="E16" s="3562" t="s">
        <v>692</v>
      </c>
      <c r="F16" s="3561" t="s">
        <v>319</v>
      </c>
      <c r="G16" s="3561" t="s">
        <v>319</v>
      </c>
    </row>
    <row r="17" spans="1:11" ht="14.25">
      <c r="A17" s="3563">
        <f>YEAR($F$7)</f>
        <v>1900</v>
      </c>
      <c r="B17" s="3564">
        <f>'50.31'!B17+'50.32'!B17+'50.33'!B17+'50.34'!B17+'50.35'!B17+'50.36'!B17+'50.37'!B17</f>
        <v>0</v>
      </c>
      <c r="C17" s="3564">
        <f>'50.31'!C17+'50.32'!C17+'50.33'!C17+'50.34'!C17+'50.35'!C17+'50.36'!C17+'50.37'!C17</f>
        <v>0</v>
      </c>
      <c r="D17" s="3564">
        <f>'50.31'!D17+'50.32'!D17+'50.33'!D17+'50.34'!D17+'50.35'!D17+'50.36'!D17+'50.37'!D17</f>
        <v>0</v>
      </c>
      <c r="E17" s="3564">
        <f>'50.31'!E17+'50.32'!E17+'50.33'!E17+'50.34'!E17+'50.35'!E17+'50.36'!E17+'50.37'!E17</f>
        <v>0</v>
      </c>
      <c r="F17" s="3564">
        <f>'50.31'!F17+'50.32'!F17+'50.33'!F17+'50.34'!F17+'50.35'!F17+'50.36'!F17+'50.37'!F17</f>
        <v>0</v>
      </c>
      <c r="G17" s="3564">
        <f>'50.31'!G17+'50.32'!G17+'50.33'!G17+'50.34'!G17+'50.35'!G17+'50.36'!G17+'50.37'!G17</f>
        <v>0</v>
      </c>
    </row>
    <row r="18" spans="1:11" ht="14.25">
      <c r="A18" s="3565">
        <f>+A17-1</f>
        <v>1899</v>
      </c>
      <c r="B18" s="3564">
        <f>'50.31'!B18+'50.32'!B18+'50.33'!B18+'50.34'!B18+'50.35'!B18+'50.36'!B18+'50.37'!B18</f>
        <v>0</v>
      </c>
      <c r="C18" s="3564">
        <f>'50.31'!C18+'50.32'!C18+'50.33'!C18+'50.34'!C18+'50.35'!C18+'50.36'!C18+'50.37'!C18</f>
        <v>0</v>
      </c>
      <c r="D18" s="3564">
        <f>'50.31'!D18+'50.32'!D18+'50.33'!D18+'50.34'!D18+'50.35'!D18+'50.36'!D18+'50.37'!D18</f>
        <v>0</v>
      </c>
      <c r="E18" s="3564">
        <f>'50.31'!E18+'50.32'!E18+'50.33'!E18+'50.34'!E18+'50.35'!E18+'50.36'!E18+'50.37'!E18</f>
        <v>0</v>
      </c>
      <c r="F18" s="3564">
        <f>'50.31'!F18+'50.32'!F18+'50.33'!F18+'50.34'!F18+'50.35'!F18+'50.36'!F18+'50.37'!F18</f>
        <v>0</v>
      </c>
      <c r="G18" s="3564">
        <f>'50.31'!G18+'50.32'!G18+'50.33'!G18+'50.34'!G18+'50.35'!G18+'50.36'!G18+'50.37'!G18</f>
        <v>0</v>
      </c>
    </row>
    <row r="19" spans="1:11" ht="14.25">
      <c r="A19" s="3565">
        <f t="shared" ref="A19:A26" si="1">+A18-1</f>
        <v>1898</v>
      </c>
      <c r="B19" s="3564">
        <f>'50.31'!B19+'50.32'!B19+'50.33'!B19+'50.34'!B19+'50.35'!B19+'50.36'!B19+'50.37'!B19</f>
        <v>0</v>
      </c>
      <c r="C19" s="3564">
        <f>'50.31'!C19+'50.32'!C19+'50.33'!C19+'50.34'!C19+'50.35'!C19+'50.36'!C19+'50.37'!C19</f>
        <v>0</v>
      </c>
      <c r="D19" s="3564">
        <f>'50.31'!D19+'50.32'!D19+'50.33'!D19+'50.34'!D19+'50.35'!D19+'50.36'!D19+'50.37'!D19</f>
        <v>0</v>
      </c>
      <c r="E19" s="3564">
        <f>'50.31'!E19+'50.32'!E19+'50.33'!E19+'50.34'!E19+'50.35'!E19+'50.36'!E19+'50.37'!E19</f>
        <v>0</v>
      </c>
      <c r="F19" s="3564">
        <f>'50.31'!F19+'50.32'!F19+'50.33'!F19+'50.34'!F19+'50.35'!F19+'50.36'!F19+'50.37'!F19</f>
        <v>0</v>
      </c>
      <c r="G19" s="3564">
        <f>'50.31'!G19+'50.32'!G19+'50.33'!G19+'50.34'!G19+'50.35'!G19+'50.36'!G19+'50.37'!G19</f>
        <v>0</v>
      </c>
    </row>
    <row r="20" spans="1:11" ht="14.25">
      <c r="A20" s="3565">
        <f t="shared" si="1"/>
        <v>1897</v>
      </c>
      <c r="B20" s="3564">
        <f>'50.31'!B20+'50.32'!B20+'50.33'!B20+'50.34'!B20+'50.35'!B20+'50.36'!B20+'50.37'!B20</f>
        <v>0</v>
      </c>
      <c r="C20" s="3564">
        <f>'50.31'!C20+'50.32'!C20+'50.33'!C20+'50.34'!C20+'50.35'!C20+'50.36'!C20+'50.37'!C20</f>
        <v>0</v>
      </c>
      <c r="D20" s="3564">
        <f>'50.31'!D20+'50.32'!D20+'50.33'!D20+'50.34'!D20+'50.35'!D20+'50.36'!D20+'50.37'!D20</f>
        <v>0</v>
      </c>
      <c r="E20" s="3564">
        <f>'50.31'!E20+'50.32'!E20+'50.33'!E20+'50.34'!E20+'50.35'!E20+'50.36'!E20+'50.37'!E20</f>
        <v>0</v>
      </c>
      <c r="F20" s="3564">
        <f>'50.31'!F20+'50.32'!F20+'50.33'!F20+'50.34'!F20+'50.35'!F20+'50.36'!F20+'50.37'!F20</f>
        <v>0</v>
      </c>
      <c r="G20" s="3564">
        <f>'50.31'!G20+'50.32'!G20+'50.33'!G20+'50.34'!G20+'50.35'!G20+'50.36'!G20+'50.37'!G20</f>
        <v>0</v>
      </c>
    </row>
    <row r="21" spans="1:11" ht="14.25">
      <c r="A21" s="3565">
        <f t="shared" si="1"/>
        <v>1896</v>
      </c>
      <c r="B21" s="3564">
        <f>'50.31'!B21+'50.32'!B21+'50.33'!B21+'50.34'!B21+'50.35'!B21+'50.36'!B21+'50.37'!B21</f>
        <v>0</v>
      </c>
      <c r="C21" s="3564">
        <f>'50.31'!C21+'50.32'!C21+'50.33'!C21+'50.34'!C21+'50.35'!C21+'50.36'!C21+'50.37'!C21</f>
        <v>0</v>
      </c>
      <c r="D21" s="3564">
        <f>'50.31'!D21+'50.32'!D21+'50.33'!D21+'50.34'!D21+'50.35'!D21+'50.36'!D21+'50.37'!D21</f>
        <v>0</v>
      </c>
      <c r="E21" s="3564">
        <f>'50.31'!E21+'50.32'!E21+'50.33'!E21+'50.34'!E21+'50.35'!E21+'50.36'!E21+'50.37'!E21</f>
        <v>0</v>
      </c>
      <c r="F21" s="3564">
        <f>'50.31'!F21+'50.32'!F21+'50.33'!F21+'50.34'!F21+'50.35'!F21+'50.36'!F21+'50.37'!F21</f>
        <v>0</v>
      </c>
      <c r="G21" s="3564">
        <f>'50.31'!G21+'50.32'!G21+'50.33'!G21+'50.34'!G21+'50.35'!G21+'50.36'!G21+'50.37'!G21</f>
        <v>0</v>
      </c>
    </row>
    <row r="22" spans="1:11" ht="14.25">
      <c r="A22" s="3565">
        <f t="shared" si="1"/>
        <v>1895</v>
      </c>
      <c r="B22" s="3564">
        <f>'50.31'!B22+'50.32'!B22+'50.33'!B22+'50.34'!B22+'50.35'!B22+'50.36'!B22+'50.37'!B22</f>
        <v>0</v>
      </c>
      <c r="C22" s="3564">
        <f>'50.31'!C22+'50.32'!C22+'50.33'!C22+'50.34'!C22+'50.35'!C22+'50.36'!C22+'50.37'!C22</f>
        <v>0</v>
      </c>
      <c r="D22" s="3564">
        <f>'50.31'!D22+'50.32'!D22+'50.33'!D22+'50.34'!D22+'50.35'!D22+'50.36'!D22+'50.37'!D22</f>
        <v>0</v>
      </c>
      <c r="E22" s="3564">
        <f>'50.31'!E22+'50.32'!E22+'50.33'!E22+'50.34'!E22+'50.35'!E22+'50.36'!E22+'50.37'!E22</f>
        <v>0</v>
      </c>
      <c r="F22" s="3564">
        <f>'50.31'!F22+'50.32'!F22+'50.33'!F22+'50.34'!F22+'50.35'!F22+'50.36'!F22+'50.37'!F22</f>
        <v>0</v>
      </c>
      <c r="G22" s="3564">
        <f>'50.31'!G22+'50.32'!G22+'50.33'!G22+'50.34'!G22+'50.35'!G22+'50.36'!G22+'50.37'!G22</f>
        <v>0</v>
      </c>
    </row>
    <row r="23" spans="1:11" ht="14.25">
      <c r="A23" s="3565">
        <f t="shared" si="1"/>
        <v>1894</v>
      </c>
      <c r="B23" s="3564">
        <f>'50.31'!B23+'50.32'!B23+'50.33'!B23+'50.34'!B23+'50.35'!B23+'50.36'!B23+'50.37'!B23</f>
        <v>0</v>
      </c>
      <c r="C23" s="3564">
        <f>'50.31'!C23+'50.32'!C23+'50.33'!C23+'50.34'!C23+'50.35'!C23+'50.36'!C23+'50.37'!C23</f>
        <v>0</v>
      </c>
      <c r="D23" s="3564">
        <f>'50.31'!D23+'50.32'!D23+'50.33'!D23+'50.34'!D23+'50.35'!D23+'50.36'!D23+'50.37'!D23</f>
        <v>0</v>
      </c>
      <c r="E23" s="3564">
        <f>'50.31'!E23+'50.32'!E23+'50.33'!E23+'50.34'!E23+'50.35'!E23+'50.36'!E23+'50.37'!E23</f>
        <v>0</v>
      </c>
      <c r="F23" s="3564">
        <f>'50.31'!F23+'50.32'!F23+'50.33'!F23+'50.34'!F23+'50.35'!F23+'50.36'!F23+'50.37'!F23</f>
        <v>0</v>
      </c>
      <c r="G23" s="3564">
        <f>'50.31'!G23+'50.32'!G23+'50.33'!G23+'50.34'!G23+'50.35'!G23+'50.36'!G23+'50.37'!G23</f>
        <v>0</v>
      </c>
    </row>
    <row r="24" spans="1:11" ht="14.25">
      <c r="A24" s="3565">
        <f t="shared" si="1"/>
        <v>1893</v>
      </c>
      <c r="B24" s="3564">
        <f>'50.31'!B24+'50.32'!B24+'50.33'!B24+'50.34'!B24+'50.35'!B24+'50.36'!B24+'50.37'!B24</f>
        <v>0</v>
      </c>
      <c r="C24" s="3564">
        <f>'50.31'!C24+'50.32'!C24+'50.33'!C24+'50.34'!C24+'50.35'!C24+'50.36'!C24+'50.37'!C24</f>
        <v>0</v>
      </c>
      <c r="D24" s="3564">
        <f>'50.31'!D24+'50.32'!D24+'50.33'!D24+'50.34'!D24+'50.35'!D24+'50.36'!D24+'50.37'!D24</f>
        <v>0</v>
      </c>
      <c r="E24" s="3564">
        <f>'50.31'!E24+'50.32'!E24+'50.33'!E24+'50.34'!E24+'50.35'!E24+'50.36'!E24+'50.37'!E24</f>
        <v>0</v>
      </c>
      <c r="F24" s="3564">
        <f>'50.31'!F24+'50.32'!F24+'50.33'!F24+'50.34'!F24+'50.35'!F24+'50.36'!F24+'50.37'!F24</f>
        <v>0</v>
      </c>
      <c r="G24" s="3564">
        <f>'50.31'!G24+'50.32'!G24+'50.33'!G24+'50.34'!G24+'50.35'!G24+'50.36'!G24+'50.37'!G24</f>
        <v>0</v>
      </c>
    </row>
    <row r="25" spans="1:11" ht="14.25">
      <c r="A25" s="3565">
        <f t="shared" si="1"/>
        <v>1892</v>
      </c>
      <c r="B25" s="3564">
        <f>'50.31'!B25+'50.32'!B25+'50.33'!B25+'50.34'!B25+'50.35'!B25+'50.36'!B25+'50.37'!B25</f>
        <v>0</v>
      </c>
      <c r="C25" s="3564">
        <f>'50.31'!C25+'50.32'!C25+'50.33'!C25+'50.34'!C25+'50.35'!C25+'50.36'!C25+'50.37'!C25</f>
        <v>0</v>
      </c>
      <c r="D25" s="3564">
        <f>'50.31'!D25+'50.32'!D25+'50.33'!D25+'50.34'!D25+'50.35'!D25+'50.36'!D25+'50.37'!D25</f>
        <v>0</v>
      </c>
      <c r="E25" s="3564">
        <f>'50.31'!E25+'50.32'!E25+'50.33'!E25+'50.34'!E25+'50.35'!E25+'50.36'!E25+'50.37'!E25</f>
        <v>0</v>
      </c>
      <c r="F25" s="3564">
        <f>'50.31'!F25+'50.32'!F25+'50.33'!F25+'50.34'!F25+'50.35'!F25+'50.36'!F25+'50.37'!F25</f>
        <v>0</v>
      </c>
      <c r="G25" s="3564">
        <f>'50.31'!G25+'50.32'!G25+'50.33'!G25+'50.34'!G25+'50.35'!G25+'50.36'!G25+'50.37'!G25</f>
        <v>0</v>
      </c>
    </row>
    <row r="26" spans="1:11" ht="14.25">
      <c r="A26" s="3565">
        <f t="shared" si="1"/>
        <v>1891</v>
      </c>
      <c r="B26" s="3564">
        <f>'50.31'!B26+'50.32'!B26+'50.33'!B26+'50.34'!B26+'50.35'!B26+'50.36'!B26+'50.37'!B26</f>
        <v>0</v>
      </c>
      <c r="C26" s="3564">
        <f>'50.31'!C26+'50.32'!C26+'50.33'!C26+'50.34'!C26+'50.35'!C26+'50.36'!C26+'50.37'!C26</f>
        <v>0</v>
      </c>
      <c r="D26" s="3564">
        <f>'50.31'!D26+'50.32'!D26+'50.33'!D26+'50.34'!D26+'50.35'!D26+'50.36'!D26+'50.37'!D26</f>
        <v>0</v>
      </c>
      <c r="E26" s="3564">
        <f>'50.31'!E26+'50.32'!E26+'50.33'!E26+'50.34'!E26+'50.35'!E26+'50.36'!E26+'50.37'!E26</f>
        <v>0</v>
      </c>
      <c r="F26" s="3564">
        <f>'50.31'!F26+'50.32'!F26+'50.33'!F26+'50.34'!F26+'50.35'!F26+'50.36'!F26+'50.37'!F26</f>
        <v>0</v>
      </c>
      <c r="G26" s="3564">
        <f>'50.31'!G26+'50.32'!G26+'50.33'!G26+'50.34'!G26+'50.35'!G26+'50.36'!G26+'50.37'!G26</f>
        <v>0</v>
      </c>
    </row>
    <row r="27" spans="1:11" ht="14.25">
      <c r="A27" s="3566" t="str">
        <f>TEXT((A26-1),"0")&amp;" &amp; prior"</f>
        <v>1890 &amp; prior</v>
      </c>
      <c r="B27" s="3564">
        <f>'50.31'!B27+'50.32'!B27+'50.33'!B27+'50.34'!B27+'50.35'!B27+'50.36'!B27+'50.37'!B27</f>
        <v>0</v>
      </c>
      <c r="C27" s="3564">
        <f>'50.31'!C27+'50.32'!C27+'50.33'!C27+'50.34'!C27+'50.35'!C27+'50.36'!C27+'50.37'!C27</f>
        <v>0</v>
      </c>
      <c r="D27" s="3564">
        <f>'50.31'!D27+'50.32'!D27+'50.33'!D27+'50.34'!D27+'50.35'!D27+'50.36'!D27+'50.37'!D27</f>
        <v>0</v>
      </c>
      <c r="E27" s="3564">
        <f>'50.31'!E27+'50.32'!E27+'50.33'!E27+'50.34'!E27+'50.35'!E27+'50.36'!E27+'50.37'!E27</f>
        <v>0</v>
      </c>
      <c r="F27" s="3564">
        <f>'50.31'!F27+'50.32'!F27+'50.33'!F27+'50.34'!F27+'50.35'!F27+'50.36'!F27+'50.37'!F27</f>
        <v>0</v>
      </c>
      <c r="G27" s="3564">
        <f>'50.31'!G27+'50.32'!G27+'50.33'!G27+'50.34'!G27+'50.35'!G27+'50.36'!G27+'50.37'!G27</f>
        <v>0</v>
      </c>
    </row>
    <row r="28" spans="1:11" ht="14.25">
      <c r="A28" s="3563" t="s">
        <v>693</v>
      </c>
      <c r="B28" s="3564">
        <f>'50.31'!B28+'50.32'!B28+'50.33'!B28+'50.34'!B28+'50.35'!B28+'50.36'!B28+'50.37'!B28</f>
        <v>0</v>
      </c>
      <c r="C28" s="3564">
        <f>'50.31'!C28+'50.32'!C28+'50.33'!C28+'50.34'!C28+'50.35'!C28+'50.36'!C28+'50.37'!C28</f>
        <v>0</v>
      </c>
      <c r="D28" s="3564">
        <f>'50.31'!D28+'50.32'!D28+'50.33'!D28+'50.34'!D28+'50.35'!D28+'50.36'!D28+'50.37'!D28</f>
        <v>0</v>
      </c>
      <c r="E28" s="3564">
        <f>'50.31'!E28+'50.32'!E28+'50.33'!E28+'50.34'!E28+'50.35'!E28+'50.36'!E28+'50.37'!E28</f>
        <v>0</v>
      </c>
      <c r="F28" s="3564">
        <f>'50.31'!F28+'50.32'!F28+'50.33'!F28+'50.34'!F28+'50.35'!F28+'50.36'!F28+'50.37'!F28</f>
        <v>0</v>
      </c>
      <c r="G28" s="3564">
        <f>'50.31'!G28+'50.32'!G28+'50.33'!G28+'50.34'!G28+'50.35'!G28+'50.36'!G28+'50.37'!G28</f>
        <v>0</v>
      </c>
    </row>
    <row r="29" spans="1:11" ht="15">
      <c r="A29" s="3567" t="s">
        <v>182</v>
      </c>
      <c r="B29" s="3568">
        <f>SUM(B17:B28)</f>
        <v>0</v>
      </c>
      <c r="C29" s="3568">
        <f>SUM(C17:C28)</f>
        <v>0</v>
      </c>
      <c r="D29" s="3569"/>
      <c r="E29" s="3568">
        <f>SUM(E17:E28)</f>
        <v>0</v>
      </c>
      <c r="F29" s="3568">
        <f>SUM(F17:F28)</f>
        <v>0</v>
      </c>
      <c r="G29" s="3568">
        <f>SUM(G17:G28)</f>
        <v>0</v>
      </c>
      <c r="K29" s="9">
        <f>-F29+G29</f>
        <v>0</v>
      </c>
    </row>
    <row r="30" spans="1:11" ht="15">
      <c r="A30" s="3570"/>
      <c r="B30" s="3571"/>
      <c r="C30" s="3571"/>
      <c r="D30" s="3571"/>
      <c r="E30" s="3571"/>
      <c r="F30" s="3571"/>
      <c r="G30" s="3571"/>
    </row>
    <row r="31" spans="1:11" ht="15">
      <c r="A31" s="433" t="s">
        <v>694</v>
      </c>
      <c r="B31" s="3572"/>
      <c r="C31" s="3572"/>
      <c r="D31" s="3572"/>
      <c r="E31" s="3572"/>
      <c r="F31" s="3572"/>
      <c r="G31" s="3572"/>
    </row>
    <row r="32" spans="1:11" ht="15">
      <c r="A32" s="433"/>
      <c r="B32" s="3572"/>
      <c r="C32" s="3572"/>
      <c r="D32" s="3572"/>
      <c r="E32" s="3572"/>
      <c r="F32" s="3572"/>
      <c r="G32" s="3572"/>
    </row>
    <row r="33" spans="1:7" ht="15">
      <c r="A33" s="436">
        <v>1</v>
      </c>
      <c r="B33" s="3346"/>
      <c r="C33" s="436">
        <v>3</v>
      </c>
      <c r="D33" s="436">
        <v>4</v>
      </c>
      <c r="E33" s="3346"/>
      <c r="F33" s="436">
        <v>6</v>
      </c>
      <c r="G33" s="436">
        <v>7</v>
      </c>
    </row>
    <row r="34" spans="1:7" ht="90">
      <c r="A34" s="3573" t="str">
        <f>"Figures grouped by Accident Years ending "&amp;TEXT($F$7,"dd-mmm")</f>
        <v>Figures grouped by Accident Years ending 00-Jan</v>
      </c>
      <c r="B34" s="3574"/>
      <c r="C34" s="3575" t="str">
        <f>+"Net Claim Payments during "&amp;YEAR($F$7)</f>
        <v>Net Claim Payments during 1900</v>
      </c>
      <c r="D34" s="3573" t="str">
        <f>+"Cumulative Net Claim Payments from accident year to end of financial year "&amp;YEAR($F$7)</f>
        <v>Cumulative Net Claim Payments from accident year to end of financial year 1900</v>
      </c>
      <c r="E34" s="3576"/>
      <c r="F34" s="3575" t="str">
        <f>"Net Case Reserves on Claims Outstanding at end of financial year "&amp;YEAR($F$7)</f>
        <v>Net Case Reserves on Claims Outstanding at end of financial year 1900</v>
      </c>
      <c r="G34" s="3577" t="str">
        <f>"Net IBNR Reserve at end of financial year "&amp;YEAR($F$7)</f>
        <v>Net IBNR Reserve at end of financial year 1900</v>
      </c>
    </row>
    <row r="35" spans="1:7" ht="15">
      <c r="A35" s="3560"/>
      <c r="B35" s="3574"/>
      <c r="C35" s="3578" t="s">
        <v>319</v>
      </c>
      <c r="D35" s="3578" t="s">
        <v>319</v>
      </c>
      <c r="E35" s="3579"/>
      <c r="F35" s="3578" t="s">
        <v>319</v>
      </c>
      <c r="G35" s="3578" t="s">
        <v>319</v>
      </c>
    </row>
    <row r="36" spans="1:7" ht="14.25">
      <c r="A36" s="3580">
        <f>YEAR($F$7)</f>
        <v>1900</v>
      </c>
      <c r="B36" s="3581"/>
      <c r="C36" s="3582">
        <f>'50.31'!C37+'50.32'!C37+'50.33'!C57+'50.34'!C37+'50.35'!C37+'50.36'!C37+'50.37'!C37</f>
        <v>0</v>
      </c>
      <c r="D36" s="3582">
        <f>'50.31'!D37+'50.32'!D37+'50.33'!D57+'50.34'!D37+'50.35'!D37+'50.36'!D37+'50.37'!D37</f>
        <v>0</v>
      </c>
      <c r="E36" s="3581"/>
      <c r="F36" s="3582">
        <f>+'50.31'!F37+'50.32'!F37+'50.33'!F57+'50.34'!F37+'50.35'!F37+'50.36'!F37+'50.37'!F37</f>
        <v>0</v>
      </c>
      <c r="G36" s="3582">
        <f>+'50.31'!G37+'50.32'!G37+'50.33'!G57+'50.34'!G37+'50.35'!G37+'50.36'!G37+'50.37'!G37</f>
        <v>0</v>
      </c>
    </row>
    <row r="37" spans="1:7" ht="14.25">
      <c r="A37" s="3566">
        <f>+A36-1</f>
        <v>1899</v>
      </c>
      <c r="B37" s="3581"/>
      <c r="C37" s="3582">
        <f>'50.31'!C38+'50.32'!C38+'50.33'!C58+'50.34'!C38+'50.35'!C38+'50.36'!C38+'50.37'!C38</f>
        <v>0</v>
      </c>
      <c r="D37" s="3582">
        <f>'50.31'!D38+'50.32'!D38+'50.33'!D58+'50.34'!D38+'50.35'!D38+'50.36'!D38+'50.37'!D38</f>
        <v>0</v>
      </c>
      <c r="E37" s="3581"/>
      <c r="F37" s="3582">
        <f>+'50.31'!F38+'50.32'!F38+'50.33'!F58+'50.34'!F38+'50.35'!F38+'50.36'!F38+'50.37'!F38</f>
        <v>0</v>
      </c>
      <c r="G37" s="3582">
        <f>+'50.31'!G38+'50.32'!G38+'50.33'!G58+'50.34'!G38+'50.35'!G38+'50.36'!G38+'50.37'!G38</f>
        <v>0</v>
      </c>
    </row>
    <row r="38" spans="1:7" ht="14.25">
      <c r="A38" s="3566">
        <f t="shared" ref="A38:A45" si="2">+A37-1</f>
        <v>1898</v>
      </c>
      <c r="B38" s="3581"/>
      <c r="C38" s="3582">
        <f>'50.31'!C39+'50.32'!C39+'50.33'!C59+'50.34'!C39+'50.35'!C39+'50.36'!C39+'50.37'!C39</f>
        <v>0</v>
      </c>
      <c r="D38" s="3582">
        <f>'50.31'!D39+'50.32'!D39+'50.33'!D59+'50.34'!D39+'50.35'!D39+'50.36'!D39+'50.37'!D39</f>
        <v>0</v>
      </c>
      <c r="E38" s="3581"/>
      <c r="F38" s="3582">
        <f>+'50.31'!F39+'50.32'!F39+'50.33'!F59+'50.34'!F39+'50.35'!F39+'50.36'!F39+'50.37'!F39</f>
        <v>0</v>
      </c>
      <c r="G38" s="3582">
        <f>+'50.31'!G39+'50.32'!G39+'50.33'!G59+'50.34'!G39+'50.35'!G39+'50.36'!G39+'50.37'!G39</f>
        <v>0</v>
      </c>
    </row>
    <row r="39" spans="1:7" ht="14.25">
      <c r="A39" s="3566">
        <f t="shared" si="2"/>
        <v>1897</v>
      </c>
      <c r="B39" s="3581"/>
      <c r="C39" s="3582">
        <f>'50.31'!C40+'50.32'!C40+'50.33'!C60+'50.34'!C40+'50.35'!C40+'50.36'!C40+'50.37'!C40</f>
        <v>0</v>
      </c>
      <c r="D39" s="3582">
        <f>'50.31'!D40+'50.32'!D40+'50.33'!D60+'50.34'!D40+'50.35'!D40+'50.36'!D40+'50.37'!D40</f>
        <v>0</v>
      </c>
      <c r="E39" s="3581"/>
      <c r="F39" s="3582">
        <f>+'50.31'!F40+'50.32'!F40+'50.33'!F60+'50.34'!F40+'50.35'!F40+'50.36'!F40+'50.37'!F40</f>
        <v>0</v>
      </c>
      <c r="G39" s="3582">
        <f>+'50.31'!G40+'50.32'!G40+'50.33'!G60+'50.34'!G40+'50.35'!G40+'50.36'!G40+'50.37'!G40</f>
        <v>0</v>
      </c>
    </row>
    <row r="40" spans="1:7" ht="14.25">
      <c r="A40" s="3566">
        <f t="shared" si="2"/>
        <v>1896</v>
      </c>
      <c r="B40" s="3581"/>
      <c r="C40" s="3582">
        <f>'50.31'!C41+'50.32'!C41+'50.33'!C61+'50.34'!C41+'50.35'!C41+'50.36'!C41+'50.37'!C41</f>
        <v>0</v>
      </c>
      <c r="D40" s="3582">
        <f>'50.31'!D41+'50.32'!D41+'50.33'!D61+'50.34'!D41+'50.35'!D41+'50.36'!D41+'50.37'!D41</f>
        <v>0</v>
      </c>
      <c r="E40" s="3581"/>
      <c r="F40" s="3582">
        <f>+'50.31'!F41+'50.32'!F41+'50.33'!F61+'50.34'!F41+'50.35'!F41+'50.36'!F41+'50.37'!F41</f>
        <v>0</v>
      </c>
      <c r="G40" s="3582">
        <f>+'50.31'!G41+'50.32'!G41+'50.33'!G61+'50.34'!G41+'50.35'!G41+'50.36'!G41+'50.37'!G41</f>
        <v>0</v>
      </c>
    </row>
    <row r="41" spans="1:7" ht="14.25">
      <c r="A41" s="3566">
        <f t="shared" si="2"/>
        <v>1895</v>
      </c>
      <c r="B41" s="3581"/>
      <c r="C41" s="3582">
        <f>'50.31'!C42+'50.32'!C42+'50.33'!C62+'50.34'!C42+'50.35'!C42+'50.36'!C42+'50.37'!C42</f>
        <v>0</v>
      </c>
      <c r="D41" s="3582">
        <f>'50.31'!D42+'50.32'!D42+'50.33'!D62+'50.34'!D42+'50.35'!D42+'50.36'!D42+'50.37'!D42</f>
        <v>0</v>
      </c>
      <c r="E41" s="3581"/>
      <c r="F41" s="3582">
        <f>+'50.31'!F42+'50.32'!F42+'50.33'!F62+'50.34'!F42+'50.35'!F42+'50.36'!F42+'50.37'!F42</f>
        <v>0</v>
      </c>
      <c r="G41" s="3582">
        <f>+'50.31'!G42+'50.32'!G42+'50.33'!G62+'50.34'!G42+'50.35'!G42+'50.36'!G42+'50.37'!G42</f>
        <v>0</v>
      </c>
    </row>
    <row r="42" spans="1:7" ht="14.25">
      <c r="A42" s="3566">
        <f t="shared" si="2"/>
        <v>1894</v>
      </c>
      <c r="B42" s="3581"/>
      <c r="C42" s="3582">
        <f>'50.31'!C43+'50.32'!C43+'50.33'!C63+'50.34'!C43+'50.35'!C43+'50.36'!C43+'50.37'!C43</f>
        <v>0</v>
      </c>
      <c r="D42" s="3582">
        <f>'50.31'!D43+'50.32'!D43+'50.33'!D63+'50.34'!D43+'50.35'!D43+'50.36'!D43+'50.37'!D43</f>
        <v>0</v>
      </c>
      <c r="E42" s="3581"/>
      <c r="F42" s="3582">
        <f>+'50.31'!F43+'50.32'!F43+'50.33'!F63+'50.34'!F43+'50.35'!F43+'50.36'!F43+'50.37'!F43</f>
        <v>0</v>
      </c>
      <c r="G42" s="3582">
        <f>+'50.31'!G43+'50.32'!G43+'50.33'!G63+'50.34'!G43+'50.35'!G43+'50.36'!G43+'50.37'!G43</f>
        <v>0</v>
      </c>
    </row>
    <row r="43" spans="1:7" ht="14.25">
      <c r="A43" s="3566">
        <f t="shared" si="2"/>
        <v>1893</v>
      </c>
      <c r="B43" s="3581"/>
      <c r="C43" s="3582">
        <f>'50.31'!C44+'50.32'!C44+'50.33'!C64+'50.34'!C44+'50.35'!C44+'50.36'!C44+'50.37'!C44</f>
        <v>0</v>
      </c>
      <c r="D43" s="3582">
        <f>'50.31'!D44+'50.32'!D44+'50.33'!D64+'50.34'!D44+'50.35'!D44+'50.36'!D44+'50.37'!D44</f>
        <v>0</v>
      </c>
      <c r="E43" s="3581"/>
      <c r="F43" s="3582">
        <f>+'50.31'!F44+'50.32'!F44+'50.33'!F64+'50.34'!F44+'50.35'!F44+'50.36'!F44+'50.37'!F44</f>
        <v>0</v>
      </c>
      <c r="G43" s="3582">
        <f>+'50.31'!G44+'50.32'!G44+'50.33'!G64+'50.34'!G44+'50.35'!G44+'50.36'!G44+'50.37'!G44</f>
        <v>0</v>
      </c>
    </row>
    <row r="44" spans="1:7" ht="14.25">
      <c r="A44" s="3566">
        <f t="shared" si="2"/>
        <v>1892</v>
      </c>
      <c r="B44" s="3581"/>
      <c r="C44" s="3582">
        <f>'50.31'!C45+'50.32'!C45+'50.33'!C65+'50.34'!C45+'50.35'!C45+'50.36'!C45+'50.37'!C45</f>
        <v>0</v>
      </c>
      <c r="D44" s="3582">
        <f>'50.31'!D45+'50.32'!D45+'50.33'!D65+'50.34'!D45+'50.35'!D45+'50.36'!D45+'50.37'!D45</f>
        <v>0</v>
      </c>
      <c r="E44" s="3581"/>
      <c r="F44" s="3582">
        <f>+'50.31'!F45+'50.32'!F45+'50.33'!F65+'50.34'!F45+'50.35'!F45+'50.36'!F45+'50.37'!F45</f>
        <v>0</v>
      </c>
      <c r="G44" s="3582">
        <f>+'50.31'!G45+'50.32'!G45+'50.33'!G65+'50.34'!G45+'50.35'!G45+'50.36'!G45+'50.37'!G45</f>
        <v>0</v>
      </c>
    </row>
    <row r="45" spans="1:7" ht="14.25">
      <c r="A45" s="3566">
        <f t="shared" si="2"/>
        <v>1891</v>
      </c>
      <c r="B45" s="3581"/>
      <c r="C45" s="3582">
        <f>'50.31'!C46+'50.32'!C46+'50.33'!C66+'50.34'!C46+'50.35'!C46+'50.36'!C46+'50.37'!C46</f>
        <v>0</v>
      </c>
      <c r="D45" s="3582">
        <f>'50.31'!D46+'50.32'!D46+'50.33'!D66+'50.34'!D46+'50.35'!D46+'50.36'!D46+'50.37'!D46</f>
        <v>0</v>
      </c>
      <c r="E45" s="3581"/>
      <c r="F45" s="3582">
        <f>+'50.31'!F46+'50.32'!F46+'50.33'!F66+'50.34'!F46+'50.35'!F46+'50.36'!F46+'50.37'!F46</f>
        <v>0</v>
      </c>
      <c r="G45" s="3582">
        <f>+'50.31'!G46+'50.32'!G46+'50.33'!G66+'50.34'!G46+'50.35'!G46+'50.36'!G46+'50.37'!G46</f>
        <v>0</v>
      </c>
    </row>
    <row r="46" spans="1:7" ht="14.25">
      <c r="A46" s="3566" t="str">
        <f>TEXT((A45-1),"0")&amp;" &amp; prior"</f>
        <v>1890 &amp; prior</v>
      </c>
      <c r="B46" s="3581"/>
      <c r="C46" s="3582">
        <f>'50.31'!C47+'50.32'!C47+'50.33'!C67+'50.34'!C47+'50.35'!C47+'50.36'!C47+'50.37'!C47</f>
        <v>0</v>
      </c>
      <c r="D46" s="3582">
        <f>'50.31'!D47+'50.32'!D47+'50.33'!D67+'50.34'!D47+'50.35'!D47+'50.36'!D47+'50.37'!D47</f>
        <v>0</v>
      </c>
      <c r="E46" s="3581"/>
      <c r="F46" s="3582">
        <f>+'50.31'!F47+'50.32'!F47+'50.33'!F67+'50.34'!F47+'50.35'!F47+'50.36'!F47+'50.37'!F47</f>
        <v>0</v>
      </c>
      <c r="G46" s="3582">
        <f>+'50.31'!G47+'50.32'!G47+'50.33'!G67+'50.34'!G47+'50.35'!G47+'50.36'!G47+'50.37'!G47</f>
        <v>0</v>
      </c>
    </row>
    <row r="47" spans="1:7" ht="14.25">
      <c r="A47" s="3580" t="s">
        <v>693</v>
      </c>
      <c r="B47" s="3581"/>
      <c r="C47" s="3582">
        <f>'50.31'!C48+'50.32'!C48+'50.33'!C68+'50.34'!C48+'50.35'!C48+'50.36'!C48+'50.37'!C48</f>
        <v>0</v>
      </c>
      <c r="D47" s="3582">
        <f>'50.31'!D48+'50.32'!D48+'50.33'!D68+'50.34'!D48+'50.35'!D48+'50.36'!D48+'50.37'!D48</f>
        <v>0</v>
      </c>
      <c r="E47" s="3581"/>
      <c r="F47" s="3582">
        <f>+'50.31'!F48+'50.32'!F48+'50.33'!F68+'50.34'!F48+'50.35'!F48+'50.36'!F48+'50.37'!F48</f>
        <v>0</v>
      </c>
      <c r="G47" s="3582">
        <f>+'50.31'!G48+'50.32'!G48+'50.33'!G68+'50.34'!G48+'50.35'!G48+'50.36'!G48+'50.37'!G48</f>
        <v>0</v>
      </c>
    </row>
    <row r="48" spans="1:7" ht="15">
      <c r="A48" s="3583" t="s">
        <v>182</v>
      </c>
      <c r="B48" s="3571"/>
      <c r="C48" s="3584">
        <f>SUM(C36:C47)</f>
        <v>0</v>
      </c>
      <c r="D48" s="3569"/>
      <c r="E48" s="3585"/>
      <c r="F48" s="3584">
        <f>SUM(F36:F47)</f>
        <v>0</v>
      </c>
      <c r="G48" s="3584">
        <f>SUM(G36:G47)</f>
        <v>0</v>
      </c>
    </row>
    <row r="49" spans="1:7" ht="14.25">
      <c r="A49" s="1481"/>
      <c r="B49" s="3586"/>
      <c r="C49" s="1481"/>
      <c r="D49" s="1481"/>
      <c r="E49" s="3586"/>
      <c r="F49" s="1481"/>
      <c r="G49" s="1481"/>
    </row>
    <row r="50" spans="1:7" ht="14.25">
      <c r="A50" s="1481"/>
      <c r="B50" s="3586"/>
      <c r="C50" s="1481"/>
      <c r="D50" s="1481"/>
      <c r="E50" s="1481"/>
      <c r="G50" s="3460" t="str">
        <f>+ToC!E117</f>
        <v xml:space="preserve">GENERAL Annual Return </v>
      </c>
    </row>
    <row r="51" spans="1:7" ht="14.25">
      <c r="A51" s="61"/>
      <c r="B51" s="61"/>
      <c r="C51" s="61"/>
      <c r="D51" s="61"/>
      <c r="E51" s="61"/>
      <c r="F51" s="61"/>
      <c r="G51" s="95" t="s">
        <v>1778</v>
      </c>
    </row>
  </sheetData>
  <sheetProtection algorithmName="SHA-512" hashValue="CdOPjVIcqwqqTcewtWmJ8o5cy2pAmER7GnNPF25twkSnVuU2uFPRr7LfXM4xYbZ6QO58yoCuQcFrPRomJTRivw==" saltValue="4/kMjBc4E3rVm3NIaB7UwA==" spinCount="100000" sheet="1" objects="1" scenarios="1"/>
  <customSheetViews>
    <customSheetView guid="{54084986-DBD9-467D-BB87-84DFF604BE53}" topLeftCell="A4">
      <selection activeCell="G48" sqref="G48"/>
      <pageMargins left="0.7" right="0.7" top="0.75" bottom="0.75" header="0.3" footer="0.3"/>
      <pageSetup paperSize="5" scale="65" orientation="portrait" r:id="rId1"/>
    </customSheetView>
  </customSheetViews>
  <mergeCells count="1">
    <mergeCell ref="A1:H1"/>
  </mergeCells>
  <hyperlinks>
    <hyperlink ref="A1:H1" location="ToC!A1" display="50.30"/>
  </hyperlinks>
  <pageMargins left="0.70866141732283472" right="0.70866141732283472" top="0.74803149606299213" bottom="0.74803149606299213" header="0.31496062992125984" footer="0.31496062992125984"/>
  <pageSetup scale="62" orientation="portrait" r:id="rId2"/>
  <headerFooter>
    <oddHeader>&amp;L&amp;A&amp;C&amp;"Times New Roman,Bold" DRAFT 
INTERNAL USE ONLY&amp;RPage &amp;P</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54"/>
  <sheetViews>
    <sheetView workbookViewId="0">
      <selection activeCell="B85" sqref="B85"/>
    </sheetView>
  </sheetViews>
  <sheetFormatPr defaultColWidth="0" defaultRowHeight="14.25" zeroHeight="1"/>
  <cols>
    <col min="1" max="1" width="32.33203125" style="3597" customWidth="1"/>
    <col min="2" max="2" width="15.1640625" style="3597" customWidth="1"/>
    <col min="3" max="4" width="23.5" style="3597" customWidth="1"/>
    <col min="5" max="5" width="18.83203125" style="3597" customWidth="1"/>
    <col min="6" max="7" width="23.5" style="3597" customWidth="1"/>
    <col min="8" max="9" width="9.33203125" style="341" hidden="1" customWidth="1"/>
    <col min="10" max="10" width="11.5" style="341" hidden="1" customWidth="1"/>
    <col min="11" max="16384" width="9.33203125" style="341" hidden="1"/>
  </cols>
  <sheetData>
    <row r="1" spans="1:7" ht="12.75">
      <c r="A1" s="6509" t="s">
        <v>717</v>
      </c>
      <c r="B1" s="6509"/>
      <c r="C1" s="6509"/>
      <c r="D1" s="6509"/>
      <c r="E1" s="6509"/>
      <c r="F1" s="6509"/>
      <c r="G1" s="6509"/>
    </row>
    <row r="2" spans="1:7" ht="15.75">
      <c r="A2" s="437"/>
      <c r="B2" s="437"/>
      <c r="C2" s="437"/>
      <c r="D2" s="437"/>
      <c r="E2" s="437"/>
      <c r="F2" s="426" t="s">
        <v>2298</v>
      </c>
      <c r="G2" s="437"/>
    </row>
    <row r="3" spans="1:7" ht="15">
      <c r="A3" s="1443" t="str">
        <f>+Cover!A14</f>
        <v>Select Name of Insurer/ Financial Holding Company</v>
      </c>
      <c r="B3" s="1483"/>
      <c r="C3" s="1483"/>
      <c r="D3" s="344"/>
      <c r="E3" s="344"/>
      <c r="F3" s="344"/>
      <c r="G3" s="346"/>
    </row>
    <row r="4" spans="1:7" ht="15">
      <c r="A4" s="427" t="str">
        <f>+ToC!A3</f>
        <v>Insurer/Financial Holding Company</v>
      </c>
      <c r="B4" s="344"/>
      <c r="C4" s="344"/>
      <c r="D4" s="344"/>
      <c r="E4" s="344"/>
      <c r="F4" s="344"/>
      <c r="G4" s="346"/>
    </row>
    <row r="5" spans="1:7" ht="15">
      <c r="A5" s="427"/>
      <c r="B5" s="344"/>
      <c r="C5" s="344"/>
      <c r="D5" s="344"/>
      <c r="E5" s="344"/>
      <c r="F5" s="344"/>
      <c r="G5" s="346"/>
    </row>
    <row r="6" spans="1:7" ht="15">
      <c r="A6" s="427" t="str">
        <f>+ToC!A5</f>
        <v>General Insurers Annual Return</v>
      </c>
      <c r="B6" s="344"/>
      <c r="C6" s="344"/>
      <c r="D6" s="344"/>
      <c r="E6" s="344"/>
      <c r="F6" s="344"/>
      <c r="G6" s="346"/>
    </row>
    <row r="7" spans="1:7" ht="15">
      <c r="A7" s="427" t="str">
        <f>+ToC!A6</f>
        <v>For Year Ended:</v>
      </c>
      <c r="B7" s="344"/>
      <c r="C7" s="344"/>
      <c r="D7" s="344"/>
      <c r="E7" s="344"/>
      <c r="F7" s="4440">
        <f>+Cover!A22</f>
        <v>0</v>
      </c>
      <c r="G7" s="346"/>
    </row>
    <row r="8" spans="1:7" ht="12.75">
      <c r="A8" s="342"/>
      <c r="B8" s="342"/>
      <c r="C8" s="342"/>
      <c r="D8" s="342"/>
      <c r="E8" s="342"/>
      <c r="F8" s="342"/>
      <c r="G8" s="340"/>
    </row>
    <row r="9" spans="1:7" ht="15">
      <c r="A9" s="1483" t="s">
        <v>716</v>
      </c>
      <c r="B9" s="1082"/>
      <c r="C9" s="1082"/>
      <c r="D9" s="1082"/>
      <c r="E9" s="1082"/>
      <c r="F9" s="1082"/>
      <c r="G9" s="479"/>
    </row>
    <row r="10" spans="1:7" ht="15">
      <c r="A10" s="1082"/>
      <c r="B10" s="1082"/>
      <c r="C10" s="1082"/>
      <c r="D10" s="1082"/>
      <c r="E10" s="1082"/>
      <c r="F10" s="1082"/>
      <c r="G10" s="479"/>
    </row>
    <row r="11" spans="1:7" ht="15">
      <c r="A11" s="433" t="s">
        <v>689</v>
      </c>
      <c r="B11" s="1484" t="s">
        <v>697</v>
      </c>
      <c r="C11" s="1082"/>
      <c r="D11" s="1082"/>
      <c r="E11" s="1082"/>
      <c r="F11" s="1082"/>
      <c r="G11" s="479"/>
    </row>
    <row r="12" spans="1:7" ht="15">
      <c r="A12" s="1484" t="s">
        <v>691</v>
      </c>
      <c r="B12" s="1082"/>
      <c r="C12" s="1082"/>
      <c r="D12" s="1082"/>
      <c r="E12" s="1082"/>
      <c r="F12" s="1082"/>
      <c r="G12" s="479"/>
    </row>
    <row r="13" spans="1:7" ht="15">
      <c r="A13" s="1484"/>
      <c r="B13" s="1082"/>
      <c r="C13" s="1082"/>
      <c r="D13" s="1082"/>
      <c r="E13" s="1082"/>
      <c r="F13" s="1082"/>
      <c r="G13" s="479"/>
    </row>
    <row r="14" spans="1:7" ht="15">
      <c r="A14" s="3507">
        <v>1</v>
      </c>
      <c r="B14" s="3508">
        <f t="shared" ref="B14:G14" si="0">+A14+1</f>
        <v>2</v>
      </c>
      <c r="C14" s="3508">
        <f t="shared" si="0"/>
        <v>3</v>
      </c>
      <c r="D14" s="3508">
        <f t="shared" si="0"/>
        <v>4</v>
      </c>
      <c r="E14" s="3508">
        <f t="shared" si="0"/>
        <v>5</v>
      </c>
      <c r="F14" s="3508">
        <f t="shared" si="0"/>
        <v>6</v>
      </c>
      <c r="G14" s="3508">
        <f t="shared" si="0"/>
        <v>7</v>
      </c>
    </row>
    <row r="15" spans="1:7" ht="90">
      <c r="A15" s="3490" t="str">
        <f>"Figures grouped by Accident Year ending "&amp;TEXT($F$7,"dd-mmm")</f>
        <v>Figures grouped by Accident Year ending 00-Jan</v>
      </c>
      <c r="B15" s="3587" t="str">
        <f>"No. of Claims First reported in "&amp;YEAR($F$7)</f>
        <v>No. of Claims First reported in 1900</v>
      </c>
      <c r="C15" s="3491" t="str">
        <f>"Gross Claim Payments during "&amp;YEAR($F$7)</f>
        <v>Gross Claim Payments during 1900</v>
      </c>
      <c r="D15" s="3491" t="str">
        <f>"Cumulative Gross Claim Payments from Accident Year end to of Financial Year "&amp;YEAR($F$7)</f>
        <v>Cumulative Gross Claim Payments from Accident Year end to of Financial Year 1900</v>
      </c>
      <c r="E15" s="3492" t="str">
        <f>"No of Claims Outstanding At The End of the Financial Year "&amp;YEAR($F$7)</f>
        <v>No of Claims Outstanding At The End of the Financial Year 1900</v>
      </c>
      <c r="F15" s="3491" t="str">
        <f>"Gross Case Reserves on Claims Outstanding at end of financial year "&amp;YEAR($F$7)</f>
        <v>Gross Case Reserves on Claims Outstanding at end of financial year 1900</v>
      </c>
      <c r="G15" s="3587" t="str">
        <f>"Gross IBNR Reserve at end of financial year "&amp;YEAR($F$7)</f>
        <v>Gross IBNR Reserve at end of financial year 1900</v>
      </c>
    </row>
    <row r="16" spans="1:7" ht="15">
      <c r="A16" s="3497"/>
      <c r="B16" s="3588" t="s">
        <v>692</v>
      </c>
      <c r="C16" s="3588" t="s">
        <v>319</v>
      </c>
      <c r="D16" s="3588" t="s">
        <v>319</v>
      </c>
      <c r="E16" s="3589" t="s">
        <v>692</v>
      </c>
      <c r="F16" s="3588" t="s">
        <v>319</v>
      </c>
      <c r="G16" s="3588" t="s">
        <v>319</v>
      </c>
    </row>
    <row r="17" spans="1:10">
      <c r="A17" s="3517">
        <f>YEAR($F$7)</f>
        <v>1900</v>
      </c>
      <c r="B17" s="3552"/>
      <c r="C17" s="3552"/>
      <c r="D17" s="3552"/>
      <c r="E17" s="3552"/>
      <c r="F17" s="3552"/>
      <c r="G17" s="3552"/>
    </row>
    <row r="18" spans="1:10">
      <c r="A18" s="3518">
        <f>+A17-1</f>
        <v>1899</v>
      </c>
      <c r="B18" s="3552"/>
      <c r="C18" s="3552"/>
      <c r="D18" s="3552"/>
      <c r="E18" s="3552"/>
      <c r="F18" s="3552"/>
      <c r="G18" s="3552"/>
    </row>
    <row r="19" spans="1:10">
      <c r="A19" s="3518">
        <f t="shared" ref="A19:A26" si="1">+A18-1</f>
        <v>1898</v>
      </c>
      <c r="B19" s="3552"/>
      <c r="C19" s="3552"/>
      <c r="D19" s="3552"/>
      <c r="E19" s="3552"/>
      <c r="F19" s="3552"/>
      <c r="G19" s="3552"/>
    </row>
    <row r="20" spans="1:10">
      <c r="A20" s="3518">
        <f t="shared" si="1"/>
        <v>1897</v>
      </c>
      <c r="B20" s="3552"/>
      <c r="C20" s="3552"/>
      <c r="D20" s="3552"/>
      <c r="E20" s="3552"/>
      <c r="F20" s="3552"/>
      <c r="G20" s="3552"/>
    </row>
    <row r="21" spans="1:10">
      <c r="A21" s="3518">
        <f t="shared" si="1"/>
        <v>1896</v>
      </c>
      <c r="B21" s="3552"/>
      <c r="C21" s="3552"/>
      <c r="D21" s="3552"/>
      <c r="E21" s="3552"/>
      <c r="F21" s="3552"/>
      <c r="G21" s="3552"/>
    </row>
    <row r="22" spans="1:10">
      <c r="A22" s="3518">
        <f t="shared" si="1"/>
        <v>1895</v>
      </c>
      <c r="B22" s="3552"/>
      <c r="C22" s="3552"/>
      <c r="D22" s="3552"/>
      <c r="E22" s="3552"/>
      <c r="F22" s="3552"/>
      <c r="G22" s="3552"/>
    </row>
    <row r="23" spans="1:10">
      <c r="A23" s="3518">
        <f t="shared" si="1"/>
        <v>1894</v>
      </c>
      <c r="B23" s="3552"/>
      <c r="C23" s="3552"/>
      <c r="D23" s="3552"/>
      <c r="E23" s="3552"/>
      <c r="F23" s="3552"/>
      <c r="G23" s="3552"/>
    </row>
    <row r="24" spans="1:10">
      <c r="A24" s="3518">
        <f t="shared" si="1"/>
        <v>1893</v>
      </c>
      <c r="B24" s="3552"/>
      <c r="C24" s="3552"/>
      <c r="D24" s="3552"/>
      <c r="E24" s="3552"/>
      <c r="F24" s="3552"/>
      <c r="G24" s="3552"/>
    </row>
    <row r="25" spans="1:10">
      <c r="A25" s="3518">
        <f t="shared" si="1"/>
        <v>1892</v>
      </c>
      <c r="B25" s="3552"/>
      <c r="C25" s="3552"/>
      <c r="D25" s="3552"/>
      <c r="E25" s="3552"/>
      <c r="F25" s="3552"/>
      <c r="G25" s="3552"/>
    </row>
    <row r="26" spans="1:10">
      <c r="A26" s="3518">
        <f t="shared" si="1"/>
        <v>1891</v>
      </c>
      <c r="B26" s="3552"/>
      <c r="C26" s="3552"/>
      <c r="D26" s="3552"/>
      <c r="E26" s="3552"/>
      <c r="F26" s="3552"/>
      <c r="G26" s="3552"/>
    </row>
    <row r="27" spans="1:10">
      <c r="A27" s="3519" t="str">
        <f>TEXT((A26-1),"0")&amp;" &amp; prior"</f>
        <v>1890 &amp; prior</v>
      </c>
      <c r="B27" s="3552"/>
      <c r="C27" s="3552"/>
      <c r="D27" s="3552"/>
      <c r="E27" s="3552"/>
      <c r="F27" s="3552"/>
      <c r="G27" s="3552"/>
    </row>
    <row r="28" spans="1:10">
      <c r="A28" s="3517" t="s">
        <v>693</v>
      </c>
      <c r="B28" s="3552"/>
      <c r="C28" s="3552"/>
      <c r="D28" s="3552"/>
      <c r="E28" s="3552"/>
      <c r="F28" s="3552"/>
      <c r="G28" s="3552"/>
    </row>
    <row r="29" spans="1:10" ht="15">
      <c r="A29" s="3506" t="s">
        <v>182</v>
      </c>
      <c r="B29" s="3509">
        <f>SUM(B17:B28)</f>
        <v>0</v>
      </c>
      <c r="C29" s="3509">
        <f>SUM(C17:C28)</f>
        <v>0</v>
      </c>
      <c r="D29" s="3510"/>
      <c r="E29" s="3509">
        <f>SUM(E17:E28)</f>
        <v>0</v>
      </c>
      <c r="F29" s="3509">
        <f>SUM(F17:F28)</f>
        <v>0</v>
      </c>
      <c r="G29" s="3509">
        <f>SUM(G17:G28)</f>
        <v>0</v>
      </c>
      <c r="J29" s="435">
        <f>-F29+G29</f>
        <v>0</v>
      </c>
    </row>
    <row r="30" spans="1:10" ht="15">
      <c r="A30" s="3526"/>
      <c r="B30" s="1933"/>
      <c r="C30" s="1933"/>
      <c r="D30" s="1933"/>
      <c r="E30" s="1933"/>
      <c r="F30" s="1933"/>
      <c r="G30" s="1933"/>
    </row>
    <row r="31" spans="1:10" ht="15">
      <c r="A31" s="3526"/>
      <c r="B31" s="1933"/>
      <c r="C31" s="1933"/>
      <c r="D31" s="1933"/>
      <c r="E31" s="1933"/>
      <c r="F31" s="1933"/>
      <c r="G31" s="1933"/>
    </row>
    <row r="32" spans="1:10" ht="15">
      <c r="A32" s="1484" t="s">
        <v>694</v>
      </c>
      <c r="B32" s="3548"/>
      <c r="C32" s="3548"/>
      <c r="D32" s="3548"/>
      <c r="E32" s="3548"/>
      <c r="F32" s="3548"/>
      <c r="G32" s="3548"/>
    </row>
    <row r="33" spans="1:7" ht="15">
      <c r="A33" s="1484"/>
      <c r="B33" s="3548"/>
      <c r="C33" s="3548"/>
      <c r="D33" s="3548"/>
      <c r="E33" s="3548"/>
      <c r="F33" s="3548"/>
      <c r="G33" s="3548"/>
    </row>
    <row r="34" spans="1:7" ht="15">
      <c r="A34" s="436">
        <v>1</v>
      </c>
      <c r="B34" s="3346"/>
      <c r="C34" s="436">
        <v>3</v>
      </c>
      <c r="D34" s="436">
        <v>4</v>
      </c>
      <c r="E34" s="3346"/>
      <c r="F34" s="436">
        <v>6</v>
      </c>
      <c r="G34" s="436">
        <v>7</v>
      </c>
    </row>
    <row r="35" spans="1:7" ht="90">
      <c r="A35" s="3494" t="str">
        <f>"Figures grouped by Accident Years ending "&amp;TEXT($F$7,"dd-mmm")</f>
        <v>Figures grouped by Accident Years ending 00-Jan</v>
      </c>
      <c r="B35" s="3495"/>
      <c r="C35" s="3590" t="str">
        <f>+"Net Claim Payments during "&amp;YEAR($F$7)</f>
        <v>Net Claim Payments during 1900</v>
      </c>
      <c r="D35" s="3591" t="str">
        <f>+"Cumulative Net Claim Payments from accident year to end of financial year "&amp;YEAR($F$7)</f>
        <v>Cumulative Net Claim Payments from accident year to end of financial year 1900</v>
      </c>
      <c r="E35" s="3496"/>
      <c r="F35" s="3590" t="str">
        <f>"Net Case Reserves on Claims Outstanding at end of financial year "&amp;YEAR($F$7)</f>
        <v>Net Case Reserves on Claims Outstanding at end of financial year 1900</v>
      </c>
      <c r="G35" s="3532" t="str">
        <f>"Net IBNR Reserve at end of financial year "&amp;YEAR($F$7)</f>
        <v>Net IBNR Reserve at end of financial year 1900</v>
      </c>
    </row>
    <row r="36" spans="1:7" ht="15">
      <c r="A36" s="3497"/>
      <c r="B36" s="3498"/>
      <c r="C36" s="3499" t="s">
        <v>319</v>
      </c>
      <c r="D36" s="3499" t="s">
        <v>319</v>
      </c>
      <c r="E36" s="3500"/>
      <c r="F36" s="3499" t="s">
        <v>319</v>
      </c>
      <c r="G36" s="3499" t="s">
        <v>319</v>
      </c>
    </row>
    <row r="37" spans="1:7">
      <c r="A37" s="3517">
        <f>YEAR($F$7)</f>
        <v>1900</v>
      </c>
      <c r="B37" s="3521"/>
      <c r="C37" s="3552"/>
      <c r="D37" s="3552"/>
      <c r="E37" s="3522"/>
      <c r="F37" s="3552"/>
      <c r="G37" s="3552"/>
    </row>
    <row r="38" spans="1:7">
      <c r="A38" s="3518">
        <f>+A37-1</f>
        <v>1899</v>
      </c>
      <c r="B38" s="3521"/>
      <c r="C38" s="3552"/>
      <c r="D38" s="3552"/>
      <c r="E38" s="3522"/>
      <c r="F38" s="3552"/>
      <c r="G38" s="3552"/>
    </row>
    <row r="39" spans="1:7">
      <c r="A39" s="3518">
        <f t="shared" ref="A39:A46" si="2">+A38-1</f>
        <v>1898</v>
      </c>
      <c r="B39" s="3521"/>
      <c r="C39" s="3552"/>
      <c r="D39" s="3552"/>
      <c r="E39" s="3522"/>
      <c r="F39" s="3552"/>
      <c r="G39" s="3552"/>
    </row>
    <row r="40" spans="1:7">
      <c r="A40" s="3518">
        <f t="shared" si="2"/>
        <v>1897</v>
      </c>
      <c r="B40" s="3521"/>
      <c r="C40" s="3552"/>
      <c r="D40" s="3552"/>
      <c r="E40" s="3522"/>
      <c r="F40" s="3552"/>
      <c r="G40" s="3552"/>
    </row>
    <row r="41" spans="1:7">
      <c r="A41" s="3518">
        <f t="shared" si="2"/>
        <v>1896</v>
      </c>
      <c r="B41" s="3521"/>
      <c r="C41" s="3552"/>
      <c r="D41" s="3552"/>
      <c r="E41" s="3522"/>
      <c r="F41" s="3552"/>
      <c r="G41" s="3552"/>
    </row>
    <row r="42" spans="1:7">
      <c r="A42" s="3518">
        <f t="shared" si="2"/>
        <v>1895</v>
      </c>
      <c r="B42" s="3521"/>
      <c r="C42" s="3552"/>
      <c r="D42" s="3552"/>
      <c r="E42" s="3522"/>
      <c r="F42" s="3552"/>
      <c r="G42" s="3552"/>
    </row>
    <row r="43" spans="1:7">
      <c r="A43" s="3518">
        <f t="shared" si="2"/>
        <v>1894</v>
      </c>
      <c r="B43" s="3521"/>
      <c r="C43" s="3552"/>
      <c r="D43" s="3552"/>
      <c r="E43" s="3522"/>
      <c r="F43" s="3552"/>
      <c r="G43" s="3552"/>
    </row>
    <row r="44" spans="1:7">
      <c r="A44" s="3518">
        <f t="shared" si="2"/>
        <v>1893</v>
      </c>
      <c r="B44" s="3521"/>
      <c r="C44" s="3552"/>
      <c r="D44" s="3552"/>
      <c r="E44" s="3522"/>
      <c r="F44" s="3552"/>
      <c r="G44" s="3552"/>
    </row>
    <row r="45" spans="1:7">
      <c r="A45" s="3518">
        <f t="shared" si="2"/>
        <v>1892</v>
      </c>
      <c r="B45" s="3521"/>
      <c r="C45" s="3552"/>
      <c r="D45" s="3552"/>
      <c r="E45" s="3522"/>
      <c r="F45" s="3552"/>
      <c r="G45" s="3552"/>
    </row>
    <row r="46" spans="1:7">
      <c r="A46" s="3518">
        <f t="shared" si="2"/>
        <v>1891</v>
      </c>
      <c r="B46" s="3521"/>
      <c r="C46" s="3552"/>
      <c r="D46" s="3552"/>
      <c r="E46" s="3522"/>
      <c r="F46" s="3552"/>
      <c r="G46" s="3552"/>
    </row>
    <row r="47" spans="1:7">
      <c r="A47" s="3519" t="str">
        <f>TEXT((A46-1),"0")&amp;" &amp; prior"</f>
        <v>1890 &amp; prior</v>
      </c>
      <c r="B47" s="3521"/>
      <c r="C47" s="3552"/>
      <c r="D47" s="3552"/>
      <c r="E47" s="3522"/>
      <c r="F47" s="3552"/>
      <c r="G47" s="3552"/>
    </row>
    <row r="48" spans="1:7">
      <c r="A48" s="3520" t="s">
        <v>693</v>
      </c>
      <c r="B48" s="3521"/>
      <c r="C48" s="3552"/>
      <c r="D48" s="3552"/>
      <c r="E48" s="3522"/>
      <c r="F48" s="3552"/>
      <c r="G48" s="3552"/>
    </row>
    <row r="49" spans="1:7" ht="15">
      <c r="A49" s="3505" t="s">
        <v>182</v>
      </c>
      <c r="B49" s="3524"/>
      <c r="C49" s="3513">
        <f>SUM(C37:C48)</f>
        <v>0</v>
      </c>
      <c r="D49" s="6811"/>
      <c r="E49" s="6812"/>
      <c r="F49" s="3509">
        <f>SUM(F37:F48)</f>
        <v>0</v>
      </c>
      <c r="G49" s="3509">
        <f>SUM(G37:G48)</f>
        <v>0</v>
      </c>
    </row>
    <row r="50" spans="1:7" ht="15">
      <c r="A50" s="3592"/>
      <c r="B50" s="3592"/>
      <c r="C50" s="3593"/>
      <c r="D50" s="3593"/>
      <c r="E50" s="3593"/>
      <c r="F50" s="3593"/>
      <c r="G50" s="3593"/>
    </row>
    <row r="51" spans="1:7" s="340" customFormat="1" ht="15">
      <c r="A51" s="3594"/>
      <c r="B51" s="3593"/>
      <c r="C51" s="3593"/>
      <c r="D51" s="3593"/>
      <c r="E51" s="3593"/>
      <c r="G51" s="3460" t="str">
        <f>+ToC!E117</f>
        <v xml:space="preserve">GENERAL Annual Return </v>
      </c>
    </row>
    <row r="52" spans="1:7" s="340" customFormat="1" ht="15">
      <c r="A52" s="3595"/>
      <c r="B52" s="3595"/>
      <c r="C52" s="3595"/>
      <c r="D52" s="3595"/>
      <c r="E52" s="3595"/>
      <c r="F52" s="3595"/>
      <c r="G52" s="353" t="s">
        <v>1779</v>
      </c>
    </row>
    <row r="53" spans="1:7" hidden="1">
      <c r="A53" s="3596"/>
      <c r="B53" s="3596"/>
      <c r="C53" s="3596"/>
      <c r="D53" s="3596"/>
      <c r="E53" s="3596"/>
      <c r="F53" s="3596"/>
      <c r="G53" s="3596"/>
    </row>
    <row r="54" spans="1:7" hidden="1">
      <c r="A54" s="3596"/>
      <c r="B54" s="3596"/>
      <c r="C54" s="3596"/>
      <c r="D54" s="3596"/>
      <c r="E54" s="3596"/>
      <c r="F54" s="3596"/>
      <c r="G54" s="3596"/>
    </row>
  </sheetData>
  <sheetProtection algorithmName="SHA-512" hashValue="BjgoqGq2B6uoj/RTzK6RrcH29OqyQ0mMjIbJLYpfeHWsZ5d+xw1Y1nFZVlIW6bATflS77rKTSnSzThjCS71xMg==" saltValue="i1RTj2iOgrHorbNWEWSrDQ==" spinCount="100000" sheet="1" objects="1" scenarios="1"/>
  <customSheetViews>
    <customSheetView guid="{54084986-DBD9-467D-BB87-84DFF604BE53}" topLeftCell="A10">
      <selection activeCell="F23" sqref="F23"/>
      <pageMargins left="0.7" right="0.7" top="0.75" bottom="0.75" header="0.3" footer="0.3"/>
      <pageSetup paperSize="5" scale="60" orientation="portrait" r:id="rId1"/>
    </customSheetView>
  </customSheetViews>
  <mergeCells count="2">
    <mergeCell ref="D49:E49"/>
    <mergeCell ref="A1:G1"/>
  </mergeCells>
  <hyperlinks>
    <hyperlink ref="A1:G1" location="ToC!A1" display="50.31"/>
  </hyperlinks>
  <pageMargins left="0.70866141732283472" right="0.70866141732283472" top="0.74803149606299213" bottom="0.74803149606299213" header="0.31496062992125984" footer="0.31496062992125984"/>
  <pageSetup scale="62" orientation="portrait" r:id="rId2"/>
  <headerFooter>
    <oddHeader>&amp;L&amp;A&amp;C&amp;"Times New Roman,Bold" DRAFT 
INTERNAL USE ONLY&amp;RPage &amp;P</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J58"/>
  <sheetViews>
    <sheetView workbookViewId="0">
      <selection activeCell="B85" sqref="B85"/>
    </sheetView>
  </sheetViews>
  <sheetFormatPr defaultColWidth="0" defaultRowHeight="12.75" zeroHeight="1"/>
  <cols>
    <col min="1" max="1" width="26.83203125" style="341" customWidth="1"/>
    <col min="2" max="5" width="20.83203125" style="341" customWidth="1"/>
    <col min="6" max="7" width="20.83203125" style="340" customWidth="1"/>
    <col min="8" max="9" width="9.33203125" style="341" hidden="1" customWidth="1"/>
    <col min="10" max="10" width="12.1640625" style="341" hidden="1" customWidth="1"/>
    <col min="11" max="16384" width="9.33203125" style="341" hidden="1"/>
  </cols>
  <sheetData>
    <row r="1" spans="1:8" ht="14.25">
      <c r="A1" s="6509" t="s">
        <v>718</v>
      </c>
      <c r="B1" s="6509"/>
      <c r="C1" s="6509"/>
      <c r="D1" s="6509"/>
      <c r="E1" s="6509"/>
      <c r="F1" s="6509"/>
      <c r="G1" s="6509"/>
      <c r="H1" s="489"/>
    </row>
    <row r="2" spans="1:8" ht="15.75">
      <c r="A2" s="437"/>
      <c r="B2" s="437"/>
      <c r="C2" s="437"/>
      <c r="D2" s="437"/>
      <c r="E2" s="437"/>
      <c r="F2" s="437"/>
      <c r="G2" s="426" t="s">
        <v>2298</v>
      </c>
      <c r="H2" s="437"/>
    </row>
    <row r="3" spans="1:8" ht="15">
      <c r="A3" s="1443" t="str">
        <f>+Cover!A14</f>
        <v>Select Name of Insurer/ Financial Holding Company</v>
      </c>
      <c r="B3" s="1443"/>
      <c r="C3" s="1443"/>
      <c r="D3" s="344"/>
      <c r="E3" s="344"/>
      <c r="F3" s="344"/>
      <c r="G3" s="342"/>
      <c r="H3" s="340"/>
    </row>
    <row r="4" spans="1:8" ht="15">
      <c r="A4" s="427" t="str">
        <f>+ToC!A3</f>
        <v>Insurer/Financial Holding Company</v>
      </c>
      <c r="B4" s="344"/>
      <c r="C4" s="344"/>
      <c r="D4" s="344"/>
      <c r="E4" s="344"/>
      <c r="F4" s="344"/>
      <c r="G4" s="342"/>
      <c r="H4" s="340"/>
    </row>
    <row r="5" spans="1:8">
      <c r="A5" s="342"/>
      <c r="B5" s="342"/>
      <c r="C5" s="342"/>
      <c r="D5" s="342"/>
      <c r="E5" s="342"/>
      <c r="F5" s="342"/>
      <c r="G5" s="342"/>
      <c r="H5" s="340"/>
    </row>
    <row r="6" spans="1:8" ht="15">
      <c r="A6" s="433" t="str">
        <f>+ToC!A5</f>
        <v>General Insurers Annual Return</v>
      </c>
      <c r="B6" s="433"/>
      <c r="C6" s="342"/>
      <c r="D6" s="342"/>
      <c r="E6" s="342"/>
      <c r="F6" s="342"/>
      <c r="G6" s="342"/>
      <c r="H6" s="340"/>
    </row>
    <row r="7" spans="1:8" ht="15">
      <c r="A7" s="433" t="str">
        <f>+ToC!A6</f>
        <v>For Year Ended:</v>
      </c>
      <c r="B7" s="433"/>
      <c r="C7" s="342"/>
      <c r="D7" s="342"/>
      <c r="E7" s="342"/>
      <c r="F7" s="4440">
        <f>+Cover!A22</f>
        <v>0</v>
      </c>
      <c r="G7" s="342"/>
      <c r="H7" s="340"/>
    </row>
    <row r="8" spans="1:8" ht="15">
      <c r="A8" s="433"/>
      <c r="B8" s="342"/>
      <c r="C8" s="1484"/>
      <c r="D8" s="1082"/>
      <c r="E8" s="1082"/>
      <c r="F8" s="1082"/>
      <c r="G8" s="1082"/>
      <c r="H8" s="340"/>
    </row>
    <row r="9" spans="1:8" ht="15">
      <c r="A9" s="1483" t="s">
        <v>716</v>
      </c>
      <c r="B9" s="344"/>
      <c r="C9" s="344"/>
      <c r="D9" s="1424"/>
      <c r="E9" s="1422"/>
      <c r="F9" s="1429"/>
      <c r="G9" s="1082"/>
      <c r="H9" s="340"/>
    </row>
    <row r="10" spans="1:8" ht="15">
      <c r="A10" s="433"/>
      <c r="B10" s="1484"/>
      <c r="C10" s="1082"/>
      <c r="D10" s="1082"/>
      <c r="E10" s="1082"/>
      <c r="F10" s="1082"/>
      <c r="G10" s="1082"/>
      <c r="H10" s="340"/>
    </row>
    <row r="11" spans="1:8" ht="15">
      <c r="A11" s="433" t="s">
        <v>689</v>
      </c>
      <c r="B11" s="342"/>
      <c r="C11" s="1484" t="s">
        <v>701</v>
      </c>
      <c r="D11" s="1082"/>
      <c r="E11" s="1082"/>
      <c r="F11" s="1082"/>
      <c r="G11" s="1082"/>
      <c r="H11" s="479"/>
    </row>
    <row r="12" spans="1:8" ht="15">
      <c r="A12" s="1484" t="s">
        <v>691</v>
      </c>
      <c r="B12" s="1082"/>
      <c r="C12" s="1082"/>
      <c r="D12" s="1082"/>
      <c r="E12" s="1082"/>
      <c r="F12" s="1082"/>
      <c r="G12" s="1082"/>
      <c r="H12" s="479"/>
    </row>
    <row r="13" spans="1:8" ht="15">
      <c r="A13" s="270"/>
      <c r="B13" s="479"/>
      <c r="C13" s="479"/>
      <c r="D13" s="479"/>
      <c r="E13" s="479"/>
      <c r="F13" s="479"/>
      <c r="G13" s="479"/>
      <c r="H13" s="479"/>
    </row>
    <row r="14" spans="1:8" ht="15">
      <c r="A14" s="3507">
        <v>1</v>
      </c>
      <c r="B14" s="3508">
        <f t="shared" ref="B14:G14" si="0">+A14+1</f>
        <v>2</v>
      </c>
      <c r="C14" s="3508">
        <f t="shared" si="0"/>
        <v>3</v>
      </c>
      <c r="D14" s="3508">
        <f t="shared" si="0"/>
        <v>4</v>
      </c>
      <c r="E14" s="3508">
        <f t="shared" si="0"/>
        <v>5</v>
      </c>
      <c r="F14" s="3508">
        <f t="shared" si="0"/>
        <v>6</v>
      </c>
      <c r="G14" s="3508">
        <f t="shared" si="0"/>
        <v>7</v>
      </c>
      <c r="H14" s="479"/>
    </row>
    <row r="15" spans="1:8"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c r="H15" s="479"/>
    </row>
    <row r="16" spans="1:8" ht="15">
      <c r="A16" s="3493"/>
      <c r="B16" s="1001" t="s">
        <v>692</v>
      </c>
      <c r="C16" s="1001" t="s">
        <v>319</v>
      </c>
      <c r="D16" s="1001" t="s">
        <v>319</v>
      </c>
      <c r="E16" s="1001" t="s">
        <v>692</v>
      </c>
      <c r="F16" s="1001" t="s">
        <v>319</v>
      </c>
      <c r="G16" s="1001" t="s">
        <v>319</v>
      </c>
      <c r="H16" s="479"/>
    </row>
    <row r="17" spans="1:10" ht="15">
      <c r="A17" s="3517">
        <f>YEAR($F$7)</f>
        <v>1900</v>
      </c>
      <c r="B17" s="3552"/>
      <c r="C17" s="3552"/>
      <c r="D17" s="3552"/>
      <c r="E17" s="3552"/>
      <c r="F17" s="3552"/>
      <c r="G17" s="3552"/>
      <c r="H17" s="479"/>
    </row>
    <row r="18" spans="1:10" ht="15">
      <c r="A18" s="3518">
        <f>+A17-1</f>
        <v>1899</v>
      </c>
      <c r="B18" s="3552"/>
      <c r="C18" s="3552"/>
      <c r="D18" s="3552"/>
      <c r="E18" s="3552"/>
      <c r="F18" s="3552"/>
      <c r="G18" s="3552"/>
      <c r="H18" s="479"/>
    </row>
    <row r="19" spans="1:10" ht="15">
      <c r="A19" s="3518">
        <f t="shared" ref="A19:A26" si="1">+A18-1</f>
        <v>1898</v>
      </c>
      <c r="B19" s="3552"/>
      <c r="C19" s="3552"/>
      <c r="D19" s="3552"/>
      <c r="E19" s="3552"/>
      <c r="F19" s="3552"/>
      <c r="G19" s="3552"/>
      <c r="H19" s="479"/>
    </row>
    <row r="20" spans="1:10" ht="15">
      <c r="A20" s="3518">
        <f t="shared" si="1"/>
        <v>1897</v>
      </c>
      <c r="B20" s="3552"/>
      <c r="C20" s="3552"/>
      <c r="D20" s="3552"/>
      <c r="E20" s="3552"/>
      <c r="F20" s="3552"/>
      <c r="G20" s="3552"/>
      <c r="H20" s="479"/>
    </row>
    <row r="21" spans="1:10" ht="15">
      <c r="A21" s="3518">
        <f t="shared" si="1"/>
        <v>1896</v>
      </c>
      <c r="B21" s="3552"/>
      <c r="C21" s="3552"/>
      <c r="D21" s="3552"/>
      <c r="E21" s="3552"/>
      <c r="F21" s="3552"/>
      <c r="G21" s="3552"/>
      <c r="H21" s="479"/>
    </row>
    <row r="22" spans="1:10" ht="15">
      <c r="A22" s="3518">
        <f t="shared" si="1"/>
        <v>1895</v>
      </c>
      <c r="B22" s="3552"/>
      <c r="C22" s="3552"/>
      <c r="D22" s="3552"/>
      <c r="E22" s="3552"/>
      <c r="F22" s="3552"/>
      <c r="G22" s="3552"/>
      <c r="H22" s="479"/>
    </row>
    <row r="23" spans="1:10" ht="15">
      <c r="A23" s="3518">
        <f t="shared" si="1"/>
        <v>1894</v>
      </c>
      <c r="B23" s="3552"/>
      <c r="C23" s="3552"/>
      <c r="D23" s="3552"/>
      <c r="E23" s="3552"/>
      <c r="F23" s="3552"/>
      <c r="G23" s="3552"/>
      <c r="H23" s="479"/>
    </row>
    <row r="24" spans="1:10" ht="15">
      <c r="A24" s="3518">
        <f t="shared" si="1"/>
        <v>1893</v>
      </c>
      <c r="B24" s="3552"/>
      <c r="C24" s="3552"/>
      <c r="D24" s="3552"/>
      <c r="E24" s="3552"/>
      <c r="F24" s="3552"/>
      <c r="G24" s="3552"/>
      <c r="H24" s="479"/>
    </row>
    <row r="25" spans="1:10" ht="15">
      <c r="A25" s="3518">
        <f t="shared" si="1"/>
        <v>1892</v>
      </c>
      <c r="B25" s="3552"/>
      <c r="C25" s="3552"/>
      <c r="D25" s="3552"/>
      <c r="E25" s="3552"/>
      <c r="F25" s="3552"/>
      <c r="G25" s="3552"/>
      <c r="H25" s="479"/>
    </row>
    <row r="26" spans="1:10" ht="15">
      <c r="A26" s="3518">
        <f t="shared" si="1"/>
        <v>1891</v>
      </c>
      <c r="B26" s="3552"/>
      <c r="C26" s="3552"/>
      <c r="D26" s="3552"/>
      <c r="E26" s="3552"/>
      <c r="F26" s="3552"/>
      <c r="G26" s="3552"/>
      <c r="H26" s="479"/>
    </row>
    <row r="27" spans="1:10" ht="15">
      <c r="A27" s="3519" t="str">
        <f>TEXT((A26-1),"0")&amp;" &amp; prior"</f>
        <v>1890 &amp; prior</v>
      </c>
      <c r="B27" s="3552"/>
      <c r="C27" s="3552"/>
      <c r="D27" s="3552"/>
      <c r="E27" s="3552"/>
      <c r="F27" s="3552"/>
      <c r="G27" s="3552"/>
      <c r="H27" s="479"/>
    </row>
    <row r="28" spans="1:10" ht="15">
      <c r="A28" s="3517" t="s">
        <v>693</v>
      </c>
      <c r="B28" s="3552"/>
      <c r="C28" s="3552"/>
      <c r="D28" s="3552"/>
      <c r="E28" s="3552"/>
      <c r="F28" s="3552"/>
      <c r="G28" s="3552"/>
      <c r="H28" s="479"/>
    </row>
    <row r="29" spans="1:10" ht="15">
      <c r="A29" s="3506" t="s">
        <v>182</v>
      </c>
      <c r="B29" s="3509">
        <f>SUM(B17:B28)</f>
        <v>0</v>
      </c>
      <c r="C29" s="3509">
        <f>SUM(C17:C28)</f>
        <v>0</v>
      </c>
      <c r="D29" s="3510"/>
      <c r="E29" s="3509">
        <f>SUM(E17:E28)</f>
        <v>0</v>
      </c>
      <c r="F29" s="3509">
        <f>SUM(F17:F28)</f>
        <v>0</v>
      </c>
      <c r="G29" s="3509">
        <f>SUM(G17:G28)</f>
        <v>0</v>
      </c>
      <c r="H29" s="479"/>
      <c r="J29" s="435">
        <f>-F29+G29</f>
        <v>0</v>
      </c>
    </row>
    <row r="30" spans="1:10" ht="15">
      <c r="A30" s="3526"/>
      <c r="B30" s="1933"/>
      <c r="C30" s="1933"/>
      <c r="D30" s="1933"/>
      <c r="E30" s="1933"/>
      <c r="F30" s="1933"/>
      <c r="G30" s="1933"/>
      <c r="H30" s="479"/>
    </row>
    <row r="31" spans="1:10" ht="15">
      <c r="A31" s="3526"/>
      <c r="B31" s="1933"/>
      <c r="C31" s="1933"/>
      <c r="D31" s="1933"/>
      <c r="E31" s="1933"/>
      <c r="F31" s="1933"/>
      <c r="G31" s="1933"/>
      <c r="H31" s="479"/>
    </row>
    <row r="32" spans="1:10" ht="15">
      <c r="A32" s="1484" t="s">
        <v>694</v>
      </c>
      <c r="B32" s="3548"/>
      <c r="C32" s="3548"/>
      <c r="D32" s="3548"/>
      <c r="E32" s="3548"/>
      <c r="F32" s="3548"/>
      <c r="G32" s="3548"/>
      <c r="H32" s="479"/>
    </row>
    <row r="33" spans="1:8" ht="15">
      <c r="A33" s="1484"/>
      <c r="B33" s="3548"/>
      <c r="C33" s="3548"/>
      <c r="D33" s="3548"/>
      <c r="E33" s="3548"/>
      <c r="F33" s="3548"/>
      <c r="G33" s="3548"/>
      <c r="H33" s="479"/>
    </row>
    <row r="34" spans="1:8" ht="15">
      <c r="A34" s="436">
        <v>1</v>
      </c>
      <c r="B34" s="3346"/>
      <c r="C34" s="436">
        <v>3</v>
      </c>
      <c r="D34" s="436">
        <v>4</v>
      </c>
      <c r="E34" s="3346"/>
      <c r="F34" s="436">
        <v>6</v>
      </c>
      <c r="G34" s="436">
        <v>7</v>
      </c>
      <c r="H34" s="479"/>
    </row>
    <row r="35" spans="1:8" ht="90">
      <c r="A35" s="3494" t="str">
        <f>"Figures grouped by Accident Year ending "&amp;TEXT($F$7,"dd-mmm")</f>
        <v>Figures grouped by Accident Year ending 00-Jan</v>
      </c>
      <c r="B35" s="3495"/>
      <c r="C35" s="3491" t="str">
        <f>+"Net Claim Payments during "&amp;YEAR($F$7)</f>
        <v>Net Claim Payments during 1900</v>
      </c>
      <c r="D35" s="3490" t="str">
        <f>+"Cumulative Net Claim Payments from accident year to end of financial year "&amp;YEAR($F$7)</f>
        <v>Cumulative Net Claim Payments from accident year to end of financial year 1900</v>
      </c>
      <c r="E35" s="3496"/>
      <c r="F35" s="3491" t="str">
        <f>"Net Case Reserves on Claims Outstanding at end of financial year "&amp;YEAR($F$7)</f>
        <v>Net Case Reserves on Claims Outstanding at end of financial year 1900</v>
      </c>
      <c r="G35" s="3491" t="str">
        <f>"Net IBNR Reserve at end of financial year "&amp;YEAR($F$7)</f>
        <v>Net IBNR Reserve at end of financial year 1900</v>
      </c>
      <c r="H35" s="479"/>
    </row>
    <row r="36" spans="1:8" ht="15">
      <c r="A36" s="3497"/>
      <c r="B36" s="3498"/>
      <c r="C36" s="1001" t="s">
        <v>319</v>
      </c>
      <c r="D36" s="1001" t="s">
        <v>319</v>
      </c>
      <c r="E36" s="3500"/>
      <c r="F36" s="1001" t="s">
        <v>319</v>
      </c>
      <c r="G36" s="1001" t="s">
        <v>319</v>
      </c>
      <c r="H36" s="479"/>
    </row>
    <row r="37" spans="1:8" ht="15">
      <c r="A37" s="3520">
        <f>YEAR($F$7)</f>
        <v>1900</v>
      </c>
      <c r="B37" s="3521"/>
      <c r="C37" s="3552"/>
      <c r="D37" s="3552"/>
      <c r="E37" s="3522"/>
      <c r="F37" s="3552"/>
      <c r="G37" s="3552"/>
      <c r="H37" s="479"/>
    </row>
    <row r="38" spans="1:8" ht="15">
      <c r="A38" s="3523">
        <f>+A37-1</f>
        <v>1899</v>
      </c>
      <c r="B38" s="3521"/>
      <c r="C38" s="3552"/>
      <c r="D38" s="3552"/>
      <c r="E38" s="3522"/>
      <c r="F38" s="3552"/>
      <c r="G38" s="3552"/>
      <c r="H38" s="479"/>
    </row>
    <row r="39" spans="1:8" ht="15">
      <c r="A39" s="3523">
        <f t="shared" ref="A39:A46" si="2">+A38-1</f>
        <v>1898</v>
      </c>
      <c r="B39" s="3521"/>
      <c r="C39" s="3552"/>
      <c r="D39" s="3552"/>
      <c r="E39" s="3522"/>
      <c r="F39" s="3552"/>
      <c r="G39" s="3552"/>
      <c r="H39" s="479"/>
    </row>
    <row r="40" spans="1:8" ht="15">
      <c r="A40" s="3523">
        <f t="shared" si="2"/>
        <v>1897</v>
      </c>
      <c r="B40" s="3521"/>
      <c r="C40" s="3552"/>
      <c r="D40" s="3552"/>
      <c r="E40" s="3522"/>
      <c r="F40" s="3552"/>
      <c r="G40" s="3552"/>
      <c r="H40" s="479"/>
    </row>
    <row r="41" spans="1:8" ht="15">
      <c r="A41" s="3523">
        <f t="shared" si="2"/>
        <v>1896</v>
      </c>
      <c r="B41" s="3521"/>
      <c r="C41" s="3552"/>
      <c r="D41" s="3552"/>
      <c r="E41" s="3522"/>
      <c r="F41" s="3552"/>
      <c r="G41" s="3552"/>
      <c r="H41" s="479"/>
    </row>
    <row r="42" spans="1:8" ht="15">
      <c r="A42" s="3523">
        <f t="shared" si="2"/>
        <v>1895</v>
      </c>
      <c r="B42" s="3521"/>
      <c r="C42" s="3552"/>
      <c r="D42" s="3552"/>
      <c r="E42" s="3522"/>
      <c r="F42" s="3552"/>
      <c r="G42" s="3552"/>
      <c r="H42" s="479"/>
    </row>
    <row r="43" spans="1:8" ht="15">
      <c r="A43" s="3523">
        <f t="shared" si="2"/>
        <v>1894</v>
      </c>
      <c r="B43" s="3521"/>
      <c r="C43" s="3552"/>
      <c r="D43" s="3552"/>
      <c r="E43" s="3522"/>
      <c r="F43" s="3552"/>
      <c r="G43" s="3552"/>
      <c r="H43" s="479"/>
    </row>
    <row r="44" spans="1:8" ht="15">
      <c r="A44" s="3523">
        <f t="shared" si="2"/>
        <v>1893</v>
      </c>
      <c r="B44" s="3521"/>
      <c r="C44" s="3552"/>
      <c r="D44" s="3552"/>
      <c r="E44" s="3522"/>
      <c r="F44" s="3552"/>
      <c r="G44" s="3552"/>
      <c r="H44" s="479"/>
    </row>
    <row r="45" spans="1:8" ht="15">
      <c r="A45" s="3523">
        <f t="shared" si="2"/>
        <v>1892</v>
      </c>
      <c r="B45" s="3521"/>
      <c r="C45" s="3552"/>
      <c r="D45" s="3552"/>
      <c r="E45" s="3522"/>
      <c r="F45" s="3552"/>
      <c r="G45" s="3552"/>
      <c r="H45" s="479"/>
    </row>
    <row r="46" spans="1:8" ht="15">
      <c r="A46" s="3523">
        <f t="shared" si="2"/>
        <v>1891</v>
      </c>
      <c r="B46" s="3521"/>
      <c r="C46" s="3552"/>
      <c r="D46" s="3552"/>
      <c r="E46" s="3522"/>
      <c r="F46" s="3552"/>
      <c r="G46" s="3552"/>
      <c r="H46" s="479"/>
    </row>
    <row r="47" spans="1:8" ht="15">
      <c r="A47" s="3523" t="str">
        <f>TEXT((A46-1),"0")&amp;" &amp; prior"</f>
        <v>1890 &amp; prior</v>
      </c>
      <c r="B47" s="3521"/>
      <c r="C47" s="3552"/>
      <c r="D47" s="3552"/>
      <c r="E47" s="3522"/>
      <c r="F47" s="3552"/>
      <c r="G47" s="3552"/>
      <c r="H47" s="479"/>
    </row>
    <row r="48" spans="1:8" ht="15">
      <c r="A48" s="3520" t="s">
        <v>693</v>
      </c>
      <c r="B48" s="3521"/>
      <c r="C48" s="3552"/>
      <c r="D48" s="3552"/>
      <c r="E48" s="3522"/>
      <c r="F48" s="3552"/>
      <c r="G48" s="3552"/>
      <c r="H48" s="479"/>
    </row>
    <row r="49" spans="1:8" ht="15">
      <c r="A49" s="3505" t="s">
        <v>182</v>
      </c>
      <c r="B49" s="3524"/>
      <c r="C49" s="3513">
        <f>SUM(C37:C48)</f>
        <v>0</v>
      </c>
      <c r="D49" s="6808"/>
      <c r="E49" s="6809"/>
      <c r="F49" s="3509">
        <f>SUM(F37:F48)</f>
        <v>0</v>
      </c>
      <c r="G49" s="3509">
        <f>SUM(G37:G48)</f>
        <v>0</v>
      </c>
      <c r="H49" s="479"/>
    </row>
    <row r="50" spans="1:8" ht="15">
      <c r="A50" s="3550"/>
      <c r="B50" s="3550"/>
      <c r="C50" s="1082"/>
      <c r="D50" s="1082"/>
      <c r="E50" s="1082"/>
      <c r="F50" s="1082"/>
      <c r="G50" s="1082"/>
      <c r="H50" s="479"/>
    </row>
    <row r="51" spans="1:8">
      <c r="A51" s="342"/>
      <c r="B51" s="342"/>
      <c r="C51" s="342"/>
      <c r="D51" s="342"/>
      <c r="E51" s="342"/>
      <c r="G51" s="3460" t="str">
        <f>+ToC!E117</f>
        <v xml:space="preserve">GENERAL Annual Return </v>
      </c>
      <c r="H51" s="340"/>
    </row>
    <row r="52" spans="1:8" ht="14.25">
      <c r="A52" s="342"/>
      <c r="B52" s="342"/>
      <c r="C52" s="342"/>
      <c r="D52" s="342"/>
      <c r="E52" s="342"/>
      <c r="F52" s="342"/>
      <c r="G52" s="353" t="s">
        <v>1780</v>
      </c>
      <c r="H52" s="340"/>
    </row>
    <row r="53" spans="1:8" hidden="1"/>
    <row r="54" spans="1:8" hidden="1"/>
    <row r="55" spans="1:8" hidden="1"/>
    <row r="56" spans="1:8" hidden="1"/>
    <row r="57" spans="1:8" hidden="1"/>
    <row r="58" spans="1:8" hidden="1"/>
  </sheetData>
  <sheetProtection algorithmName="SHA-512" hashValue="p2TwN0pL8+mUtIZVmTZaZdpVgT94DjuVcsxjwf5V60ZA1YzF0sagH6XJ9oPUQ43zxuYpGIeL1OU4wzGrfo+Izg==" saltValue="xhrguCtUeQ+nOYYemePWdw==" spinCount="100000" sheet="1" objects="1" scenarios="1"/>
  <customSheetViews>
    <customSheetView guid="{54084986-DBD9-467D-BB87-84DFF604BE53}">
      <selection activeCell="A36" sqref="A36"/>
      <pageMargins left="0.7" right="0.7" top="0.75" bottom="0.75" header="0.3" footer="0.3"/>
      <pageSetup paperSize="5" scale="65" orientation="portrait" r:id="rId1"/>
    </customSheetView>
  </customSheetViews>
  <mergeCells count="2">
    <mergeCell ref="D49:E49"/>
    <mergeCell ref="A1:G1"/>
  </mergeCells>
  <hyperlinks>
    <hyperlink ref="A1:G1" location="ToC!A1" display="50.32"/>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H73"/>
  <sheetViews>
    <sheetView workbookViewId="0">
      <selection activeCell="B85" sqref="B85"/>
    </sheetView>
  </sheetViews>
  <sheetFormatPr defaultColWidth="0" defaultRowHeight="12.75" zeroHeight="1"/>
  <cols>
    <col min="1" max="1" width="26.83203125" style="341" customWidth="1"/>
    <col min="2" max="7" width="20.83203125" style="341" customWidth="1"/>
    <col min="8" max="8" width="20.83203125" style="341" hidden="1" customWidth="1"/>
    <col min="9" max="16384" width="9.33203125" style="341" hidden="1"/>
  </cols>
  <sheetData>
    <row r="1" spans="1:7">
      <c r="A1" s="6509" t="s">
        <v>719</v>
      </c>
      <c r="B1" s="6509"/>
      <c r="C1" s="6509"/>
      <c r="D1" s="6509"/>
      <c r="E1" s="6509"/>
      <c r="F1" s="6509"/>
      <c r="G1" s="6509"/>
    </row>
    <row r="2" spans="1:7" ht="15.75">
      <c r="A2" s="437"/>
      <c r="B2" s="437"/>
      <c r="C2" s="437"/>
      <c r="D2" s="437"/>
      <c r="E2" s="437"/>
      <c r="F2" s="437"/>
      <c r="G2" s="426" t="s">
        <v>2298</v>
      </c>
    </row>
    <row r="3" spans="1:7" ht="15">
      <c r="A3" s="1443" t="str">
        <f>+Cover!A14</f>
        <v>Select Name of Insurer/ Financial Holding Company</v>
      </c>
      <c r="B3" s="1443"/>
      <c r="C3" s="1443"/>
      <c r="D3" s="344"/>
      <c r="E3" s="344"/>
      <c r="F3" s="344"/>
      <c r="G3" s="342"/>
    </row>
    <row r="4" spans="1:7" ht="15">
      <c r="A4" s="427" t="str">
        <f>+ToC!A3</f>
        <v>Insurer/Financial Holding Company</v>
      </c>
      <c r="B4" s="344"/>
      <c r="C4" s="344"/>
      <c r="D4" s="344"/>
      <c r="E4" s="344"/>
      <c r="F4" s="344"/>
      <c r="G4" s="342"/>
    </row>
    <row r="5" spans="1:7">
      <c r="A5" s="342"/>
      <c r="B5" s="342"/>
      <c r="C5" s="342"/>
      <c r="D5" s="342"/>
      <c r="E5" s="342"/>
      <c r="F5" s="342"/>
      <c r="G5" s="342"/>
    </row>
    <row r="6" spans="1:7" ht="15">
      <c r="A6" s="433" t="str">
        <f>+ToC!A5</f>
        <v>General Insurers Annual Return</v>
      </c>
      <c r="B6" s="342"/>
      <c r="C6" s="342"/>
      <c r="D6" s="342"/>
      <c r="E6" s="342"/>
      <c r="F6" s="342"/>
      <c r="G6" s="342"/>
    </row>
    <row r="7" spans="1:7" ht="15">
      <c r="A7" s="433" t="str">
        <f>+ToC!A6</f>
        <v>For Year Ended:</v>
      </c>
      <c r="B7" s="342"/>
      <c r="C7" s="342"/>
      <c r="D7" s="342"/>
      <c r="E7" s="342"/>
      <c r="F7" s="4440">
        <f>+Cover!A22</f>
        <v>0</v>
      </c>
      <c r="G7" s="342"/>
    </row>
    <row r="8" spans="1:7" ht="15">
      <c r="A8" s="433"/>
      <c r="B8" s="342"/>
      <c r="C8" s="1484"/>
      <c r="D8" s="1082"/>
      <c r="E8" s="1082"/>
      <c r="F8" s="1082"/>
      <c r="G8" s="1082"/>
    </row>
    <row r="9" spans="1:7" ht="15">
      <c r="A9" s="1483" t="s">
        <v>716</v>
      </c>
      <c r="B9" s="344"/>
      <c r="C9" s="344"/>
      <c r="D9" s="1424"/>
      <c r="E9" s="1422"/>
      <c r="F9" s="1429"/>
      <c r="G9" s="1082"/>
    </row>
    <row r="10" spans="1:7" ht="14.25">
      <c r="A10" s="342"/>
      <c r="B10" s="342"/>
      <c r="C10" s="342"/>
      <c r="D10" s="342"/>
      <c r="E10" s="342"/>
      <c r="F10" s="342"/>
      <c r="G10" s="1082"/>
    </row>
    <row r="11" spans="1:7" ht="15">
      <c r="A11" s="433" t="s">
        <v>689</v>
      </c>
      <c r="B11" s="342"/>
      <c r="C11" s="1484" t="s">
        <v>704</v>
      </c>
      <c r="D11" s="1082"/>
      <c r="E11" s="1082"/>
      <c r="F11" s="1082"/>
      <c r="G11" s="1082"/>
    </row>
    <row r="12" spans="1:7" ht="15">
      <c r="A12" s="1484" t="s">
        <v>691</v>
      </c>
      <c r="B12" s="1082"/>
      <c r="C12" s="1082"/>
      <c r="D12" s="1082"/>
      <c r="E12" s="1082"/>
      <c r="F12" s="1082"/>
      <c r="G12" s="1082"/>
    </row>
    <row r="13" spans="1:7" ht="15">
      <c r="A13" s="1484"/>
      <c r="B13" s="1082"/>
      <c r="C13" s="1082"/>
      <c r="D13" s="1082"/>
      <c r="E13" s="1082"/>
      <c r="F13" s="1082"/>
      <c r="G13" s="1082"/>
    </row>
    <row r="14" spans="1:7" ht="15">
      <c r="A14" s="3507">
        <v>1</v>
      </c>
      <c r="B14" s="3508">
        <f t="shared" ref="B14:G14" si="0">+A14+1</f>
        <v>2</v>
      </c>
      <c r="C14" s="3508">
        <f t="shared" si="0"/>
        <v>3</v>
      </c>
      <c r="D14" s="3508">
        <f t="shared" si="0"/>
        <v>4</v>
      </c>
      <c r="E14" s="3508">
        <f t="shared" si="0"/>
        <v>5</v>
      </c>
      <c r="F14" s="3508">
        <f t="shared" si="0"/>
        <v>6</v>
      </c>
      <c r="G14" s="3508">
        <f t="shared" si="0"/>
        <v>7</v>
      </c>
    </row>
    <row r="15" spans="1:7"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row>
    <row r="16" spans="1:7" ht="15">
      <c r="A16" s="3493"/>
      <c r="B16" s="1001" t="s">
        <v>692</v>
      </c>
      <c r="C16" s="1001" t="s">
        <v>319</v>
      </c>
      <c r="D16" s="1001" t="s">
        <v>319</v>
      </c>
      <c r="E16" s="1001" t="s">
        <v>692</v>
      </c>
      <c r="F16" s="1001" t="s">
        <v>319</v>
      </c>
      <c r="G16" s="1001" t="s">
        <v>319</v>
      </c>
    </row>
    <row r="17" spans="1:7" ht="14.25">
      <c r="A17" s="3517">
        <f>YEAR($F$7)</f>
        <v>1900</v>
      </c>
      <c r="B17" s="3552"/>
      <c r="C17" s="3552"/>
      <c r="D17" s="3552"/>
      <c r="E17" s="3552"/>
      <c r="F17" s="3552"/>
      <c r="G17" s="3552"/>
    </row>
    <row r="18" spans="1:7" ht="14.25">
      <c r="A18" s="3518">
        <f>+A17-1</f>
        <v>1899</v>
      </c>
      <c r="B18" s="3552"/>
      <c r="C18" s="3552"/>
      <c r="D18" s="3552"/>
      <c r="E18" s="3552"/>
      <c r="F18" s="3552"/>
      <c r="G18" s="3552"/>
    </row>
    <row r="19" spans="1:7" ht="14.25">
      <c r="A19" s="3518">
        <f t="shared" ref="A19:A26" si="1">+A18-1</f>
        <v>1898</v>
      </c>
      <c r="B19" s="3552"/>
      <c r="C19" s="3552"/>
      <c r="D19" s="3552"/>
      <c r="E19" s="3552"/>
      <c r="F19" s="3552"/>
      <c r="G19" s="3552"/>
    </row>
    <row r="20" spans="1:7" ht="14.25">
      <c r="A20" s="3518">
        <f t="shared" si="1"/>
        <v>1897</v>
      </c>
      <c r="B20" s="3552"/>
      <c r="C20" s="3552"/>
      <c r="D20" s="3552"/>
      <c r="E20" s="3552"/>
      <c r="F20" s="3552"/>
      <c r="G20" s="3552"/>
    </row>
    <row r="21" spans="1:7" ht="14.25">
      <c r="A21" s="3518">
        <f t="shared" si="1"/>
        <v>1896</v>
      </c>
      <c r="B21" s="3552"/>
      <c r="C21" s="3552"/>
      <c r="D21" s="3552"/>
      <c r="E21" s="3552"/>
      <c r="F21" s="3552"/>
      <c r="G21" s="3552"/>
    </row>
    <row r="22" spans="1:7" ht="14.25">
      <c r="A22" s="3518">
        <f t="shared" si="1"/>
        <v>1895</v>
      </c>
      <c r="B22" s="3552"/>
      <c r="C22" s="3552"/>
      <c r="D22" s="3552"/>
      <c r="E22" s="3552"/>
      <c r="F22" s="3552"/>
      <c r="G22" s="3552"/>
    </row>
    <row r="23" spans="1:7" ht="14.25">
      <c r="A23" s="3518">
        <f t="shared" si="1"/>
        <v>1894</v>
      </c>
      <c r="B23" s="3552"/>
      <c r="C23" s="3552"/>
      <c r="D23" s="3552"/>
      <c r="E23" s="3552"/>
      <c r="F23" s="3552"/>
      <c r="G23" s="3552"/>
    </row>
    <row r="24" spans="1:7" ht="14.25">
      <c r="A24" s="3518">
        <f t="shared" si="1"/>
        <v>1893</v>
      </c>
      <c r="B24" s="3552"/>
      <c r="C24" s="3552"/>
      <c r="D24" s="3552"/>
      <c r="E24" s="3552"/>
      <c r="F24" s="3552"/>
      <c r="G24" s="3552"/>
    </row>
    <row r="25" spans="1:7" ht="14.25">
      <c r="A25" s="3518">
        <f t="shared" si="1"/>
        <v>1892</v>
      </c>
      <c r="B25" s="3552"/>
      <c r="C25" s="3552"/>
      <c r="D25" s="3552"/>
      <c r="E25" s="3552"/>
      <c r="F25" s="3552"/>
      <c r="G25" s="3552"/>
    </row>
    <row r="26" spans="1:7" ht="14.25">
      <c r="A26" s="3518">
        <f t="shared" si="1"/>
        <v>1891</v>
      </c>
      <c r="B26" s="3552"/>
      <c r="C26" s="3552"/>
      <c r="D26" s="3552"/>
      <c r="E26" s="3552"/>
      <c r="F26" s="3552"/>
      <c r="G26" s="3552"/>
    </row>
    <row r="27" spans="1:7" ht="14.25">
      <c r="A27" s="3519" t="str">
        <f>TEXT((A26-1),"0")&amp;" &amp; prior"</f>
        <v>1890 &amp; prior</v>
      </c>
      <c r="B27" s="3552"/>
      <c r="C27" s="3552"/>
      <c r="D27" s="3552"/>
      <c r="E27" s="3552"/>
      <c r="F27" s="3552"/>
      <c r="G27" s="3552"/>
    </row>
    <row r="28" spans="1:7" ht="14.25">
      <c r="A28" s="3517" t="s">
        <v>693</v>
      </c>
      <c r="B28" s="3552"/>
      <c r="C28" s="3552"/>
      <c r="D28" s="3552"/>
      <c r="E28" s="3552"/>
      <c r="F28" s="3552"/>
      <c r="G28" s="3552"/>
    </row>
    <row r="29" spans="1:7" ht="15">
      <c r="A29" s="3506" t="s">
        <v>182</v>
      </c>
      <c r="B29" s="3509">
        <f>SUM(B17:B28)</f>
        <v>0</v>
      </c>
      <c r="C29" s="3509">
        <f>SUM(C17:C28)</f>
        <v>0</v>
      </c>
      <c r="D29" s="3510"/>
      <c r="E29" s="3509">
        <f>SUM(E17:E28)</f>
        <v>0</v>
      </c>
      <c r="F29" s="3509">
        <f>SUM(F17:F28)</f>
        <v>0</v>
      </c>
      <c r="G29" s="3509">
        <f>SUM(G17:G28)</f>
        <v>0</v>
      </c>
    </row>
    <row r="30" spans="1:7" ht="15">
      <c r="A30" s="3526"/>
      <c r="B30" s="1933"/>
      <c r="C30" s="1933"/>
      <c r="D30" s="1933"/>
      <c r="E30" s="1933"/>
      <c r="F30" s="1933"/>
      <c r="G30" s="1933"/>
    </row>
    <row r="31" spans="1:7" ht="15">
      <c r="A31" s="3526"/>
      <c r="B31" s="1933"/>
      <c r="C31" s="1933"/>
      <c r="D31" s="1933"/>
      <c r="E31" s="1933"/>
      <c r="F31" s="1933"/>
      <c r="G31" s="1933"/>
    </row>
    <row r="32" spans="1:7" ht="15">
      <c r="A32" s="1484" t="s">
        <v>1014</v>
      </c>
      <c r="B32" s="3527"/>
      <c r="C32" s="3527"/>
      <c r="D32" s="3528"/>
      <c r="E32" s="3527"/>
      <c r="F32" s="3527"/>
      <c r="G32" s="3527"/>
    </row>
    <row r="33" spans="1:7" ht="15">
      <c r="A33" s="1484"/>
      <c r="B33" s="3527"/>
      <c r="C33" s="3527"/>
      <c r="D33" s="3528"/>
      <c r="E33" s="3527"/>
      <c r="F33" s="3527"/>
      <c r="G33" s="3527"/>
    </row>
    <row r="34" spans="1:7" ht="15">
      <c r="A34" s="3529" t="s">
        <v>1015</v>
      </c>
      <c r="B34" s="3530"/>
      <c r="C34" s="3531" t="s">
        <v>1016</v>
      </c>
      <c r="D34" s="3275" t="s">
        <v>1017</v>
      </c>
      <c r="E34" s="3530"/>
      <c r="F34" s="3531" t="s">
        <v>1018</v>
      </c>
      <c r="G34" s="3530"/>
    </row>
    <row r="35" spans="1:7" ht="105">
      <c r="A35" s="3490" t="str">
        <f>"Figures grouped by Accident Year ending "&amp;TEXT($F$7,"dd-mmm")</f>
        <v>Figures grouped by Accident Year ending 00-Jan</v>
      </c>
      <c r="B35" s="3532"/>
      <c r="C35" s="3533" t="str">
        <f>+"Claim Payments Recovered during "&amp;YEAR($F$7)</f>
        <v>Claim Payments Recovered during 1900</v>
      </c>
      <c r="D35" s="3494" t="str">
        <f>+"Cumulative Recoveries from accident year to end of financial year "&amp;YEAR($F$7)</f>
        <v>Cumulative Recoveries from accident year to end of financial year 1900</v>
      </c>
      <c r="E35" s="3534"/>
      <c r="F35" s="3535" t="str">
        <f>"Case Reserves for Non-Reinsurance Recoveries Outstanding at end of financial year "&amp;YEAR($F$7)</f>
        <v>Case Reserves for Non-Reinsurance Recoveries Outstanding at end of financial year 1900</v>
      </c>
      <c r="G35" s="1479"/>
    </row>
    <row r="36" spans="1:7" ht="15">
      <c r="A36" s="3536"/>
      <c r="B36" s="3537"/>
      <c r="C36" s="3499" t="s">
        <v>319</v>
      </c>
      <c r="D36" s="3499" t="s">
        <v>319</v>
      </c>
      <c r="E36" s="3538"/>
      <c r="F36" s="3499" t="s">
        <v>319</v>
      </c>
      <c r="G36" s="3539"/>
    </row>
    <row r="37" spans="1:7" ht="14.25">
      <c r="A37" s="3540">
        <f>YEAR($F$7)</f>
        <v>1900</v>
      </c>
      <c r="B37" s="3541"/>
      <c r="C37" s="3552"/>
      <c r="D37" s="3552"/>
      <c r="E37" s="3541"/>
      <c r="F37" s="3552"/>
      <c r="G37" s="1479"/>
    </row>
    <row r="38" spans="1:7" ht="14.25">
      <c r="A38" s="3542">
        <f>+A37-1</f>
        <v>1899</v>
      </c>
      <c r="B38" s="3541"/>
      <c r="C38" s="3552"/>
      <c r="D38" s="3552"/>
      <c r="E38" s="3541"/>
      <c r="F38" s="3552"/>
      <c r="G38" s="1479"/>
    </row>
    <row r="39" spans="1:7" ht="14.25">
      <c r="A39" s="3542">
        <f t="shared" ref="A39:A46" si="2">+A38-1</f>
        <v>1898</v>
      </c>
      <c r="B39" s="3541"/>
      <c r="C39" s="3552"/>
      <c r="D39" s="3552"/>
      <c r="E39" s="3541"/>
      <c r="F39" s="3552"/>
      <c r="G39" s="1479"/>
    </row>
    <row r="40" spans="1:7" ht="14.25">
      <c r="A40" s="3542">
        <f t="shared" si="2"/>
        <v>1897</v>
      </c>
      <c r="B40" s="3541"/>
      <c r="C40" s="3552"/>
      <c r="D40" s="3552"/>
      <c r="E40" s="3541"/>
      <c r="F40" s="3552"/>
      <c r="G40" s="1479"/>
    </row>
    <row r="41" spans="1:7" ht="14.25">
      <c r="A41" s="3542">
        <f t="shared" si="2"/>
        <v>1896</v>
      </c>
      <c r="B41" s="3541"/>
      <c r="C41" s="3552"/>
      <c r="D41" s="3552"/>
      <c r="E41" s="3541"/>
      <c r="F41" s="3552"/>
      <c r="G41" s="1479"/>
    </row>
    <row r="42" spans="1:7" ht="14.25">
      <c r="A42" s="3542">
        <f t="shared" si="2"/>
        <v>1895</v>
      </c>
      <c r="B42" s="3541"/>
      <c r="C42" s="3552"/>
      <c r="D42" s="3552"/>
      <c r="E42" s="3541"/>
      <c r="F42" s="3552"/>
      <c r="G42" s="1479"/>
    </row>
    <row r="43" spans="1:7" ht="14.25">
      <c r="A43" s="3542">
        <f t="shared" si="2"/>
        <v>1894</v>
      </c>
      <c r="B43" s="3541"/>
      <c r="C43" s="3552"/>
      <c r="D43" s="3552"/>
      <c r="E43" s="3541"/>
      <c r="F43" s="3552"/>
      <c r="G43" s="1479"/>
    </row>
    <row r="44" spans="1:7" ht="14.25">
      <c r="A44" s="3542">
        <f t="shared" si="2"/>
        <v>1893</v>
      </c>
      <c r="B44" s="3541"/>
      <c r="C44" s="3552"/>
      <c r="D44" s="3552"/>
      <c r="E44" s="3541"/>
      <c r="F44" s="3552"/>
      <c r="G44" s="1479"/>
    </row>
    <row r="45" spans="1:7" ht="14.25">
      <c r="A45" s="3542">
        <f t="shared" si="2"/>
        <v>1892</v>
      </c>
      <c r="B45" s="3541"/>
      <c r="C45" s="3552"/>
      <c r="D45" s="3552"/>
      <c r="E45" s="3541"/>
      <c r="F45" s="3552"/>
      <c r="G45" s="1479"/>
    </row>
    <row r="46" spans="1:7" ht="14.25">
      <c r="A46" s="3542">
        <f t="shared" si="2"/>
        <v>1891</v>
      </c>
      <c r="B46" s="3541"/>
      <c r="C46" s="3552"/>
      <c r="D46" s="3552"/>
      <c r="E46" s="3541"/>
      <c r="F46" s="3552"/>
      <c r="G46" s="1479"/>
    </row>
    <row r="47" spans="1:7" ht="14.25">
      <c r="A47" s="3542" t="str">
        <f>TEXT((A46-1),"0")&amp;" &amp; prior"</f>
        <v>1890 &amp; prior</v>
      </c>
      <c r="B47" s="3541"/>
      <c r="C47" s="3552"/>
      <c r="D47" s="3552"/>
      <c r="E47" s="3541"/>
      <c r="F47" s="3552"/>
      <c r="G47" s="1479"/>
    </row>
    <row r="48" spans="1:7" ht="14.25">
      <c r="A48" s="3540" t="s">
        <v>693</v>
      </c>
      <c r="B48" s="3541"/>
      <c r="C48" s="3552"/>
      <c r="D48" s="3552"/>
      <c r="E48" s="3541"/>
      <c r="F48" s="3552"/>
      <c r="G48" s="1479"/>
    </row>
    <row r="49" spans="1:7" ht="15">
      <c r="A49" s="3543" t="s">
        <v>182</v>
      </c>
      <c r="B49" s="3544"/>
      <c r="C49" s="3545">
        <f>SUM(C37:C48)</f>
        <v>0</v>
      </c>
      <c r="D49" s="6810"/>
      <c r="E49" s="6809"/>
      <c r="F49" s="3546">
        <f>SUM(F37:F48)</f>
        <v>0</v>
      </c>
      <c r="G49" s="1479"/>
    </row>
    <row r="50" spans="1:7" ht="15">
      <c r="A50" s="3547"/>
      <c r="B50" s="3527"/>
      <c r="C50" s="3527"/>
      <c r="D50" s="3528"/>
      <c r="E50" s="3527"/>
      <c r="F50" s="3527"/>
      <c r="G50" s="3527"/>
    </row>
    <row r="51" spans="1:7" ht="15">
      <c r="A51" s="3526"/>
      <c r="B51" s="1933"/>
      <c r="C51" s="1933"/>
      <c r="D51" s="1933"/>
      <c r="E51" s="1933"/>
      <c r="F51" s="1933"/>
      <c r="G51" s="1933"/>
    </row>
    <row r="52" spans="1:7" ht="15">
      <c r="A52" s="1484" t="s">
        <v>694</v>
      </c>
      <c r="B52" s="3548"/>
      <c r="C52" s="3548"/>
      <c r="D52" s="3548"/>
      <c r="E52" s="3548"/>
      <c r="F52" s="3548"/>
      <c r="G52" s="3548"/>
    </row>
    <row r="53" spans="1:7" ht="15">
      <c r="A53" s="1484"/>
      <c r="B53" s="3548"/>
      <c r="C53" s="3548"/>
      <c r="D53" s="3548"/>
      <c r="E53" s="3548"/>
      <c r="F53" s="3548"/>
      <c r="G53" s="3548"/>
    </row>
    <row r="54" spans="1:7" ht="15">
      <c r="A54" s="436">
        <v>1</v>
      </c>
      <c r="B54" s="3346"/>
      <c r="C54" s="436">
        <v>3</v>
      </c>
      <c r="D54" s="436">
        <v>4</v>
      </c>
      <c r="E54" s="3346"/>
      <c r="F54" s="436">
        <v>6</v>
      </c>
      <c r="G54" s="436">
        <v>7</v>
      </c>
    </row>
    <row r="55" spans="1:7" ht="90">
      <c r="A55" s="3494" t="str">
        <f>"Figures grouped by Accident Year ending "&amp;TEXT($F$7,"dd-mmm")</f>
        <v>Figures grouped by Accident Year ending 00-Jan</v>
      </c>
      <c r="B55" s="3495"/>
      <c r="C55" s="3491" t="str">
        <f>+"Net Claim Payments during "&amp;YEAR($F$7)</f>
        <v>Net Claim Payments during 1900</v>
      </c>
      <c r="D55" s="3490" t="str">
        <f>+"Cumulative Net Claim Payments from accident year to end of financial year "&amp;YEAR($F$7)</f>
        <v>Cumulative Net Claim Payments from accident year to end of financial year 1900</v>
      </c>
      <c r="E55" s="3496"/>
      <c r="F55" s="3491" t="str">
        <f>"Net Case Reserves on Claims Outstanding at end of financial year "&amp;YEAR($F$7)</f>
        <v>Net Case Reserves on Claims Outstanding at end of financial year 1900</v>
      </c>
      <c r="G55" s="3491" t="str">
        <f>"Net IBNR Reserve at end of financial year "&amp;YEAR($F$7)</f>
        <v>Net IBNR Reserve at end of financial year 1900</v>
      </c>
    </row>
    <row r="56" spans="1:7" ht="15">
      <c r="A56" s="3497"/>
      <c r="B56" s="3498"/>
      <c r="C56" s="1001" t="s">
        <v>319</v>
      </c>
      <c r="D56" s="1001" t="s">
        <v>319</v>
      </c>
      <c r="E56" s="3549"/>
      <c r="F56" s="1001" t="s">
        <v>319</v>
      </c>
      <c r="G56" s="1001" t="s">
        <v>319</v>
      </c>
    </row>
    <row r="57" spans="1:7" ht="14.25">
      <c r="A57" s="3520">
        <f>YEAR($F$7)</f>
        <v>1900</v>
      </c>
      <c r="B57" s="3521"/>
      <c r="C57" s="3552"/>
      <c r="D57" s="3552"/>
      <c r="E57" s="3522"/>
      <c r="F57" s="3552"/>
      <c r="G57" s="3552"/>
    </row>
    <row r="58" spans="1:7" ht="14.25">
      <c r="A58" s="3523">
        <f>+A57-1</f>
        <v>1899</v>
      </c>
      <c r="B58" s="3521"/>
      <c r="C58" s="3552"/>
      <c r="D58" s="3552"/>
      <c r="E58" s="3522"/>
      <c r="F58" s="3552"/>
      <c r="G58" s="3552"/>
    </row>
    <row r="59" spans="1:7" ht="14.25">
      <c r="A59" s="3523">
        <f t="shared" ref="A59:A66" si="3">+A58-1</f>
        <v>1898</v>
      </c>
      <c r="B59" s="3521"/>
      <c r="C59" s="3552"/>
      <c r="D59" s="3552"/>
      <c r="E59" s="3522"/>
      <c r="F59" s="3552"/>
      <c r="G59" s="3552"/>
    </row>
    <row r="60" spans="1:7" ht="14.25">
      <c r="A60" s="3523">
        <f t="shared" si="3"/>
        <v>1897</v>
      </c>
      <c r="B60" s="3521"/>
      <c r="C60" s="3552"/>
      <c r="D60" s="3552"/>
      <c r="E60" s="3522"/>
      <c r="F60" s="3552"/>
      <c r="G60" s="3552"/>
    </row>
    <row r="61" spans="1:7" ht="14.25">
      <c r="A61" s="3523">
        <f t="shared" si="3"/>
        <v>1896</v>
      </c>
      <c r="B61" s="3521"/>
      <c r="C61" s="3552"/>
      <c r="D61" s="3552"/>
      <c r="E61" s="3522"/>
      <c r="F61" s="3552"/>
      <c r="G61" s="3552"/>
    </row>
    <row r="62" spans="1:7" ht="14.25">
      <c r="A62" s="3523">
        <f t="shared" si="3"/>
        <v>1895</v>
      </c>
      <c r="B62" s="3521"/>
      <c r="C62" s="3552"/>
      <c r="D62" s="3552"/>
      <c r="E62" s="3522"/>
      <c r="F62" s="3552"/>
      <c r="G62" s="3552"/>
    </row>
    <row r="63" spans="1:7" ht="14.25">
      <c r="A63" s="3523">
        <f t="shared" si="3"/>
        <v>1894</v>
      </c>
      <c r="B63" s="3521"/>
      <c r="C63" s="3552"/>
      <c r="D63" s="3552"/>
      <c r="E63" s="3522"/>
      <c r="F63" s="3552"/>
      <c r="G63" s="3552"/>
    </row>
    <row r="64" spans="1:7" ht="14.25">
      <c r="A64" s="3523">
        <f t="shared" si="3"/>
        <v>1893</v>
      </c>
      <c r="B64" s="3521"/>
      <c r="C64" s="3552"/>
      <c r="D64" s="3552"/>
      <c r="E64" s="3522"/>
      <c r="F64" s="3552"/>
      <c r="G64" s="3552"/>
    </row>
    <row r="65" spans="1:7" ht="14.25">
      <c r="A65" s="3523">
        <f t="shared" si="3"/>
        <v>1892</v>
      </c>
      <c r="B65" s="3521"/>
      <c r="C65" s="3552"/>
      <c r="D65" s="3552"/>
      <c r="E65" s="3522"/>
      <c r="F65" s="3552"/>
      <c r="G65" s="3552"/>
    </row>
    <row r="66" spans="1:7" ht="14.25">
      <c r="A66" s="3523">
        <f t="shared" si="3"/>
        <v>1891</v>
      </c>
      <c r="B66" s="3521"/>
      <c r="C66" s="3552"/>
      <c r="D66" s="3552"/>
      <c r="E66" s="3522"/>
      <c r="F66" s="3552"/>
      <c r="G66" s="3552"/>
    </row>
    <row r="67" spans="1:7" ht="14.25">
      <c r="A67" s="3523" t="str">
        <f>TEXT((A66-1),"0")&amp;" &amp; prior"</f>
        <v>1890 &amp; prior</v>
      </c>
      <c r="B67" s="3521"/>
      <c r="C67" s="3552"/>
      <c r="D67" s="3552"/>
      <c r="E67" s="3522"/>
      <c r="F67" s="3552"/>
      <c r="G67" s="3552"/>
    </row>
    <row r="68" spans="1:7" ht="14.25">
      <c r="A68" s="3520" t="s">
        <v>693</v>
      </c>
      <c r="B68" s="3521"/>
      <c r="C68" s="3552"/>
      <c r="D68" s="3552"/>
      <c r="E68" s="3522"/>
      <c r="F68" s="3552"/>
      <c r="G68" s="3552"/>
    </row>
    <row r="69" spans="1:7" ht="15">
      <c r="A69" s="3505" t="s">
        <v>182</v>
      </c>
      <c r="B69" s="3524"/>
      <c r="C69" s="3513">
        <f>SUM(C57:C68)</f>
        <v>0</v>
      </c>
      <c r="D69" s="6808"/>
      <c r="E69" s="6809"/>
      <c r="F69" s="3509">
        <f>SUM(F57:F68)</f>
        <v>0</v>
      </c>
      <c r="G69" s="3509">
        <f>SUM(G57:G68)</f>
        <v>0</v>
      </c>
    </row>
    <row r="70" spans="1:7" ht="15">
      <c r="A70" s="3550"/>
      <c r="B70" s="3550"/>
      <c r="C70" s="1082"/>
      <c r="D70" s="1082"/>
      <c r="E70" s="1082"/>
      <c r="F70" s="1082"/>
      <c r="G70" s="1082"/>
    </row>
    <row r="71" spans="1:7" ht="14.25">
      <c r="A71" s="342"/>
      <c r="B71" s="342"/>
      <c r="C71" s="342"/>
      <c r="D71" s="342"/>
      <c r="E71" s="342"/>
      <c r="F71" s="342"/>
      <c r="G71" s="89" t="str">
        <f>+ToC!E117</f>
        <v xml:space="preserve">GENERAL Annual Return </v>
      </c>
    </row>
    <row r="72" spans="1:7" ht="14.25">
      <c r="A72" s="342"/>
      <c r="B72" s="342"/>
      <c r="C72" s="342"/>
      <c r="D72" s="342"/>
      <c r="E72" s="342"/>
      <c r="F72" s="344"/>
      <c r="G72" s="353" t="s">
        <v>1781</v>
      </c>
    </row>
    <row r="73" spans="1:7" hidden="1"/>
  </sheetData>
  <sheetProtection algorithmName="SHA-512" hashValue="vYGXz4M76BN5wjF8rDbC0f3IHNWngQP8EJ12AC2j+TM7bPltA5zT0NBk4twv9DSF5cKybKFlPDeyOE2ogo8pzA==" saltValue="EOiw97KPLnYb8QkJupgG+Q==" spinCount="100000" sheet="1" objects="1" scenarios="1"/>
  <customSheetViews>
    <customSheetView guid="{54084986-DBD9-467D-BB87-84DFF604BE53}">
      <selection activeCell="A56" sqref="A56"/>
      <pageMargins left="0.7" right="0.7" top="0.75" bottom="0.75" header="0.3" footer="0.3"/>
      <pageSetup paperSize="5" scale="65" orientation="portrait" r:id="rId1"/>
    </customSheetView>
  </customSheetViews>
  <mergeCells count="3">
    <mergeCell ref="A1:G1"/>
    <mergeCell ref="D69:E69"/>
    <mergeCell ref="D49:E49"/>
  </mergeCells>
  <hyperlinks>
    <hyperlink ref="A1:G1" location="ToC!A1" display="50.33"/>
  </hyperlinks>
  <pageMargins left="0.70866141732283472" right="0.70866141732283472" top="0.74803149606299213" bottom="0.74803149606299213" header="0.31496062992125984" footer="0.31496062992125984"/>
  <pageSetup scale="58" orientation="portrait" r:id="rId2"/>
  <headerFooter>
    <oddHeader>&amp;L&amp;A&amp;C&amp;"Times New Roman,Bold" DRAFT 
INTERNAL USE ONLY&amp;RPage &amp;P</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H53"/>
  <sheetViews>
    <sheetView zoomScaleNormal="100" workbookViewId="0">
      <selection activeCell="B85" sqref="B85"/>
    </sheetView>
  </sheetViews>
  <sheetFormatPr defaultColWidth="0" defaultRowHeight="12.75" zeroHeight="1"/>
  <cols>
    <col min="1" max="1" width="26.83203125" style="3598" customWidth="1"/>
    <col min="2" max="7" width="20.83203125" style="3598" customWidth="1"/>
    <col min="8" max="8" width="26.83203125" style="341" hidden="1" customWidth="1"/>
    <col min="9" max="16384" width="9.33203125" style="341" hidden="1"/>
  </cols>
  <sheetData>
    <row r="1" spans="1:8" ht="14.25">
      <c r="A1" s="6509" t="s">
        <v>720</v>
      </c>
      <c r="B1" s="6509"/>
      <c r="C1" s="6509"/>
      <c r="D1" s="6509"/>
      <c r="E1" s="6509"/>
      <c r="F1" s="6509"/>
      <c r="G1" s="6509"/>
      <c r="H1" s="489"/>
    </row>
    <row r="2" spans="1:8" ht="15.75">
      <c r="A2" s="437"/>
      <c r="B2" s="437"/>
      <c r="C2" s="437"/>
      <c r="D2" s="437"/>
      <c r="E2" s="437"/>
      <c r="F2" s="437"/>
      <c r="G2" s="426" t="s">
        <v>2298</v>
      </c>
      <c r="H2" s="437"/>
    </row>
    <row r="3" spans="1:8" ht="15">
      <c r="A3" s="1443" t="str">
        <f>+Cover!A14</f>
        <v>Select Name of Insurer/ Financial Holding Company</v>
      </c>
      <c r="B3" s="1443"/>
      <c r="C3" s="1443"/>
      <c r="D3" s="344"/>
      <c r="E3" s="344"/>
      <c r="F3" s="344"/>
      <c r="G3" s="342"/>
      <c r="H3" s="340"/>
    </row>
    <row r="4" spans="1:8" ht="15">
      <c r="A4" s="427" t="str">
        <f>+ToC!A3</f>
        <v>Insurer/Financial Holding Company</v>
      </c>
      <c r="B4" s="344"/>
      <c r="C4" s="344"/>
      <c r="D4" s="344"/>
      <c r="E4" s="344"/>
      <c r="F4" s="344"/>
      <c r="G4" s="342"/>
      <c r="H4" s="340"/>
    </row>
    <row r="5" spans="1:8" ht="15">
      <c r="A5" s="427"/>
      <c r="B5" s="344"/>
      <c r="C5" s="344"/>
      <c r="D5" s="344"/>
      <c r="E5" s="344"/>
      <c r="F5" s="344"/>
      <c r="G5" s="1175"/>
      <c r="H5" s="340"/>
    </row>
    <row r="6" spans="1:8" ht="15">
      <c r="A6" s="427" t="str">
        <f>+ToC!A5</f>
        <v>General Insurers Annual Return</v>
      </c>
      <c r="B6" s="344"/>
      <c r="C6" s="344"/>
      <c r="D6" s="344"/>
      <c r="E6" s="344"/>
      <c r="F6" s="344"/>
      <c r="G6" s="1175"/>
      <c r="H6" s="340"/>
    </row>
    <row r="7" spans="1:8" ht="15">
      <c r="A7" s="433" t="str">
        <f>+ToC!A6</f>
        <v>For Year Ended:</v>
      </c>
      <c r="B7" s="342"/>
      <c r="C7" s="342"/>
      <c r="D7" s="342"/>
      <c r="E7" s="342"/>
      <c r="F7" s="4440">
        <f>+Cover!A22</f>
        <v>0</v>
      </c>
      <c r="G7" s="342"/>
      <c r="H7" s="340"/>
    </row>
    <row r="8" spans="1:8" ht="15">
      <c r="A8" s="433"/>
      <c r="B8" s="342"/>
      <c r="C8" s="1484"/>
      <c r="D8" s="1082"/>
      <c r="E8" s="1082"/>
      <c r="F8" s="342"/>
      <c r="G8" s="1082"/>
      <c r="H8" s="340"/>
    </row>
    <row r="9" spans="1:8" ht="15">
      <c r="A9" s="1483" t="s">
        <v>716</v>
      </c>
      <c r="B9" s="344"/>
      <c r="C9" s="344"/>
      <c r="D9" s="1424"/>
      <c r="E9" s="1422"/>
      <c r="F9" s="1429"/>
      <c r="G9" s="1082"/>
      <c r="H9" s="340"/>
    </row>
    <row r="10" spans="1:8" ht="15">
      <c r="A10" s="433"/>
      <c r="B10" s="1486"/>
      <c r="C10" s="1484"/>
      <c r="D10" s="1082"/>
      <c r="E10" s="1082"/>
      <c r="F10" s="1082"/>
      <c r="G10" s="1082"/>
      <c r="H10" s="340"/>
    </row>
    <row r="11" spans="1:8" ht="15">
      <c r="A11" s="433" t="s">
        <v>689</v>
      </c>
      <c r="B11" s="342"/>
      <c r="C11" s="1484" t="s">
        <v>707</v>
      </c>
      <c r="D11" s="1082"/>
      <c r="E11" s="1082"/>
      <c r="F11" s="1082"/>
      <c r="G11" s="1082"/>
      <c r="H11" s="479"/>
    </row>
    <row r="12" spans="1:8" ht="15">
      <c r="A12" s="1484" t="s">
        <v>691</v>
      </c>
      <c r="B12" s="1082"/>
      <c r="C12" s="1082"/>
      <c r="D12" s="1082"/>
      <c r="E12" s="1082"/>
      <c r="F12" s="1082"/>
      <c r="G12" s="1082"/>
      <c r="H12" s="479"/>
    </row>
    <row r="13" spans="1:8" ht="15">
      <c r="A13" s="1484"/>
      <c r="B13" s="1082"/>
      <c r="C13" s="1082"/>
      <c r="D13" s="1082"/>
      <c r="E13" s="1082"/>
      <c r="F13" s="1082"/>
      <c r="G13" s="1082"/>
      <c r="H13" s="479"/>
    </row>
    <row r="14" spans="1:8" ht="15">
      <c r="A14" s="3507">
        <v>1</v>
      </c>
      <c r="B14" s="3508">
        <f t="shared" ref="B14:G14" si="0">+A14+1</f>
        <v>2</v>
      </c>
      <c r="C14" s="3508">
        <f t="shared" si="0"/>
        <v>3</v>
      </c>
      <c r="D14" s="3508">
        <f t="shared" si="0"/>
        <v>4</v>
      </c>
      <c r="E14" s="3508">
        <f t="shared" si="0"/>
        <v>5</v>
      </c>
      <c r="F14" s="3508">
        <f t="shared" si="0"/>
        <v>6</v>
      </c>
      <c r="G14" s="3508">
        <f t="shared" si="0"/>
        <v>7</v>
      </c>
      <c r="H14" s="479"/>
    </row>
    <row r="15" spans="1:8"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c r="H15" s="479"/>
    </row>
    <row r="16" spans="1:8" ht="15">
      <c r="A16" s="3551"/>
      <c r="B16" s="3499" t="s">
        <v>692</v>
      </c>
      <c r="C16" s="3499" t="s">
        <v>319</v>
      </c>
      <c r="D16" s="3499" t="s">
        <v>319</v>
      </c>
      <c r="E16" s="3499" t="s">
        <v>692</v>
      </c>
      <c r="F16" s="3499" t="s">
        <v>319</v>
      </c>
      <c r="G16" s="3499" t="s">
        <v>319</v>
      </c>
      <c r="H16" s="479"/>
    </row>
    <row r="17" spans="1:8" ht="15">
      <c r="A17" s="3517">
        <f>YEAR($F$7)</f>
        <v>1900</v>
      </c>
      <c r="B17" s="3552"/>
      <c r="C17" s="3552"/>
      <c r="D17" s="3552"/>
      <c r="E17" s="3552"/>
      <c r="F17" s="3552"/>
      <c r="G17" s="3552"/>
      <c r="H17" s="479"/>
    </row>
    <row r="18" spans="1:8" ht="15">
      <c r="A18" s="3518">
        <f>+A17-1</f>
        <v>1899</v>
      </c>
      <c r="B18" s="3552"/>
      <c r="C18" s="3552"/>
      <c r="D18" s="3552"/>
      <c r="E18" s="3552"/>
      <c r="F18" s="3552"/>
      <c r="G18" s="3552"/>
      <c r="H18" s="479"/>
    </row>
    <row r="19" spans="1:8" ht="15">
      <c r="A19" s="3518">
        <f t="shared" ref="A19:A26" si="1">+A18-1</f>
        <v>1898</v>
      </c>
      <c r="B19" s="3552"/>
      <c r="C19" s="3552"/>
      <c r="D19" s="3552"/>
      <c r="E19" s="3552"/>
      <c r="F19" s="3552"/>
      <c r="G19" s="3552"/>
      <c r="H19" s="479"/>
    </row>
    <row r="20" spans="1:8" ht="15">
      <c r="A20" s="3518">
        <f t="shared" si="1"/>
        <v>1897</v>
      </c>
      <c r="B20" s="3552"/>
      <c r="C20" s="3552"/>
      <c r="D20" s="3552"/>
      <c r="E20" s="3552"/>
      <c r="F20" s="3552"/>
      <c r="G20" s="3552"/>
      <c r="H20" s="479"/>
    </row>
    <row r="21" spans="1:8" ht="15">
      <c r="A21" s="3518">
        <f t="shared" si="1"/>
        <v>1896</v>
      </c>
      <c r="B21" s="3552"/>
      <c r="C21" s="3552"/>
      <c r="D21" s="3552"/>
      <c r="E21" s="3552"/>
      <c r="F21" s="3552"/>
      <c r="G21" s="3552"/>
      <c r="H21" s="479"/>
    </row>
    <row r="22" spans="1:8" ht="15">
      <c r="A22" s="3518">
        <f t="shared" si="1"/>
        <v>1895</v>
      </c>
      <c r="B22" s="3552"/>
      <c r="C22" s="3552"/>
      <c r="D22" s="3552"/>
      <c r="E22" s="3552"/>
      <c r="F22" s="3552"/>
      <c r="G22" s="3552"/>
      <c r="H22" s="479"/>
    </row>
    <row r="23" spans="1:8" ht="15">
      <c r="A23" s="3518">
        <f t="shared" si="1"/>
        <v>1894</v>
      </c>
      <c r="B23" s="3552"/>
      <c r="C23" s="3552"/>
      <c r="D23" s="3552"/>
      <c r="E23" s="3552"/>
      <c r="F23" s="3552"/>
      <c r="G23" s="3552"/>
      <c r="H23" s="479"/>
    </row>
    <row r="24" spans="1:8" ht="15">
      <c r="A24" s="3518">
        <f t="shared" si="1"/>
        <v>1893</v>
      </c>
      <c r="B24" s="3552"/>
      <c r="C24" s="3552"/>
      <c r="D24" s="3552"/>
      <c r="E24" s="3552"/>
      <c r="F24" s="3552"/>
      <c r="G24" s="3552"/>
      <c r="H24" s="479"/>
    </row>
    <row r="25" spans="1:8" ht="15">
      <c r="A25" s="3518">
        <f t="shared" si="1"/>
        <v>1892</v>
      </c>
      <c r="B25" s="3552"/>
      <c r="C25" s="3552"/>
      <c r="D25" s="3552"/>
      <c r="E25" s="3552"/>
      <c r="F25" s="3552"/>
      <c r="G25" s="3552"/>
      <c r="H25" s="479"/>
    </row>
    <row r="26" spans="1:8" ht="15">
      <c r="A26" s="3518">
        <f t="shared" si="1"/>
        <v>1891</v>
      </c>
      <c r="B26" s="3552"/>
      <c r="C26" s="3552"/>
      <c r="D26" s="3552"/>
      <c r="E26" s="3552"/>
      <c r="F26" s="3552"/>
      <c r="G26" s="3552"/>
      <c r="H26" s="479"/>
    </row>
    <row r="27" spans="1:8" ht="15">
      <c r="A27" s="3519" t="str">
        <f>TEXT((A26-1),"0")&amp;" &amp; prior"</f>
        <v>1890 &amp; prior</v>
      </c>
      <c r="B27" s="3552"/>
      <c r="C27" s="3552"/>
      <c r="D27" s="3552"/>
      <c r="E27" s="3552"/>
      <c r="F27" s="3552"/>
      <c r="G27" s="3552"/>
      <c r="H27" s="479"/>
    </row>
    <row r="28" spans="1:8" ht="15">
      <c r="A28" s="3517" t="s">
        <v>693</v>
      </c>
      <c r="B28" s="3552"/>
      <c r="C28" s="3552"/>
      <c r="D28" s="3552"/>
      <c r="E28" s="3552"/>
      <c r="F28" s="3552"/>
      <c r="G28" s="3552"/>
      <c r="H28" s="479"/>
    </row>
    <row r="29" spans="1:8" ht="15">
      <c r="A29" s="3506" t="s">
        <v>182</v>
      </c>
      <c r="B29" s="3509">
        <f>SUM(B17:B28)</f>
        <v>0</v>
      </c>
      <c r="C29" s="3509">
        <f>SUM(C17:C28)</f>
        <v>0</v>
      </c>
      <c r="D29" s="3510"/>
      <c r="E29" s="3509">
        <f>SUM(E17:E28)</f>
        <v>0</v>
      </c>
      <c r="F29" s="3509">
        <f>SUM(F17:F28)</f>
        <v>0</v>
      </c>
      <c r="G29" s="3509">
        <f>SUM(G17:G28)</f>
        <v>0</v>
      </c>
      <c r="H29" s="479"/>
    </row>
    <row r="30" spans="1:8" ht="15">
      <c r="A30" s="3526"/>
      <c r="B30" s="1933"/>
      <c r="C30" s="1933"/>
      <c r="D30" s="1933"/>
      <c r="E30" s="1933"/>
      <c r="F30" s="1933"/>
      <c r="G30" s="1933"/>
      <c r="H30" s="479"/>
    </row>
    <row r="31" spans="1:8" ht="15">
      <c r="A31" s="3526"/>
      <c r="B31" s="1933"/>
      <c r="C31" s="1933"/>
      <c r="D31" s="1933"/>
      <c r="E31" s="1933"/>
      <c r="F31" s="1933"/>
      <c r="G31" s="1933"/>
      <c r="H31" s="479"/>
    </row>
    <row r="32" spans="1:8" ht="15">
      <c r="A32" s="1484" t="s">
        <v>694</v>
      </c>
      <c r="B32" s="3548"/>
      <c r="C32" s="3548"/>
      <c r="D32" s="3548"/>
      <c r="E32" s="3548"/>
      <c r="F32" s="3548"/>
      <c r="G32" s="3548"/>
      <c r="H32" s="479"/>
    </row>
    <row r="33" spans="1:8" ht="15">
      <c r="A33" s="1484"/>
      <c r="B33" s="3548"/>
      <c r="C33" s="3548"/>
      <c r="D33" s="3548"/>
      <c r="E33" s="3548"/>
      <c r="F33" s="3548"/>
      <c r="G33" s="3548"/>
      <c r="H33" s="479"/>
    </row>
    <row r="34" spans="1:8" ht="15">
      <c r="A34" s="436">
        <v>1</v>
      </c>
      <c r="B34" s="3346"/>
      <c r="C34" s="436">
        <v>3</v>
      </c>
      <c r="D34" s="436">
        <v>4</v>
      </c>
      <c r="E34" s="3346"/>
      <c r="F34" s="436">
        <v>6</v>
      </c>
      <c r="G34" s="436">
        <v>7</v>
      </c>
      <c r="H34" s="479"/>
    </row>
    <row r="35" spans="1:8" ht="90">
      <c r="A35" s="3490" t="str">
        <f>"Figures grouped by Accident Year ending "&amp;TEXT($F$7,"dd-mmm")</f>
        <v>Figures grouped by Accident Year ending 00-Jan</v>
      </c>
      <c r="B35" s="3495"/>
      <c r="C35" s="3491" t="str">
        <f>+"Net Claim Payments during "&amp;YEAR($F$7)</f>
        <v>Net Claim Payments during 1900</v>
      </c>
      <c r="D35" s="3490" t="str">
        <f>+"Cumulative Net Claim Payments from accident year to end of financial year "&amp;YEAR($F$7)</f>
        <v>Cumulative Net Claim Payments from accident year to end of financial year 1900</v>
      </c>
      <c r="E35" s="3496"/>
      <c r="F35" s="3491" t="str">
        <f>"Net Case Reserves on Claims Outstanding at end of financial year "&amp;YEAR($F$7)</f>
        <v>Net Case Reserves on Claims Outstanding at end of financial year 1900</v>
      </c>
      <c r="G35" s="3491" t="str">
        <f>"Net IBNR Reserve at end of financial year "&amp;YEAR($F$7)</f>
        <v>Net IBNR Reserve at end of financial year 1900</v>
      </c>
      <c r="H35" s="479"/>
    </row>
    <row r="36" spans="1:8" ht="15">
      <c r="A36" s="3497"/>
      <c r="B36" s="3498"/>
      <c r="C36" s="1001" t="s">
        <v>319</v>
      </c>
      <c r="D36" s="1001" t="s">
        <v>319</v>
      </c>
      <c r="E36" s="3500"/>
      <c r="F36" s="1001" t="s">
        <v>319</v>
      </c>
      <c r="G36" s="1001" t="s">
        <v>319</v>
      </c>
      <c r="H36" s="479"/>
    </row>
    <row r="37" spans="1:8" ht="15">
      <c r="A37" s="3520">
        <f>YEAR($F$7)</f>
        <v>1900</v>
      </c>
      <c r="B37" s="3521"/>
      <c r="C37" s="3552"/>
      <c r="D37" s="3552"/>
      <c r="E37" s="3522"/>
      <c r="F37" s="3552"/>
      <c r="G37" s="3552"/>
      <c r="H37" s="479"/>
    </row>
    <row r="38" spans="1:8" ht="15">
      <c r="A38" s="3523">
        <f>+A37-1</f>
        <v>1899</v>
      </c>
      <c r="B38" s="3521"/>
      <c r="C38" s="3552"/>
      <c r="D38" s="3552"/>
      <c r="E38" s="3522"/>
      <c r="F38" s="3552"/>
      <c r="G38" s="3552"/>
      <c r="H38" s="479"/>
    </row>
    <row r="39" spans="1:8" ht="15">
      <c r="A39" s="3523">
        <f t="shared" ref="A39:A46" si="2">+A38-1</f>
        <v>1898</v>
      </c>
      <c r="B39" s="3521"/>
      <c r="C39" s="3552"/>
      <c r="D39" s="3552"/>
      <c r="E39" s="3522"/>
      <c r="F39" s="3552"/>
      <c r="G39" s="3552"/>
      <c r="H39" s="479"/>
    </row>
    <row r="40" spans="1:8" ht="15">
      <c r="A40" s="3523">
        <f t="shared" si="2"/>
        <v>1897</v>
      </c>
      <c r="B40" s="3521"/>
      <c r="C40" s="3552"/>
      <c r="D40" s="3552"/>
      <c r="E40" s="3522"/>
      <c r="F40" s="3552"/>
      <c r="G40" s="3552"/>
      <c r="H40" s="479"/>
    </row>
    <row r="41" spans="1:8" ht="15">
      <c r="A41" s="3523">
        <f t="shared" si="2"/>
        <v>1896</v>
      </c>
      <c r="B41" s="3521"/>
      <c r="C41" s="3552"/>
      <c r="D41" s="3552"/>
      <c r="E41" s="3522"/>
      <c r="F41" s="3552"/>
      <c r="G41" s="3552"/>
      <c r="H41" s="479"/>
    </row>
    <row r="42" spans="1:8" ht="15">
      <c r="A42" s="3523">
        <f t="shared" si="2"/>
        <v>1895</v>
      </c>
      <c r="B42" s="3521"/>
      <c r="C42" s="3552"/>
      <c r="D42" s="3552"/>
      <c r="E42" s="3522"/>
      <c r="F42" s="3552"/>
      <c r="G42" s="3552"/>
      <c r="H42" s="479"/>
    </row>
    <row r="43" spans="1:8" ht="15">
      <c r="A43" s="3523">
        <f t="shared" si="2"/>
        <v>1894</v>
      </c>
      <c r="B43" s="3521"/>
      <c r="C43" s="3552"/>
      <c r="D43" s="3552"/>
      <c r="E43" s="3522"/>
      <c r="F43" s="3552"/>
      <c r="G43" s="3552"/>
      <c r="H43" s="479"/>
    </row>
    <row r="44" spans="1:8" ht="15">
      <c r="A44" s="3523">
        <f t="shared" si="2"/>
        <v>1893</v>
      </c>
      <c r="B44" s="3521"/>
      <c r="C44" s="3552"/>
      <c r="D44" s="3552"/>
      <c r="E44" s="3522"/>
      <c r="F44" s="3552"/>
      <c r="G44" s="3552"/>
      <c r="H44" s="479"/>
    </row>
    <row r="45" spans="1:8" ht="15">
      <c r="A45" s="3523">
        <f t="shared" si="2"/>
        <v>1892</v>
      </c>
      <c r="B45" s="3521"/>
      <c r="C45" s="3552"/>
      <c r="D45" s="3552"/>
      <c r="E45" s="3522"/>
      <c r="F45" s="3552"/>
      <c r="G45" s="3552"/>
      <c r="H45" s="479"/>
    </row>
    <row r="46" spans="1:8" ht="15">
      <c r="A46" s="3523">
        <f t="shared" si="2"/>
        <v>1891</v>
      </c>
      <c r="B46" s="3521"/>
      <c r="C46" s="3552"/>
      <c r="D46" s="3552"/>
      <c r="E46" s="3522"/>
      <c r="F46" s="3552"/>
      <c r="G46" s="3552"/>
      <c r="H46" s="479"/>
    </row>
    <row r="47" spans="1:8" ht="15">
      <c r="A47" s="3523" t="str">
        <f>TEXT((A46-1),"0")&amp;" &amp; prior"</f>
        <v>1890 &amp; prior</v>
      </c>
      <c r="B47" s="3521"/>
      <c r="C47" s="3552"/>
      <c r="D47" s="3552"/>
      <c r="E47" s="3522"/>
      <c r="F47" s="3552"/>
      <c r="G47" s="3552"/>
      <c r="H47" s="479"/>
    </row>
    <row r="48" spans="1:8" ht="15">
      <c r="A48" s="3520" t="s">
        <v>693</v>
      </c>
      <c r="B48" s="3521"/>
      <c r="C48" s="3552"/>
      <c r="D48" s="3552"/>
      <c r="E48" s="3522"/>
      <c r="F48" s="3552"/>
      <c r="G48" s="3552"/>
      <c r="H48" s="479"/>
    </row>
    <row r="49" spans="1:8" ht="15">
      <c r="A49" s="3505" t="s">
        <v>182</v>
      </c>
      <c r="B49" s="3524"/>
      <c r="C49" s="3513">
        <f>SUM(C37:C48)</f>
        <v>0</v>
      </c>
      <c r="D49" s="6808"/>
      <c r="E49" s="6809"/>
      <c r="F49" s="3509">
        <f>SUM(F37:F48)</f>
        <v>0</v>
      </c>
      <c r="G49" s="3509">
        <f>SUM(G37:G48)</f>
        <v>0</v>
      </c>
      <c r="H49" s="479"/>
    </row>
    <row r="50" spans="1:8" ht="15">
      <c r="A50" s="3550"/>
      <c r="B50" s="3550"/>
      <c r="C50" s="1082"/>
      <c r="D50" s="1082"/>
      <c r="E50" s="1082"/>
      <c r="F50" s="1082"/>
      <c r="G50" s="1082"/>
      <c r="H50" s="479"/>
    </row>
    <row r="51" spans="1:8" customFormat="1">
      <c r="A51" s="342"/>
      <c r="B51" s="342"/>
      <c r="C51" s="342"/>
      <c r="D51" s="342"/>
      <c r="E51" s="342"/>
      <c r="F51" s="342"/>
      <c r="G51" s="3460" t="str">
        <f>+ToC!E117</f>
        <v xml:space="preserve">GENERAL Annual Return </v>
      </c>
    </row>
    <row r="52" spans="1:8" ht="14.25">
      <c r="A52" s="342"/>
      <c r="B52" s="342"/>
      <c r="C52" s="342"/>
      <c r="D52" s="342"/>
      <c r="E52" s="342"/>
      <c r="F52" s="344"/>
      <c r="G52" s="353" t="s">
        <v>1782</v>
      </c>
      <c r="H52" s="340"/>
    </row>
    <row r="53" spans="1:8" hidden="1">
      <c r="A53" s="342"/>
      <c r="B53" s="342"/>
      <c r="C53" s="342"/>
      <c r="D53" s="342"/>
      <c r="E53" s="342"/>
      <c r="F53" s="342"/>
      <c r="G53" s="342"/>
      <c r="H53" s="340"/>
    </row>
  </sheetData>
  <sheetProtection algorithmName="SHA-512" hashValue="OBiAbGaSpw+uoNLxNZnuwO83CU5YUGe4uEXfGaEhMtNWz9DpxAWtEgtHn4uIIQ8xgXYqC3DxGD1ORfkahjRE3A==" saltValue="y2wAo7loGXdw4jD2jM3euQ==" spinCount="100000" sheet="1" objects="1" scenarios="1"/>
  <customSheetViews>
    <customSheetView guid="{54084986-DBD9-467D-BB87-84DFF604BE53}" topLeftCell="A31">
      <selection activeCell="A36" sqref="A36"/>
      <pageMargins left="0.7" right="0.7" top="0.75" bottom="0.75" header="0.3" footer="0.3"/>
      <pageSetup paperSize="5" scale="65" orientation="portrait" r:id="rId1"/>
    </customSheetView>
  </customSheetViews>
  <mergeCells count="2">
    <mergeCell ref="D49:E49"/>
    <mergeCell ref="A1:G1"/>
  </mergeCells>
  <hyperlinks>
    <hyperlink ref="A1:G1" location="ToC!A1" display="50.34"/>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95"/>
  <sheetViews>
    <sheetView showZeros="0" zoomScaleNormal="100" workbookViewId="0">
      <selection activeCell="A3" sqref="A3:A7"/>
    </sheetView>
  </sheetViews>
  <sheetFormatPr defaultColWidth="0" defaultRowHeight="12.75" zeroHeight="1"/>
  <cols>
    <col min="1" max="1" width="8.83203125" customWidth="1"/>
    <col min="2" max="2" width="24.83203125" customWidth="1"/>
    <col min="3" max="3" width="25.83203125" customWidth="1"/>
    <col min="4" max="4" width="19.83203125" customWidth="1"/>
    <col min="5" max="5" width="31.83203125" style="14" customWidth="1"/>
    <col min="6" max="6" width="20.6640625" style="14" customWidth="1"/>
    <col min="7" max="7" width="27.83203125" customWidth="1"/>
    <col min="8" max="8" width="1.33203125" hidden="1" customWidth="1"/>
    <col min="9" max="9" width="0" hidden="1" customWidth="1"/>
    <col min="10" max="16384" width="9.33203125" hidden="1"/>
  </cols>
  <sheetData>
    <row r="1" spans="1:8">
      <c r="A1" s="6222">
        <v>10.050000000000001</v>
      </c>
      <c r="B1" s="6222"/>
      <c r="C1" s="6222"/>
      <c r="D1" s="6222"/>
      <c r="E1" s="6222"/>
      <c r="F1" s="6222"/>
      <c r="G1" s="6222"/>
      <c r="H1" s="6222"/>
    </row>
    <row r="2" spans="1:8" ht="15">
      <c r="A2" s="166"/>
      <c r="B2" s="169"/>
      <c r="C2" s="169"/>
      <c r="D2" s="212" t="s">
        <v>2205</v>
      </c>
      <c r="E2" s="212"/>
      <c r="F2" s="3632"/>
      <c r="G2" s="3631"/>
      <c r="H2" s="70"/>
    </row>
    <row r="3" spans="1:8" ht="15">
      <c r="A3" s="1435" t="str">
        <f>+Cover!A14</f>
        <v>Select Name of Insurer/ Financial Holding Company</v>
      </c>
      <c r="B3" s="1436"/>
      <c r="C3" s="1436"/>
      <c r="D3" s="1436"/>
      <c r="E3" s="1436"/>
      <c r="F3" s="1436"/>
      <c r="G3" s="60"/>
      <c r="H3" s="75"/>
    </row>
    <row r="4" spans="1:8" ht="15">
      <c r="A4" s="1709" t="str">
        <f>+ToC!A3</f>
        <v>Insurer/Financial Holding Company</v>
      </c>
      <c r="B4" s="1709"/>
      <c r="C4" s="1709"/>
      <c r="D4" s="1709"/>
      <c r="E4" s="2486"/>
      <c r="F4" s="2953"/>
      <c r="G4" s="60"/>
      <c r="H4" s="60"/>
    </row>
    <row r="5" spans="1:8" ht="15">
      <c r="A5" s="1710"/>
      <c r="B5" s="75"/>
      <c r="C5" s="75"/>
      <c r="D5" s="75"/>
      <c r="E5" s="75"/>
      <c r="F5" s="75"/>
      <c r="G5" s="75"/>
      <c r="H5" s="75"/>
    </row>
    <row r="6" spans="1:8" ht="15">
      <c r="A6" s="1710" t="str">
        <f>+ToC!A5</f>
        <v>General Insurers Annual Return</v>
      </c>
      <c r="B6" s="75"/>
      <c r="C6" s="75"/>
      <c r="D6" s="75"/>
      <c r="E6" s="75"/>
      <c r="F6" s="75"/>
      <c r="G6" s="75"/>
      <c r="H6" s="75"/>
    </row>
    <row r="7" spans="1:8" ht="15">
      <c r="A7" s="1710" t="str">
        <f>+ToC!A6</f>
        <v>For Year Ended:</v>
      </c>
      <c r="B7" s="75"/>
      <c r="C7" s="75"/>
      <c r="D7" s="83">
        <f>+Cover!A22</f>
        <v>0</v>
      </c>
      <c r="E7" s="2492"/>
      <c r="F7" s="2492"/>
      <c r="G7" s="60"/>
      <c r="H7" s="75"/>
    </row>
    <row r="8" spans="1:8" s="14" customFormat="1" ht="15">
      <c r="A8" s="4126"/>
      <c r="B8" s="75"/>
      <c r="C8" s="75"/>
      <c r="D8" s="2492"/>
      <c r="E8" s="2492"/>
      <c r="F8" s="2492"/>
      <c r="G8" s="60"/>
      <c r="H8" s="75"/>
    </row>
    <row r="9" spans="1:8" ht="15">
      <c r="A9" s="1710"/>
      <c r="B9" s="75"/>
      <c r="C9" s="75"/>
      <c r="D9" s="75"/>
      <c r="E9" s="75"/>
      <c r="F9" s="75"/>
      <c r="G9" s="75"/>
      <c r="H9" s="75"/>
    </row>
    <row r="10" spans="1:8" ht="15">
      <c r="A10" s="6230" t="s">
        <v>2011</v>
      </c>
      <c r="B10" s="6231"/>
      <c r="C10" s="6231"/>
      <c r="D10" s="6231"/>
      <c r="E10" s="6231"/>
      <c r="F10" s="6231"/>
      <c r="G10" s="6231"/>
      <c r="H10" s="6231"/>
    </row>
    <row r="11" spans="1:8" ht="15">
      <c r="A11" s="6230" t="s">
        <v>2018</v>
      </c>
      <c r="B11" s="6230"/>
      <c r="C11" s="6230"/>
      <c r="D11" s="6230"/>
      <c r="E11" s="6230"/>
      <c r="F11" s="6230"/>
      <c r="G11" s="6230"/>
      <c r="H11" s="6230"/>
    </row>
    <row r="12" spans="1:8" ht="14.25">
      <c r="A12" s="344"/>
      <c r="B12" s="344"/>
      <c r="C12" s="344"/>
      <c r="D12" s="344"/>
      <c r="E12" s="344"/>
      <c r="F12" s="344"/>
      <c r="G12" s="344"/>
      <c r="H12" s="344"/>
    </row>
    <row r="13" spans="1:8" ht="14.25">
      <c r="A13" s="344"/>
      <c r="B13" s="344"/>
      <c r="C13" s="348"/>
      <c r="D13" s="348"/>
      <c r="E13" s="348"/>
      <c r="F13" s="348"/>
      <c r="G13" s="344"/>
      <c r="H13" s="344"/>
    </row>
    <row r="14" spans="1:8" ht="15">
      <c r="A14" s="344" t="s">
        <v>1461</v>
      </c>
      <c r="B14" s="6299"/>
      <c r="C14" s="6300"/>
      <c r="D14" s="2276" t="s">
        <v>59</v>
      </c>
      <c r="E14" s="6296" t="str">
        <f>+A3</f>
        <v>Select Name of Insurer/ Financial Holding Company</v>
      </c>
      <c r="F14" s="6296"/>
      <c r="G14" s="6291"/>
      <c r="H14" s="2025"/>
    </row>
    <row r="15" spans="1:8" ht="14.25">
      <c r="A15" s="344"/>
      <c r="B15" s="2018"/>
      <c r="C15" s="497"/>
      <c r="D15" s="497"/>
      <c r="E15" s="497"/>
      <c r="F15" s="497"/>
      <c r="G15" s="157"/>
      <c r="H15" s="348"/>
    </row>
    <row r="16" spans="1:8" ht="15">
      <c r="A16" s="344" t="s">
        <v>60</v>
      </c>
      <c r="B16" s="6296">
        <f>+Cover!A15</f>
        <v>0</v>
      </c>
      <c r="C16" s="6296"/>
      <c r="D16" s="344" t="s">
        <v>61</v>
      </c>
      <c r="E16" s="2957">
        <f>+Cover!A16</f>
        <v>0</v>
      </c>
      <c r="F16" s="430" t="s">
        <v>1633</v>
      </c>
      <c r="G16" s="3280">
        <f>+Cover!F16</f>
        <v>0</v>
      </c>
      <c r="H16" s="2958"/>
    </row>
    <row r="17" spans="1:8" ht="14.25">
      <c r="A17" s="344"/>
      <c r="B17" s="344"/>
      <c r="C17" s="344"/>
      <c r="D17" s="1239"/>
      <c r="E17" s="1239"/>
      <c r="F17" s="1239"/>
      <c r="G17" s="1239"/>
      <c r="H17" s="1239"/>
    </row>
    <row r="18" spans="1:8" ht="14.25">
      <c r="A18" s="344"/>
      <c r="B18" s="344"/>
      <c r="C18" s="344"/>
      <c r="D18" s="344"/>
      <c r="E18" s="344"/>
      <c r="F18" s="344"/>
      <c r="G18" s="344"/>
      <c r="H18" s="344"/>
    </row>
    <row r="19" spans="1:8" ht="14.25">
      <c r="A19" s="2277" t="s">
        <v>2239</v>
      </c>
      <c r="B19" s="344"/>
      <c r="C19" s="344"/>
      <c r="D19" s="344"/>
      <c r="E19" s="344"/>
      <c r="F19" s="344"/>
      <c r="G19" s="344"/>
      <c r="H19" s="344"/>
    </row>
    <row r="20" spans="1:8" ht="14.25">
      <c r="A20" s="2277"/>
      <c r="B20" s="344"/>
      <c r="C20" s="344"/>
      <c r="D20" s="344"/>
      <c r="E20" s="344"/>
      <c r="F20" s="344"/>
      <c r="G20" s="344"/>
      <c r="H20" s="344"/>
    </row>
    <row r="21" spans="1:8" ht="15">
      <c r="A21" s="2019" t="s">
        <v>1466</v>
      </c>
      <c r="B21" s="817"/>
      <c r="C21" s="75"/>
      <c r="D21" s="75"/>
      <c r="E21" s="6296" t="str">
        <f>+A3</f>
        <v>Select Name of Insurer/ Financial Holding Company</v>
      </c>
      <c r="F21" s="6296"/>
      <c r="G21" s="6225"/>
      <c r="H21" s="82"/>
    </row>
    <row r="22" spans="1:8" ht="15">
      <c r="A22" s="75" t="s">
        <v>1467</v>
      </c>
      <c r="B22" s="2020">
        <f>+D7</f>
        <v>0</v>
      </c>
      <c r="C22" s="817" t="s">
        <v>2240</v>
      </c>
      <c r="D22" s="75"/>
      <c r="E22" s="75"/>
      <c r="F22" s="75"/>
      <c r="G22" s="75"/>
      <c r="H22" s="75"/>
    </row>
    <row r="23" spans="1:8" ht="14.25">
      <c r="A23" s="817" t="s">
        <v>2206</v>
      </c>
      <c r="B23" s="75"/>
      <c r="C23" s="75"/>
      <c r="D23" s="75"/>
      <c r="E23" s="75"/>
      <c r="F23" s="75"/>
      <c r="G23" s="75"/>
      <c r="H23" s="75"/>
    </row>
    <row r="24" spans="1:8" ht="14.25">
      <c r="A24" s="60"/>
      <c r="B24" s="817"/>
      <c r="C24" s="75"/>
      <c r="D24" s="75"/>
      <c r="E24" s="75"/>
      <c r="F24" s="75"/>
      <c r="G24" s="75"/>
      <c r="H24" s="75"/>
    </row>
    <row r="25" spans="1:8" ht="14.25">
      <c r="A25" s="2019"/>
      <c r="B25" s="75"/>
      <c r="C25" s="75"/>
      <c r="D25" s="75"/>
      <c r="E25" s="75"/>
      <c r="F25" s="75"/>
      <c r="G25" s="75"/>
      <c r="H25" s="75"/>
    </row>
    <row r="26" spans="1:8" ht="14.25">
      <c r="A26" s="75"/>
      <c r="B26" s="75"/>
      <c r="C26" s="75"/>
      <c r="D26" s="75"/>
      <c r="E26" s="75"/>
      <c r="F26" s="75"/>
      <c r="G26" s="75"/>
      <c r="H26" s="75"/>
    </row>
    <row r="27" spans="1:8" ht="14.25">
      <c r="A27" s="75"/>
      <c r="B27" s="75"/>
      <c r="C27" s="75"/>
      <c r="D27" s="75"/>
      <c r="E27" s="75"/>
      <c r="F27" s="75"/>
      <c r="G27" s="75"/>
      <c r="H27" s="75"/>
    </row>
    <row r="28" spans="1:8">
      <c r="A28" s="60"/>
      <c r="B28" s="60"/>
      <c r="C28" s="60"/>
      <c r="D28" s="60"/>
      <c r="E28" s="60"/>
      <c r="F28" s="60"/>
      <c r="G28" s="60"/>
      <c r="H28" s="60"/>
    </row>
    <row r="29" spans="1:8">
      <c r="A29" s="60"/>
      <c r="B29" s="60"/>
      <c r="C29" s="60"/>
      <c r="D29" s="60"/>
      <c r="E29" s="60"/>
      <c r="F29" s="60"/>
      <c r="G29" s="60"/>
      <c r="H29" s="60"/>
    </row>
    <row r="30" spans="1:8">
      <c r="A30" s="60"/>
      <c r="B30" s="60"/>
      <c r="C30" s="60"/>
      <c r="D30" s="60"/>
      <c r="E30" s="60"/>
      <c r="F30" s="60"/>
      <c r="G30" s="60"/>
      <c r="H30" s="60"/>
    </row>
    <row r="31" spans="1:8">
      <c r="A31" s="60"/>
      <c r="B31" s="60"/>
      <c r="C31" s="60"/>
      <c r="D31" s="60"/>
      <c r="E31" s="60"/>
      <c r="F31" s="60"/>
      <c r="G31" s="60"/>
      <c r="H31" s="60"/>
    </row>
    <row r="32" spans="1:8">
      <c r="A32" s="60"/>
      <c r="B32" s="60"/>
      <c r="C32" s="60"/>
      <c r="D32" s="60"/>
      <c r="E32" s="60"/>
      <c r="F32" s="60"/>
      <c r="G32" s="60"/>
      <c r="H32" s="60"/>
    </row>
    <row r="33" spans="1:8">
      <c r="A33" s="60"/>
      <c r="B33" s="60"/>
      <c r="C33" s="60"/>
      <c r="D33" s="60"/>
      <c r="E33" s="60"/>
      <c r="F33" s="60"/>
      <c r="G33" s="60"/>
      <c r="H33" s="60"/>
    </row>
    <row r="34" spans="1:8">
      <c r="A34" s="60"/>
      <c r="B34" s="60"/>
      <c r="C34" s="60"/>
      <c r="D34" s="60"/>
      <c r="E34" s="60"/>
      <c r="F34" s="60"/>
      <c r="G34" s="60"/>
      <c r="H34" s="60"/>
    </row>
    <row r="35" spans="1:8">
      <c r="A35" s="60"/>
      <c r="B35" s="60"/>
      <c r="C35" s="60"/>
      <c r="D35" s="60"/>
      <c r="E35" s="60"/>
      <c r="F35" s="60"/>
      <c r="G35" s="60"/>
      <c r="H35" s="60"/>
    </row>
    <row r="36" spans="1:8">
      <c r="A36" s="60"/>
      <c r="B36" s="60"/>
      <c r="C36" s="60"/>
      <c r="D36" s="60"/>
      <c r="E36" s="60"/>
      <c r="F36" s="60"/>
      <c r="G36" s="60"/>
      <c r="H36" s="60"/>
    </row>
    <row r="37" spans="1:8">
      <c r="A37" s="60"/>
      <c r="B37" s="60"/>
      <c r="C37" s="60"/>
      <c r="D37" s="60"/>
      <c r="E37" s="60"/>
      <c r="F37" s="60"/>
      <c r="G37" s="60"/>
      <c r="H37" s="60"/>
    </row>
    <row r="38" spans="1:8">
      <c r="A38" s="60"/>
      <c r="B38" s="60"/>
      <c r="C38" s="60"/>
      <c r="D38" s="60"/>
      <c r="E38" s="60"/>
      <c r="F38" s="60"/>
      <c r="G38" s="60"/>
      <c r="H38" s="60"/>
    </row>
    <row r="39" spans="1:8">
      <c r="A39" s="60"/>
      <c r="B39" s="60"/>
      <c r="C39" s="60"/>
      <c r="D39" s="60"/>
      <c r="E39" s="60"/>
      <c r="F39" s="60"/>
      <c r="G39" s="60"/>
      <c r="H39" s="60"/>
    </row>
    <row r="40" spans="1:8">
      <c r="A40" s="60"/>
      <c r="B40" s="60"/>
      <c r="C40" s="60"/>
      <c r="D40" s="60"/>
      <c r="E40" s="60"/>
      <c r="F40" s="60"/>
      <c r="G40" s="60"/>
      <c r="H40" s="60"/>
    </row>
    <row r="41" spans="1:8">
      <c r="A41" s="60"/>
      <c r="B41" s="60"/>
      <c r="C41" s="60"/>
      <c r="D41" s="60"/>
      <c r="E41" s="60"/>
      <c r="F41" s="60"/>
      <c r="G41" s="60"/>
      <c r="H41" s="60"/>
    </row>
    <row r="42" spans="1:8">
      <c r="A42" s="60"/>
      <c r="B42" s="60"/>
      <c r="C42" s="60"/>
      <c r="D42" s="60"/>
      <c r="E42" s="60"/>
      <c r="F42" s="60"/>
      <c r="G42" s="60"/>
      <c r="H42" s="60"/>
    </row>
    <row r="43" spans="1:8">
      <c r="A43" s="60"/>
      <c r="B43" s="60"/>
      <c r="C43" s="60"/>
      <c r="D43" s="60"/>
      <c r="E43" s="60"/>
      <c r="F43" s="60"/>
      <c r="G43" s="60"/>
      <c r="H43" s="60"/>
    </row>
    <row r="44" spans="1:8">
      <c r="A44" s="60"/>
      <c r="B44" s="60"/>
      <c r="C44" s="60"/>
      <c r="D44" s="60"/>
      <c r="E44" s="60"/>
      <c r="F44" s="60"/>
      <c r="G44" s="60"/>
      <c r="H44" s="60"/>
    </row>
    <row r="45" spans="1:8">
      <c r="A45" s="60"/>
      <c r="B45" s="60"/>
      <c r="C45" s="60"/>
      <c r="D45" s="60"/>
      <c r="E45" s="60"/>
      <c r="F45" s="60"/>
      <c r="G45" s="60"/>
      <c r="H45" s="60"/>
    </row>
    <row r="46" spans="1:8">
      <c r="A46" s="60"/>
      <c r="B46" s="60"/>
      <c r="C46" s="60"/>
      <c r="D46" s="60"/>
      <c r="E46" s="60"/>
      <c r="F46" s="60"/>
      <c r="G46" s="60"/>
      <c r="H46" s="60"/>
    </row>
    <row r="47" spans="1:8" ht="14.25">
      <c r="A47" s="6289" t="s">
        <v>1799</v>
      </c>
      <c r="B47" s="6301"/>
      <c r="C47" s="6302"/>
      <c r="D47" s="60"/>
      <c r="E47" s="60"/>
      <c r="F47" s="3635"/>
      <c r="G47" s="60"/>
      <c r="H47" s="60"/>
    </row>
    <row r="48" spans="1:8" ht="15">
      <c r="A48" s="6233" t="s">
        <v>1790</v>
      </c>
      <c r="B48" s="6303"/>
      <c r="C48" s="6234"/>
      <c r="D48" s="60"/>
      <c r="E48" s="60"/>
      <c r="F48" s="3281" t="s">
        <v>1427</v>
      </c>
      <c r="G48" s="2296"/>
      <c r="H48" s="60"/>
    </row>
    <row r="49" spans="1:8" ht="15">
      <c r="A49" s="6304" t="s">
        <v>1800</v>
      </c>
      <c r="B49" s="6305"/>
      <c r="C49" s="6306"/>
      <c r="D49" s="60"/>
      <c r="E49" s="60"/>
      <c r="F49" s="60"/>
      <c r="G49" s="57"/>
      <c r="H49" s="60"/>
    </row>
    <row r="50" spans="1:8">
      <c r="A50" s="6297"/>
      <c r="B50" s="6298"/>
      <c r="C50" s="60"/>
      <c r="D50" s="60"/>
      <c r="E50" s="60"/>
      <c r="F50" s="60"/>
      <c r="G50" s="60"/>
      <c r="H50" s="60"/>
    </row>
    <row r="51" spans="1:8" ht="14.25">
      <c r="A51" s="344"/>
      <c r="B51" s="344"/>
      <c r="C51" s="60"/>
      <c r="D51" s="60"/>
      <c r="E51" s="60"/>
      <c r="F51" s="60"/>
      <c r="G51" s="60"/>
      <c r="H51" s="60"/>
    </row>
    <row r="52" spans="1:8">
      <c r="A52" s="60"/>
      <c r="B52" s="60"/>
      <c r="C52" s="60"/>
      <c r="D52" s="60"/>
      <c r="E52" s="60"/>
      <c r="F52" s="60"/>
      <c r="G52" s="60"/>
      <c r="H52" s="60"/>
    </row>
    <row r="53" spans="1:8">
      <c r="A53" s="60"/>
      <c r="B53" s="60"/>
      <c r="C53" s="60"/>
      <c r="D53" s="60"/>
      <c r="E53" s="60"/>
      <c r="F53" s="60"/>
      <c r="G53" s="60"/>
      <c r="H53" s="60"/>
    </row>
    <row r="54" spans="1:8">
      <c r="A54" s="60"/>
      <c r="B54" s="60"/>
      <c r="C54" s="60"/>
      <c r="D54" s="60"/>
      <c r="E54" s="60"/>
      <c r="F54" s="60"/>
      <c r="G54" s="60"/>
      <c r="H54" s="60"/>
    </row>
    <row r="55" spans="1:8">
      <c r="A55" s="60"/>
      <c r="B55" s="60"/>
      <c r="C55" s="60"/>
      <c r="D55" s="60"/>
      <c r="E55" s="60"/>
      <c r="F55" s="60"/>
      <c r="G55" s="60"/>
      <c r="H55" s="60"/>
    </row>
    <row r="56" spans="1:8">
      <c r="A56" s="60"/>
      <c r="B56" s="60"/>
      <c r="C56" s="60"/>
      <c r="D56" s="60"/>
      <c r="E56" s="60"/>
      <c r="F56" s="60"/>
      <c r="G56" s="60"/>
      <c r="H56" s="60"/>
    </row>
    <row r="57" spans="1:8">
      <c r="A57" s="60"/>
      <c r="B57" s="60"/>
      <c r="C57" s="60"/>
      <c r="D57" s="60"/>
      <c r="E57" s="60"/>
      <c r="F57" s="60"/>
      <c r="G57" s="60"/>
      <c r="H57" s="60"/>
    </row>
    <row r="58" spans="1:8">
      <c r="A58" s="60"/>
      <c r="B58" s="60"/>
      <c r="C58" s="60"/>
      <c r="D58" s="60"/>
      <c r="E58" s="60"/>
      <c r="F58" s="60"/>
      <c r="G58" s="60"/>
      <c r="H58" s="60"/>
    </row>
    <row r="59" spans="1:8">
      <c r="A59" s="60"/>
      <c r="B59" s="60"/>
      <c r="C59" s="60"/>
      <c r="D59" s="60"/>
      <c r="E59" s="60"/>
      <c r="F59" s="60"/>
      <c r="G59" s="60"/>
      <c r="H59" s="60"/>
    </row>
    <row r="60" spans="1:8">
      <c r="A60" s="60"/>
      <c r="B60" s="60"/>
      <c r="C60" s="60"/>
      <c r="D60" s="60"/>
      <c r="E60" s="60"/>
      <c r="F60" s="60"/>
      <c r="G60" s="60"/>
      <c r="H60" s="60"/>
    </row>
    <row r="61" spans="1:8">
      <c r="A61" s="60"/>
      <c r="B61" s="60"/>
      <c r="C61" s="60"/>
      <c r="D61" s="60"/>
      <c r="E61" s="60"/>
      <c r="F61" s="60"/>
      <c r="G61" s="60"/>
      <c r="H61" s="60"/>
    </row>
    <row r="62" spans="1:8">
      <c r="A62" s="60"/>
      <c r="B62" s="60"/>
      <c r="C62" s="60"/>
      <c r="D62" s="60"/>
      <c r="E62" s="60"/>
      <c r="F62" s="60"/>
      <c r="G62" s="60"/>
      <c r="H62" s="60"/>
    </row>
    <row r="63" spans="1:8">
      <c r="A63" s="60"/>
      <c r="B63" s="60"/>
      <c r="C63" s="60"/>
      <c r="D63" s="60"/>
      <c r="E63" s="60"/>
      <c r="F63" s="60"/>
      <c r="G63" s="60"/>
      <c r="H63" s="60"/>
    </row>
    <row r="64" spans="1:8">
      <c r="A64" s="60"/>
      <c r="B64" s="60"/>
      <c r="C64" s="60"/>
      <c r="D64" s="60"/>
      <c r="E64" s="60"/>
      <c r="F64" s="60"/>
      <c r="G64" s="60"/>
      <c r="H64" s="60"/>
    </row>
    <row r="65" spans="1:8">
      <c r="A65" s="60"/>
      <c r="B65" s="60"/>
      <c r="C65" s="60"/>
      <c r="D65" s="60"/>
      <c r="E65" s="60"/>
      <c r="F65" s="60"/>
      <c r="G65" s="60"/>
      <c r="H65" s="60"/>
    </row>
    <row r="66" spans="1:8">
      <c r="A66" s="60"/>
      <c r="B66" s="60"/>
      <c r="C66" s="60"/>
      <c r="D66" s="60"/>
      <c r="E66" s="60"/>
      <c r="F66" s="60"/>
      <c r="G66" s="60"/>
      <c r="H66" s="60"/>
    </row>
    <row r="67" spans="1:8">
      <c r="A67" s="60"/>
      <c r="B67" s="60"/>
      <c r="C67" s="60"/>
      <c r="D67" s="60"/>
      <c r="E67" s="60"/>
      <c r="F67" s="60"/>
      <c r="G67" s="60"/>
      <c r="H67" s="60"/>
    </row>
    <row r="68" spans="1:8">
      <c r="A68" s="60"/>
      <c r="B68" s="60"/>
      <c r="C68" s="60"/>
      <c r="D68" s="60"/>
      <c r="E68" s="60"/>
      <c r="F68" s="60"/>
      <c r="G68" s="60"/>
      <c r="H68" s="60"/>
    </row>
    <row r="69" spans="1:8">
      <c r="A69" s="60"/>
      <c r="B69" s="60"/>
      <c r="C69" s="60"/>
      <c r="D69" s="60"/>
      <c r="E69" s="60"/>
      <c r="F69" s="60"/>
      <c r="G69" s="60"/>
      <c r="H69" s="60"/>
    </row>
    <row r="70" spans="1:8">
      <c r="A70" s="60"/>
      <c r="B70" s="60"/>
      <c r="C70" s="60"/>
      <c r="D70" s="60"/>
      <c r="E70" s="60"/>
      <c r="F70" s="60"/>
      <c r="G70" s="60"/>
      <c r="H70" s="60"/>
    </row>
    <row r="71" spans="1:8" ht="14.25">
      <c r="A71" s="155" t="s">
        <v>2019</v>
      </c>
      <c r="B71" s="60"/>
      <c r="C71" s="60"/>
      <c r="D71" s="60"/>
      <c r="E71" s="60"/>
      <c r="F71" s="60"/>
      <c r="G71" s="60"/>
      <c r="H71" s="60"/>
    </row>
    <row r="72" spans="1:8" ht="14.25">
      <c r="A72" s="155" t="s">
        <v>1986</v>
      </c>
      <c r="B72" s="60"/>
      <c r="C72" s="60"/>
      <c r="D72" s="60"/>
      <c r="E72" s="60"/>
      <c r="F72" s="60"/>
      <c r="G72" s="60"/>
      <c r="H72" s="60"/>
    </row>
    <row r="73" spans="1:8">
      <c r="A73" s="60"/>
      <c r="B73" s="60"/>
      <c r="C73" s="60"/>
      <c r="D73" s="60"/>
      <c r="E73" s="60"/>
      <c r="F73" s="60"/>
      <c r="G73" s="60"/>
      <c r="H73" s="60"/>
    </row>
    <row r="74" spans="1:8">
      <c r="A74" s="60"/>
      <c r="B74" s="60"/>
      <c r="C74" s="60"/>
      <c r="D74" s="60"/>
      <c r="E74" s="60"/>
      <c r="F74" s="60"/>
      <c r="G74" s="60"/>
      <c r="H74" s="60"/>
    </row>
    <row r="75" spans="1:8">
      <c r="A75" s="60"/>
      <c r="B75" s="60"/>
      <c r="C75" s="60"/>
      <c r="D75" s="60"/>
      <c r="E75" s="60"/>
      <c r="F75" s="60"/>
      <c r="G75" s="60"/>
      <c r="H75" s="60"/>
    </row>
    <row r="76" spans="1:8">
      <c r="A76" s="60"/>
      <c r="B76" s="60"/>
      <c r="C76" s="60"/>
      <c r="D76" s="60"/>
      <c r="E76" s="60"/>
      <c r="F76" s="60"/>
      <c r="G76" s="60"/>
      <c r="H76" s="60"/>
    </row>
    <row r="77" spans="1:8">
      <c r="A77" s="60"/>
      <c r="B77" s="60"/>
      <c r="C77" s="60"/>
      <c r="D77" s="60"/>
      <c r="E77" s="60"/>
      <c r="F77" s="60"/>
      <c r="G77" s="60"/>
      <c r="H77" s="60"/>
    </row>
    <row r="78" spans="1:8">
      <c r="A78" s="60"/>
      <c r="B78" s="60"/>
      <c r="C78" s="60"/>
      <c r="D78" s="60"/>
      <c r="E78" s="60"/>
      <c r="F78" s="60"/>
      <c r="G78" s="60"/>
      <c r="H78" s="60"/>
    </row>
    <row r="79" spans="1:8">
      <c r="A79" s="60"/>
      <c r="B79" s="60"/>
      <c r="C79" s="60"/>
      <c r="D79" s="60"/>
      <c r="E79" s="60"/>
      <c r="F79" s="60"/>
      <c r="G79" s="60"/>
      <c r="H79" s="60"/>
    </row>
    <row r="80" spans="1:8">
      <c r="A80" s="60"/>
      <c r="B80" s="60"/>
      <c r="C80" s="60"/>
      <c r="D80" s="60"/>
      <c r="E80" s="60"/>
      <c r="F80" s="60"/>
      <c r="G80" s="60"/>
      <c r="H80" s="60"/>
    </row>
    <row r="81" spans="1:8">
      <c r="A81" s="60"/>
      <c r="B81" s="60"/>
      <c r="C81" s="60"/>
      <c r="D81" s="60"/>
      <c r="E81" s="60"/>
      <c r="F81" s="60"/>
      <c r="G81" s="60"/>
      <c r="H81" s="60"/>
    </row>
    <row r="82" spans="1:8">
      <c r="A82" s="60"/>
      <c r="B82" s="60"/>
      <c r="C82" s="60"/>
      <c r="D82" s="60"/>
      <c r="E82" s="60"/>
      <c r="F82" s="60"/>
      <c r="G82" s="60"/>
      <c r="H82" s="60"/>
    </row>
    <row r="83" spans="1:8">
      <c r="A83" s="60"/>
      <c r="B83" s="60"/>
      <c r="C83" s="60"/>
      <c r="D83" s="60"/>
      <c r="E83" s="60"/>
      <c r="F83" s="60"/>
      <c r="G83" s="60"/>
      <c r="H83" s="60"/>
    </row>
    <row r="84" spans="1:8">
      <c r="A84" s="60"/>
      <c r="B84" s="60"/>
      <c r="C84" s="60"/>
      <c r="D84" s="60"/>
      <c r="E84" s="60"/>
      <c r="F84" s="60"/>
      <c r="G84" s="60"/>
      <c r="H84" s="60"/>
    </row>
    <row r="85" spans="1:8">
      <c r="A85" s="60"/>
      <c r="B85" s="60"/>
      <c r="C85" s="60"/>
      <c r="D85" s="60"/>
      <c r="E85" s="60"/>
      <c r="F85" s="60"/>
      <c r="G85" s="60"/>
      <c r="H85" s="60"/>
    </row>
    <row r="86" spans="1:8">
      <c r="A86" s="60"/>
      <c r="B86" s="60"/>
      <c r="C86" s="60"/>
      <c r="D86" s="60"/>
      <c r="E86" s="60"/>
      <c r="F86" s="60"/>
      <c r="G86" s="60"/>
      <c r="H86" s="60"/>
    </row>
    <row r="87" spans="1:8">
      <c r="A87" s="60"/>
      <c r="B87" s="60"/>
      <c r="C87" s="60"/>
      <c r="D87" s="60"/>
      <c r="E87" s="60"/>
      <c r="F87" s="60"/>
      <c r="G87" s="60"/>
      <c r="H87" s="60"/>
    </row>
    <row r="88" spans="1:8" ht="15">
      <c r="A88" s="60"/>
      <c r="B88" s="60"/>
      <c r="C88" s="60"/>
      <c r="D88" s="60"/>
      <c r="E88" s="60"/>
      <c r="F88" s="60"/>
      <c r="G88" s="60"/>
      <c r="H88" s="455" t="str">
        <f>+ToC!E117</f>
        <v xml:space="preserve">GENERAL Annual Return </v>
      </c>
    </row>
    <row r="89" spans="1:8" ht="15">
      <c r="A89" s="60"/>
      <c r="B89" s="60"/>
      <c r="C89" s="60"/>
      <c r="D89" s="60"/>
      <c r="E89" s="60"/>
      <c r="F89" s="60"/>
      <c r="G89" s="89" t="str">
        <f>+ToC!E117</f>
        <v xml:space="preserve">GENERAL Annual Return </v>
      </c>
      <c r="H89" s="455" t="s">
        <v>1428</v>
      </c>
    </row>
    <row r="90" spans="1:8" ht="14.25">
      <c r="A90" s="60"/>
      <c r="B90" s="60"/>
      <c r="C90" s="60"/>
      <c r="D90" s="60"/>
      <c r="E90" s="60"/>
      <c r="F90" s="60"/>
      <c r="G90" s="95" t="s">
        <v>1745</v>
      </c>
      <c r="H90" s="60"/>
    </row>
    <row r="91" spans="1:8" hidden="1">
      <c r="A91" s="60"/>
      <c r="B91" s="60"/>
      <c r="C91" s="60"/>
      <c r="D91" s="60"/>
      <c r="E91" s="60"/>
      <c r="F91" s="60"/>
      <c r="G91" s="60"/>
      <c r="H91" s="60"/>
    </row>
    <row r="92" spans="1:8" hidden="1">
      <c r="A92" s="60"/>
      <c r="B92" s="60"/>
      <c r="C92" s="60"/>
      <c r="D92" s="60"/>
      <c r="E92" s="60"/>
      <c r="F92" s="60"/>
      <c r="G92" s="60"/>
      <c r="H92" s="60"/>
    </row>
    <row r="93" spans="1:8" hidden="1">
      <c r="A93" s="60"/>
      <c r="B93" s="60"/>
      <c r="C93" s="60"/>
      <c r="D93" s="60"/>
      <c r="E93" s="60"/>
      <c r="F93" s="60"/>
      <c r="G93" s="60"/>
      <c r="H93" s="60"/>
    </row>
    <row r="94" spans="1:8" hidden="1">
      <c r="A94" s="60"/>
      <c r="B94" s="60"/>
      <c r="C94" s="60"/>
      <c r="D94" s="60"/>
      <c r="E94" s="60"/>
      <c r="F94" s="60"/>
      <c r="G94" s="60"/>
    </row>
    <row r="95" spans="1:8" hidden="1">
      <c r="A95" s="60"/>
      <c r="B95" s="60"/>
      <c r="C95" s="60"/>
      <c r="D95" s="60"/>
      <c r="E95" s="60"/>
      <c r="F95" s="60"/>
      <c r="G95" s="60"/>
    </row>
  </sheetData>
  <sheetProtection algorithmName="SHA-512" hashValue="jLudrHA16X2yM7Jd6mTw5ATCv+n5EQ3aKYOdtAffnS+fw79moICvZnBz64kVWTkA0svqVzyxdehOl/j/j0abXA==" saltValue="L7ktmGv++dAT+IR479xeOQ==" spinCount="100000" sheet="1" objects="1" scenarios="1"/>
  <mergeCells count="11">
    <mergeCell ref="A50:B50"/>
    <mergeCell ref="A1:H1"/>
    <mergeCell ref="A10:H10"/>
    <mergeCell ref="A11:H11"/>
    <mergeCell ref="B16:C16"/>
    <mergeCell ref="B14:C14"/>
    <mergeCell ref="E14:G14"/>
    <mergeCell ref="E21:G21"/>
    <mergeCell ref="A47:C47"/>
    <mergeCell ref="A48:C48"/>
    <mergeCell ref="A49:C49"/>
  </mergeCells>
  <hyperlinks>
    <hyperlink ref="A1:H1" location="ToC!A1" display="ToC!A1"/>
  </hyperlinks>
  <pageMargins left="0.70866141732283472" right="0.70866141732283472" top="0.74803149606299213" bottom="0.74803149606299213" header="0.31496062992125984" footer="0.31496062992125984"/>
  <pageSetup scale="58" orientation="portrait" r:id="rId1"/>
  <headerFooter>
    <oddHeader>&amp;L&amp;A&amp;C&amp;"Times New Roman,Bold" DRAFT 
INTERNAL USE ONLY&amp;RPage &amp;P</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H53"/>
  <sheetViews>
    <sheetView workbookViewId="0">
      <selection activeCell="B85" sqref="B85"/>
    </sheetView>
  </sheetViews>
  <sheetFormatPr defaultColWidth="0" defaultRowHeight="12.75" zeroHeight="1"/>
  <cols>
    <col min="1" max="1" width="26.83203125" style="341" customWidth="1"/>
    <col min="2" max="7" width="20.83203125" style="341" customWidth="1"/>
    <col min="8" max="8" width="26.83203125" style="341" hidden="1" customWidth="1"/>
    <col min="9" max="16384" width="9.33203125" style="341" hidden="1"/>
  </cols>
  <sheetData>
    <row r="1" spans="1:8" ht="14.25">
      <c r="A1" s="6509" t="s">
        <v>721</v>
      </c>
      <c r="B1" s="6509"/>
      <c r="C1" s="6509"/>
      <c r="D1" s="6509"/>
      <c r="E1" s="6509"/>
      <c r="F1" s="6509"/>
      <c r="G1" s="6509"/>
      <c r="H1" s="489"/>
    </row>
    <row r="2" spans="1:8" ht="15.75">
      <c r="A2" s="437"/>
      <c r="B2" s="437"/>
      <c r="C2" s="437"/>
      <c r="D2" s="437"/>
      <c r="E2" s="437"/>
      <c r="F2" s="437"/>
      <c r="G2" s="426" t="s">
        <v>2298</v>
      </c>
      <c r="H2" s="437"/>
    </row>
    <row r="3" spans="1:8" ht="15">
      <c r="A3" s="1443" t="str">
        <f>+Cover!A14</f>
        <v>Select Name of Insurer/ Financial Holding Company</v>
      </c>
      <c r="B3" s="344"/>
      <c r="C3" s="344"/>
      <c r="D3" s="1424"/>
      <c r="E3" s="1424"/>
      <c r="F3" s="1424"/>
      <c r="G3" s="1424"/>
      <c r="H3" s="437"/>
    </row>
    <row r="4" spans="1:8" ht="15">
      <c r="A4" s="427" t="str">
        <f>+ToC!A3</f>
        <v>Insurer/Financial Holding Company</v>
      </c>
      <c r="B4" s="344"/>
      <c r="C4" s="344"/>
      <c r="D4" s="1424"/>
      <c r="E4" s="1424"/>
      <c r="F4" s="1424"/>
      <c r="G4" s="1424"/>
      <c r="H4" s="437"/>
    </row>
    <row r="5" spans="1:8" ht="15">
      <c r="A5" s="427"/>
      <c r="B5" s="344"/>
      <c r="C5" s="344"/>
      <c r="D5" s="1424"/>
      <c r="E5" s="1424"/>
      <c r="F5" s="1424"/>
      <c r="G5" s="1424"/>
      <c r="H5" s="437"/>
    </row>
    <row r="6" spans="1:8" ht="15">
      <c r="A6" s="427" t="str">
        <f>+ToC!A5</f>
        <v>General Insurers Annual Return</v>
      </c>
      <c r="B6" s="344"/>
      <c r="C6" s="344"/>
      <c r="D6" s="1424"/>
      <c r="E6" s="1424"/>
      <c r="F6" s="1424"/>
      <c r="G6" s="1424"/>
      <c r="H6" s="437"/>
    </row>
    <row r="7" spans="1:8" ht="15">
      <c r="A7" s="427" t="str">
        <f>+ToC!A6</f>
        <v>For Year Ended:</v>
      </c>
      <c r="B7" s="344"/>
      <c r="C7" s="344"/>
      <c r="D7" s="1424"/>
      <c r="E7" s="1424"/>
      <c r="F7" s="4440">
        <f>+Cover!A22</f>
        <v>0</v>
      </c>
      <c r="G7" s="1424"/>
      <c r="H7" s="437"/>
    </row>
    <row r="8" spans="1:8" ht="15">
      <c r="A8" s="1424"/>
      <c r="B8" s="1424"/>
      <c r="C8" s="1424"/>
      <c r="D8" s="1424"/>
      <c r="E8" s="1424"/>
      <c r="F8" s="1424"/>
      <c r="G8" s="1424"/>
      <c r="H8" s="437"/>
    </row>
    <row r="9" spans="1:8" ht="15">
      <c r="A9" s="1483" t="s">
        <v>716</v>
      </c>
      <c r="B9" s="344"/>
      <c r="C9" s="344"/>
      <c r="D9" s="1424"/>
      <c r="E9" s="1422"/>
      <c r="F9" s="1429"/>
      <c r="G9" s="1488"/>
      <c r="H9" s="346"/>
    </row>
    <row r="10" spans="1:8" ht="15">
      <c r="A10" s="342"/>
      <c r="B10" s="344"/>
      <c r="C10" s="344"/>
      <c r="D10" s="1424"/>
      <c r="E10" s="1422"/>
      <c r="F10" s="1429"/>
      <c r="G10" s="1488"/>
      <c r="H10" s="346"/>
    </row>
    <row r="11" spans="1:8" ht="15">
      <c r="A11" s="433" t="s">
        <v>689</v>
      </c>
      <c r="B11" s="342"/>
      <c r="C11" s="1484" t="s">
        <v>710</v>
      </c>
      <c r="D11" s="1082"/>
      <c r="E11" s="1082"/>
      <c r="F11" s="1082"/>
      <c r="G11" s="1082"/>
      <c r="H11" s="479"/>
    </row>
    <row r="12" spans="1:8" ht="15">
      <c r="A12" s="1484" t="s">
        <v>691</v>
      </c>
      <c r="B12" s="1082"/>
      <c r="C12" s="1082"/>
      <c r="D12" s="1082"/>
      <c r="E12" s="1082"/>
      <c r="F12" s="1082"/>
      <c r="G12" s="1082"/>
      <c r="H12" s="479"/>
    </row>
    <row r="13" spans="1:8" ht="15">
      <c r="A13" s="270"/>
      <c r="B13" s="479"/>
      <c r="C13" s="479"/>
      <c r="D13" s="479"/>
      <c r="E13" s="479"/>
      <c r="F13" s="479"/>
      <c r="G13" s="479"/>
      <c r="H13" s="479"/>
    </row>
    <row r="14" spans="1:8" ht="15">
      <c r="A14" s="3507">
        <v>1</v>
      </c>
      <c r="B14" s="3508">
        <f t="shared" ref="B14:G14" si="0">+A14+1</f>
        <v>2</v>
      </c>
      <c r="C14" s="3508">
        <f t="shared" si="0"/>
        <v>3</v>
      </c>
      <c r="D14" s="3508">
        <f t="shared" si="0"/>
        <v>4</v>
      </c>
      <c r="E14" s="3508">
        <f t="shared" si="0"/>
        <v>5</v>
      </c>
      <c r="F14" s="3508">
        <f t="shared" si="0"/>
        <v>6</v>
      </c>
      <c r="G14" s="3508">
        <f t="shared" si="0"/>
        <v>7</v>
      </c>
      <c r="H14" s="479"/>
    </row>
    <row r="15" spans="1:8"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c r="H15" s="479"/>
    </row>
    <row r="16" spans="1:8" ht="15">
      <c r="A16" s="3493"/>
      <c r="B16" s="1001" t="s">
        <v>692</v>
      </c>
      <c r="C16" s="1001" t="s">
        <v>319</v>
      </c>
      <c r="D16" s="1001" t="s">
        <v>319</v>
      </c>
      <c r="E16" s="1001" t="s">
        <v>692</v>
      </c>
      <c r="F16" s="1001" t="s">
        <v>319</v>
      </c>
      <c r="G16" s="1001" t="s">
        <v>319</v>
      </c>
      <c r="H16" s="484"/>
    </row>
    <row r="17" spans="1:8" ht="15">
      <c r="A17" s="3517">
        <f>YEAR($F$7)</f>
        <v>1900</v>
      </c>
      <c r="B17" s="3552"/>
      <c r="C17" s="3552"/>
      <c r="D17" s="3552"/>
      <c r="E17" s="3552"/>
      <c r="F17" s="3552"/>
      <c r="G17" s="3552"/>
      <c r="H17" s="484"/>
    </row>
    <row r="18" spans="1:8" ht="15">
      <c r="A18" s="3518">
        <f>+A17-1</f>
        <v>1899</v>
      </c>
      <c r="B18" s="3552"/>
      <c r="C18" s="3552"/>
      <c r="D18" s="3552"/>
      <c r="E18" s="3552"/>
      <c r="F18" s="3552"/>
      <c r="G18" s="3552"/>
      <c r="H18" s="484"/>
    </row>
    <row r="19" spans="1:8" ht="15">
      <c r="A19" s="3518">
        <f t="shared" ref="A19:A26" si="1">+A18-1</f>
        <v>1898</v>
      </c>
      <c r="B19" s="3552"/>
      <c r="C19" s="3552"/>
      <c r="D19" s="3552"/>
      <c r="E19" s="3552"/>
      <c r="F19" s="3552"/>
      <c r="G19" s="3552"/>
      <c r="H19" s="484"/>
    </row>
    <row r="20" spans="1:8" ht="15">
      <c r="A20" s="3518">
        <f t="shared" si="1"/>
        <v>1897</v>
      </c>
      <c r="B20" s="3552"/>
      <c r="C20" s="3552"/>
      <c r="D20" s="3552"/>
      <c r="E20" s="3552"/>
      <c r="F20" s="3552"/>
      <c r="G20" s="3552"/>
      <c r="H20" s="484"/>
    </row>
    <row r="21" spans="1:8" ht="15">
      <c r="A21" s="3518">
        <f t="shared" si="1"/>
        <v>1896</v>
      </c>
      <c r="B21" s="3552"/>
      <c r="C21" s="3552"/>
      <c r="D21" s="3552"/>
      <c r="E21" s="3552"/>
      <c r="F21" s="3552"/>
      <c r="G21" s="3552"/>
      <c r="H21" s="484"/>
    </row>
    <row r="22" spans="1:8" ht="15">
      <c r="A22" s="3518">
        <f t="shared" si="1"/>
        <v>1895</v>
      </c>
      <c r="B22" s="3552"/>
      <c r="C22" s="3552"/>
      <c r="D22" s="3552"/>
      <c r="E22" s="3552"/>
      <c r="F22" s="3552"/>
      <c r="G22" s="3552"/>
      <c r="H22" s="484"/>
    </row>
    <row r="23" spans="1:8" ht="15">
      <c r="A23" s="3518">
        <f t="shared" si="1"/>
        <v>1894</v>
      </c>
      <c r="B23" s="3552"/>
      <c r="C23" s="3552"/>
      <c r="D23" s="3552"/>
      <c r="E23" s="3552"/>
      <c r="F23" s="3552"/>
      <c r="G23" s="3552"/>
      <c r="H23" s="484"/>
    </row>
    <row r="24" spans="1:8" ht="15">
      <c r="A24" s="3518">
        <f t="shared" si="1"/>
        <v>1893</v>
      </c>
      <c r="B24" s="3552"/>
      <c r="C24" s="3552"/>
      <c r="D24" s="3552"/>
      <c r="E24" s="3552"/>
      <c r="F24" s="3552"/>
      <c r="G24" s="3552"/>
      <c r="H24" s="484"/>
    </row>
    <row r="25" spans="1:8" ht="15">
      <c r="A25" s="3518">
        <f t="shared" si="1"/>
        <v>1892</v>
      </c>
      <c r="B25" s="3552"/>
      <c r="C25" s="3552"/>
      <c r="D25" s="3552"/>
      <c r="E25" s="3552"/>
      <c r="F25" s="3552"/>
      <c r="G25" s="3552"/>
      <c r="H25" s="484"/>
    </row>
    <row r="26" spans="1:8" ht="15">
      <c r="A26" s="3518">
        <f t="shared" si="1"/>
        <v>1891</v>
      </c>
      <c r="B26" s="3552"/>
      <c r="C26" s="3552"/>
      <c r="D26" s="3552"/>
      <c r="E26" s="3552"/>
      <c r="F26" s="3552"/>
      <c r="G26" s="3552"/>
      <c r="H26" s="484"/>
    </row>
    <row r="27" spans="1:8" ht="15">
      <c r="A27" s="3519" t="str">
        <f>TEXT((A26-1),"0")&amp;" &amp; prior"</f>
        <v>1890 &amp; prior</v>
      </c>
      <c r="B27" s="3552"/>
      <c r="C27" s="3552"/>
      <c r="D27" s="3552"/>
      <c r="E27" s="3552"/>
      <c r="F27" s="3552"/>
      <c r="G27" s="3552"/>
      <c r="H27" s="484"/>
    </row>
    <row r="28" spans="1:8" ht="15">
      <c r="A28" s="3517" t="s">
        <v>693</v>
      </c>
      <c r="B28" s="3552"/>
      <c r="C28" s="3552"/>
      <c r="D28" s="3552"/>
      <c r="E28" s="3552"/>
      <c r="F28" s="3552"/>
      <c r="G28" s="3552"/>
      <c r="H28" s="484"/>
    </row>
    <row r="29" spans="1:8" ht="15">
      <c r="A29" s="3506" t="s">
        <v>182</v>
      </c>
      <c r="B29" s="3509">
        <f>SUM(B17:B28)</f>
        <v>0</v>
      </c>
      <c r="C29" s="3509">
        <f>SUM(C17:C28)</f>
        <v>0</v>
      </c>
      <c r="D29" s="3510"/>
      <c r="E29" s="3509">
        <f>SUM(E17:E28)</f>
        <v>0</v>
      </c>
      <c r="F29" s="3509">
        <f>SUM(F17:F28)</f>
        <v>0</v>
      </c>
      <c r="G29" s="3509">
        <f>SUM(G17:G28)</f>
        <v>0</v>
      </c>
      <c r="H29" s="484"/>
    </row>
    <row r="30" spans="1:8" ht="15">
      <c r="A30" s="3526"/>
      <c r="B30" s="1933"/>
      <c r="C30" s="1933"/>
      <c r="D30" s="1933"/>
      <c r="E30" s="1933"/>
      <c r="F30" s="1933"/>
      <c r="G30" s="1933"/>
      <c r="H30" s="485"/>
    </row>
    <row r="31" spans="1:8" ht="15">
      <c r="A31" s="3526"/>
      <c r="B31" s="1933"/>
      <c r="C31" s="1933"/>
      <c r="D31" s="1933"/>
      <c r="E31" s="1933"/>
      <c r="F31" s="1933"/>
      <c r="G31" s="1933"/>
      <c r="H31" s="485"/>
    </row>
    <row r="32" spans="1:8" ht="15">
      <c r="A32" s="1484" t="s">
        <v>694</v>
      </c>
      <c r="B32" s="3548"/>
      <c r="C32" s="3548"/>
      <c r="D32" s="3548"/>
      <c r="E32" s="3548"/>
      <c r="F32" s="3548"/>
      <c r="G32" s="3548"/>
      <c r="H32" s="486"/>
    </row>
    <row r="33" spans="1:8" ht="15">
      <c r="A33" s="1484"/>
      <c r="B33" s="3548"/>
      <c r="C33" s="3548"/>
      <c r="D33" s="3548"/>
      <c r="E33" s="3548"/>
      <c r="F33" s="3548"/>
      <c r="G33" s="3548"/>
      <c r="H33" s="486"/>
    </row>
    <row r="34" spans="1:8" ht="15">
      <c r="A34" s="436">
        <v>1</v>
      </c>
      <c r="B34" s="3346"/>
      <c r="C34" s="436">
        <v>3</v>
      </c>
      <c r="D34" s="436">
        <v>4</v>
      </c>
      <c r="E34" s="3346"/>
      <c r="F34" s="436">
        <v>6</v>
      </c>
      <c r="G34" s="436">
        <v>7</v>
      </c>
      <c r="H34" s="484"/>
    </row>
    <row r="35" spans="1:8" ht="90">
      <c r="A35" s="3490" t="str">
        <f>"Figures grouped by Accident Year ending "&amp;TEXT($F$7,"dd-mmm")</f>
        <v>Figures grouped by Accident Year ending 00-Jan</v>
      </c>
      <c r="B35" s="3495"/>
      <c r="C35" s="3491" t="str">
        <f>+"Net Claim Payments during "&amp;YEAR($F$7)</f>
        <v>Net Claim Payments during 1900</v>
      </c>
      <c r="D35" s="3490" t="str">
        <f>+"Cumulative Net Claim Payments from accident year to end of financial year "&amp;YEAR($F$7)</f>
        <v>Cumulative Net Claim Payments from accident year to end of financial year 1900</v>
      </c>
      <c r="E35" s="3496"/>
      <c r="F35" s="3491" t="str">
        <f>"Net Case Reserves on Claims Outstanding at end of financial year "&amp;YEAR($F$7)</f>
        <v>Net Case Reserves on Claims Outstanding at end of financial year 1900</v>
      </c>
      <c r="G35" s="3491" t="str">
        <f>"Net IBNR Reserve at end of financial year "&amp;YEAR($F$7)</f>
        <v>Net IBNR Reserve at end of financial year 1900</v>
      </c>
      <c r="H35" s="484"/>
    </row>
    <row r="36" spans="1:8" ht="15">
      <c r="A36" s="3497"/>
      <c r="B36" s="3498"/>
      <c r="C36" s="1001" t="s">
        <v>319</v>
      </c>
      <c r="D36" s="1001" t="s">
        <v>319</v>
      </c>
      <c r="E36" s="3500"/>
      <c r="F36" s="1001" t="s">
        <v>319</v>
      </c>
      <c r="G36" s="1001" t="s">
        <v>319</v>
      </c>
      <c r="H36" s="484"/>
    </row>
    <row r="37" spans="1:8" ht="15">
      <c r="A37" s="3520">
        <f>YEAR($F$7)</f>
        <v>1900</v>
      </c>
      <c r="B37" s="3521"/>
      <c r="C37" s="3552"/>
      <c r="D37" s="3552"/>
      <c r="E37" s="3522"/>
      <c r="F37" s="3552"/>
      <c r="G37" s="3552"/>
      <c r="H37" s="484"/>
    </row>
    <row r="38" spans="1:8" ht="15">
      <c r="A38" s="3523">
        <f>+A37-1</f>
        <v>1899</v>
      </c>
      <c r="B38" s="3521"/>
      <c r="C38" s="3552"/>
      <c r="D38" s="3552"/>
      <c r="E38" s="3522"/>
      <c r="F38" s="3552"/>
      <c r="G38" s="3552"/>
      <c r="H38" s="484"/>
    </row>
    <row r="39" spans="1:8" ht="15">
      <c r="A39" s="3523">
        <f t="shared" ref="A39:A46" si="2">+A38-1</f>
        <v>1898</v>
      </c>
      <c r="B39" s="3521"/>
      <c r="C39" s="3552"/>
      <c r="D39" s="3552"/>
      <c r="E39" s="3522"/>
      <c r="F39" s="3552"/>
      <c r="G39" s="3552"/>
      <c r="H39" s="484"/>
    </row>
    <row r="40" spans="1:8" ht="15">
      <c r="A40" s="3523">
        <f t="shared" si="2"/>
        <v>1897</v>
      </c>
      <c r="B40" s="3521"/>
      <c r="C40" s="3552"/>
      <c r="D40" s="3552"/>
      <c r="E40" s="3522"/>
      <c r="F40" s="3552"/>
      <c r="G40" s="3552"/>
      <c r="H40" s="484"/>
    </row>
    <row r="41" spans="1:8" ht="15">
      <c r="A41" s="3523">
        <f t="shared" si="2"/>
        <v>1896</v>
      </c>
      <c r="B41" s="3521"/>
      <c r="C41" s="3552"/>
      <c r="D41" s="3552"/>
      <c r="E41" s="3522"/>
      <c r="F41" s="3552"/>
      <c r="G41" s="3552"/>
      <c r="H41" s="484"/>
    </row>
    <row r="42" spans="1:8" ht="15">
      <c r="A42" s="3523">
        <f t="shared" si="2"/>
        <v>1895</v>
      </c>
      <c r="B42" s="3521"/>
      <c r="C42" s="3552"/>
      <c r="D42" s="3552"/>
      <c r="E42" s="3522"/>
      <c r="F42" s="3552"/>
      <c r="G42" s="3552"/>
      <c r="H42" s="484"/>
    </row>
    <row r="43" spans="1:8" ht="15">
      <c r="A43" s="3523">
        <f t="shared" si="2"/>
        <v>1894</v>
      </c>
      <c r="B43" s="3521"/>
      <c r="C43" s="3552"/>
      <c r="D43" s="3552"/>
      <c r="E43" s="3522"/>
      <c r="F43" s="3552"/>
      <c r="G43" s="3552"/>
      <c r="H43" s="484"/>
    </row>
    <row r="44" spans="1:8" ht="15">
      <c r="A44" s="3523">
        <f t="shared" si="2"/>
        <v>1893</v>
      </c>
      <c r="B44" s="3521"/>
      <c r="C44" s="3552"/>
      <c r="D44" s="3552"/>
      <c r="E44" s="3522"/>
      <c r="F44" s="3552"/>
      <c r="G44" s="3552"/>
      <c r="H44" s="484"/>
    </row>
    <row r="45" spans="1:8" ht="15">
      <c r="A45" s="3523">
        <f t="shared" si="2"/>
        <v>1892</v>
      </c>
      <c r="B45" s="3521"/>
      <c r="C45" s="3552"/>
      <c r="D45" s="3552"/>
      <c r="E45" s="3522"/>
      <c r="F45" s="3552"/>
      <c r="G45" s="3552"/>
      <c r="H45" s="484"/>
    </row>
    <row r="46" spans="1:8" ht="15">
      <c r="A46" s="3523">
        <f t="shared" si="2"/>
        <v>1891</v>
      </c>
      <c r="B46" s="3521"/>
      <c r="C46" s="3552"/>
      <c r="D46" s="3552"/>
      <c r="E46" s="3522"/>
      <c r="F46" s="3552"/>
      <c r="G46" s="3552"/>
      <c r="H46" s="484"/>
    </row>
    <row r="47" spans="1:8" ht="15">
      <c r="A47" s="3523" t="str">
        <f>TEXT((A46-1),"0")&amp;" &amp; prior"</f>
        <v>1890 &amp; prior</v>
      </c>
      <c r="B47" s="3521"/>
      <c r="C47" s="3552"/>
      <c r="D47" s="3552"/>
      <c r="E47" s="3522"/>
      <c r="F47" s="3552"/>
      <c r="G47" s="3552"/>
      <c r="H47" s="484"/>
    </row>
    <row r="48" spans="1:8" ht="15">
      <c r="A48" s="3520" t="s">
        <v>693</v>
      </c>
      <c r="B48" s="3521"/>
      <c r="C48" s="3552"/>
      <c r="D48" s="3552"/>
      <c r="E48" s="3522"/>
      <c r="F48" s="3552"/>
      <c r="G48" s="3552"/>
      <c r="H48" s="484"/>
    </row>
    <row r="49" spans="1:8" ht="15">
      <c r="A49" s="3505" t="s">
        <v>182</v>
      </c>
      <c r="B49" s="3524"/>
      <c r="C49" s="3513">
        <f>SUM(C37:C48)</f>
        <v>0</v>
      </c>
      <c r="D49" s="6808"/>
      <c r="E49" s="6809"/>
      <c r="F49" s="3509">
        <f>SUM(F37:F48)</f>
        <v>0</v>
      </c>
      <c r="G49" s="3509">
        <f>SUM(G37:G48)</f>
        <v>0</v>
      </c>
      <c r="H49" s="484"/>
    </row>
    <row r="50" spans="1:8" ht="15">
      <c r="A50" s="3550"/>
      <c r="B50" s="3550"/>
      <c r="C50" s="1082"/>
      <c r="D50" s="1082"/>
      <c r="E50" s="1082"/>
      <c r="F50" s="1082"/>
      <c r="G50" s="1082"/>
      <c r="H50" s="484"/>
    </row>
    <row r="51" spans="1:8" ht="14.25">
      <c r="A51" s="342"/>
      <c r="B51" s="342"/>
      <c r="C51" s="342"/>
      <c r="D51" s="342"/>
      <c r="E51" s="342"/>
      <c r="F51" s="342"/>
      <c r="G51" s="89" t="str">
        <f>+ToC!E117</f>
        <v xml:space="preserve">GENERAL Annual Return </v>
      </c>
    </row>
    <row r="52" spans="1:8" ht="14.25">
      <c r="A52" s="342"/>
      <c r="B52" s="342"/>
      <c r="C52" s="342"/>
      <c r="D52" s="342"/>
      <c r="E52" s="342"/>
      <c r="F52" s="344"/>
      <c r="G52" s="353" t="s">
        <v>1783</v>
      </c>
    </row>
    <row r="53" spans="1:8" hidden="1"/>
  </sheetData>
  <sheetProtection algorithmName="SHA-512" hashValue="8aQt8nGmiW2HYxKaCa79unADQvHFtFIE546NmEIduH/RVTzLqHALmIAyd4VBF6SCnvxaL7EPSll5udiKwv4t8A==" saltValue="UtGgAUI2Iv0HGZUdQpJ/ug==" spinCount="100000" sheet="1" objects="1" scenarios="1"/>
  <customSheetViews>
    <customSheetView guid="{54084986-DBD9-467D-BB87-84DFF604BE53}" topLeftCell="A22">
      <selection activeCell="Q53" sqref="Q53"/>
      <pageMargins left="0.7" right="0.7" top="0.75" bottom="0.75" header="0.3" footer="0.3"/>
      <pageSetup paperSize="5" scale="65" orientation="portrait" r:id="rId1"/>
    </customSheetView>
  </customSheetViews>
  <mergeCells count="2">
    <mergeCell ref="D49:E49"/>
    <mergeCell ref="A1:G1"/>
  </mergeCells>
  <hyperlinks>
    <hyperlink ref="A1:G1" location="ToC!A1" display="50.35"/>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H54"/>
  <sheetViews>
    <sheetView workbookViewId="0">
      <selection activeCell="B85" sqref="B85"/>
    </sheetView>
  </sheetViews>
  <sheetFormatPr defaultColWidth="0" defaultRowHeight="12.75" zeroHeight="1"/>
  <cols>
    <col min="1" max="1" width="26.83203125" style="341" customWidth="1"/>
    <col min="2" max="7" width="20.83203125" style="341" customWidth="1"/>
    <col min="8" max="8" width="0" style="341" hidden="1" customWidth="1"/>
    <col min="9" max="16384" width="9.33203125" style="341" hidden="1"/>
  </cols>
  <sheetData>
    <row r="1" spans="1:8" ht="14.25">
      <c r="A1" s="6509" t="s">
        <v>722</v>
      </c>
      <c r="B1" s="6509"/>
      <c r="C1" s="6509"/>
      <c r="D1" s="6509"/>
      <c r="E1" s="6509"/>
      <c r="F1" s="6509"/>
      <c r="G1" s="6509"/>
      <c r="H1" s="489"/>
    </row>
    <row r="2" spans="1:8" ht="15.75">
      <c r="A2" s="437"/>
      <c r="B2" s="437"/>
      <c r="C2" s="437"/>
      <c r="D2" s="437"/>
      <c r="E2" s="437"/>
      <c r="F2" s="437"/>
      <c r="G2" s="426" t="s">
        <v>2298</v>
      </c>
      <c r="H2" s="437"/>
    </row>
    <row r="3" spans="1:8" ht="15">
      <c r="A3" s="1443" t="str">
        <f>+Cover!A14</f>
        <v>Select Name of Insurer/ Financial Holding Company</v>
      </c>
      <c r="B3" s="1443"/>
      <c r="C3" s="1443"/>
      <c r="D3" s="344"/>
      <c r="E3" s="344"/>
      <c r="F3" s="344"/>
      <c r="G3" s="342"/>
      <c r="H3" s="340"/>
    </row>
    <row r="4" spans="1:8" ht="15">
      <c r="A4" s="427" t="str">
        <f>+ToC!A3</f>
        <v>Insurer/Financial Holding Company</v>
      </c>
      <c r="B4" s="344"/>
      <c r="C4" s="344"/>
      <c r="D4" s="344"/>
      <c r="E4" s="344"/>
      <c r="F4" s="344"/>
      <c r="G4" s="342"/>
      <c r="H4" s="340"/>
    </row>
    <row r="5" spans="1:8" ht="15">
      <c r="A5" s="427"/>
      <c r="B5" s="344"/>
      <c r="C5" s="344"/>
      <c r="D5" s="344"/>
      <c r="E5" s="344"/>
      <c r="F5" s="344"/>
      <c r="G5" s="342"/>
      <c r="H5" s="340"/>
    </row>
    <row r="6" spans="1:8" ht="15">
      <c r="A6" s="427" t="str">
        <f>+ToC!A5</f>
        <v>General Insurers Annual Return</v>
      </c>
      <c r="B6" s="344"/>
      <c r="C6" s="344"/>
      <c r="D6" s="344"/>
      <c r="E6" s="344"/>
      <c r="F6" s="344"/>
      <c r="G6" s="342"/>
      <c r="H6" s="340"/>
    </row>
    <row r="7" spans="1:8" ht="15">
      <c r="A7" s="427" t="str">
        <f>+ToC!A6</f>
        <v>For Year Ended:</v>
      </c>
      <c r="B7" s="344"/>
      <c r="C7" s="344"/>
      <c r="D7" s="344"/>
      <c r="E7" s="344"/>
      <c r="F7" s="4440">
        <f>+Cover!A22</f>
        <v>0</v>
      </c>
      <c r="G7" s="342"/>
      <c r="H7" s="340"/>
    </row>
    <row r="8" spans="1:8" ht="15">
      <c r="A8" s="427"/>
      <c r="B8" s="344"/>
      <c r="C8" s="344"/>
      <c r="D8" s="344"/>
      <c r="E8" s="344"/>
      <c r="F8" s="1484"/>
      <c r="G8" s="1175"/>
      <c r="H8" s="340"/>
    </row>
    <row r="9" spans="1:8" ht="15">
      <c r="A9" s="1483" t="s">
        <v>716</v>
      </c>
      <c r="B9" s="344"/>
      <c r="C9" s="344"/>
      <c r="D9" s="1424"/>
      <c r="E9" s="1422"/>
      <c r="F9" s="1429"/>
      <c r="G9" s="1488"/>
      <c r="H9" s="340"/>
    </row>
    <row r="10" spans="1:8" ht="15">
      <c r="A10" s="427"/>
      <c r="B10" s="344"/>
      <c r="C10" s="344"/>
      <c r="D10" s="344"/>
      <c r="E10" s="344"/>
      <c r="F10" s="344"/>
      <c r="G10" s="1175"/>
      <c r="H10" s="340"/>
    </row>
    <row r="11" spans="1:8" ht="15">
      <c r="A11" s="433" t="s">
        <v>689</v>
      </c>
      <c r="B11" s="342"/>
      <c r="C11" s="1484" t="s">
        <v>712</v>
      </c>
      <c r="D11" s="1082"/>
      <c r="E11" s="1082"/>
      <c r="F11" s="1082"/>
      <c r="G11" s="1082"/>
      <c r="H11" s="479"/>
    </row>
    <row r="12" spans="1:8" ht="15">
      <c r="A12" s="1484" t="s">
        <v>691</v>
      </c>
      <c r="B12" s="1082"/>
      <c r="C12" s="1082"/>
      <c r="D12" s="1082"/>
      <c r="E12" s="1082"/>
      <c r="F12" s="1082"/>
      <c r="G12" s="1082"/>
      <c r="H12" s="479"/>
    </row>
    <row r="13" spans="1:8" ht="15">
      <c r="A13" s="270"/>
      <c r="B13" s="479"/>
      <c r="C13" s="479"/>
      <c r="D13" s="479"/>
      <c r="E13" s="479"/>
      <c r="F13" s="479"/>
      <c r="G13" s="479"/>
      <c r="H13" s="479"/>
    </row>
    <row r="14" spans="1:8" ht="15">
      <c r="A14" s="3507">
        <v>1</v>
      </c>
      <c r="B14" s="3508">
        <f t="shared" ref="B14:G14" si="0">+A14+1</f>
        <v>2</v>
      </c>
      <c r="C14" s="3508">
        <f t="shared" si="0"/>
        <v>3</v>
      </c>
      <c r="D14" s="3508">
        <f t="shared" si="0"/>
        <v>4</v>
      </c>
      <c r="E14" s="3508">
        <f t="shared" si="0"/>
        <v>5</v>
      </c>
      <c r="F14" s="3508">
        <f t="shared" si="0"/>
        <v>6</v>
      </c>
      <c r="G14" s="3508">
        <f t="shared" si="0"/>
        <v>7</v>
      </c>
      <c r="H14" s="479"/>
    </row>
    <row r="15" spans="1:8"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c r="H15" s="479"/>
    </row>
    <row r="16" spans="1:8" ht="15">
      <c r="A16" s="3493"/>
      <c r="B16" s="1001" t="s">
        <v>692</v>
      </c>
      <c r="C16" s="1001" t="s">
        <v>319</v>
      </c>
      <c r="D16" s="1001" t="s">
        <v>319</v>
      </c>
      <c r="E16" s="1001" t="s">
        <v>692</v>
      </c>
      <c r="F16" s="1001" t="s">
        <v>319</v>
      </c>
      <c r="G16" s="1001" t="s">
        <v>319</v>
      </c>
      <c r="H16" s="484"/>
    </row>
    <row r="17" spans="1:8" ht="15">
      <c r="A17" s="3517">
        <f>YEAR($F$7)</f>
        <v>1900</v>
      </c>
      <c r="B17" s="3552"/>
      <c r="C17" s="3552"/>
      <c r="D17" s="3552"/>
      <c r="E17" s="3552"/>
      <c r="F17" s="3552"/>
      <c r="G17" s="3552"/>
      <c r="H17" s="484"/>
    </row>
    <row r="18" spans="1:8" ht="15">
      <c r="A18" s="3518">
        <f>+A17-1</f>
        <v>1899</v>
      </c>
      <c r="B18" s="3552"/>
      <c r="C18" s="3552"/>
      <c r="D18" s="3552"/>
      <c r="E18" s="3552"/>
      <c r="F18" s="3552"/>
      <c r="G18" s="3552"/>
      <c r="H18" s="484"/>
    </row>
    <row r="19" spans="1:8" ht="15">
      <c r="A19" s="3518">
        <f t="shared" ref="A19:A26" si="1">+A18-1</f>
        <v>1898</v>
      </c>
      <c r="B19" s="3552"/>
      <c r="C19" s="3552"/>
      <c r="D19" s="3552"/>
      <c r="E19" s="3552"/>
      <c r="F19" s="3552"/>
      <c r="G19" s="3552"/>
      <c r="H19" s="484"/>
    </row>
    <row r="20" spans="1:8" ht="15">
      <c r="A20" s="3518">
        <f t="shared" si="1"/>
        <v>1897</v>
      </c>
      <c r="B20" s="3552"/>
      <c r="C20" s="3552"/>
      <c r="D20" s="3552"/>
      <c r="E20" s="3552"/>
      <c r="F20" s="3552"/>
      <c r="G20" s="3552"/>
      <c r="H20" s="484"/>
    </row>
    <row r="21" spans="1:8" ht="15">
      <c r="A21" s="3518">
        <f t="shared" si="1"/>
        <v>1896</v>
      </c>
      <c r="B21" s="3552"/>
      <c r="C21" s="3552"/>
      <c r="D21" s="3552"/>
      <c r="E21" s="3552"/>
      <c r="F21" s="3552"/>
      <c r="G21" s="3552"/>
      <c r="H21" s="484"/>
    </row>
    <row r="22" spans="1:8" ht="15">
      <c r="A22" s="3518">
        <f t="shared" si="1"/>
        <v>1895</v>
      </c>
      <c r="B22" s="3552"/>
      <c r="C22" s="3552"/>
      <c r="D22" s="3552"/>
      <c r="E22" s="3552"/>
      <c r="F22" s="3552"/>
      <c r="G22" s="3552"/>
      <c r="H22" s="484"/>
    </row>
    <row r="23" spans="1:8" ht="15">
      <c r="A23" s="3518">
        <f t="shared" si="1"/>
        <v>1894</v>
      </c>
      <c r="B23" s="3552"/>
      <c r="C23" s="3552"/>
      <c r="D23" s="3552"/>
      <c r="E23" s="3552"/>
      <c r="F23" s="3552"/>
      <c r="G23" s="3552"/>
      <c r="H23" s="484"/>
    </row>
    <row r="24" spans="1:8" ht="15">
      <c r="A24" s="3518">
        <f t="shared" si="1"/>
        <v>1893</v>
      </c>
      <c r="B24" s="3552"/>
      <c r="C24" s="3552"/>
      <c r="D24" s="3552"/>
      <c r="E24" s="3552"/>
      <c r="F24" s="3552"/>
      <c r="G24" s="3552"/>
      <c r="H24" s="484"/>
    </row>
    <row r="25" spans="1:8" ht="15">
      <c r="A25" s="3518">
        <f t="shared" si="1"/>
        <v>1892</v>
      </c>
      <c r="B25" s="3552"/>
      <c r="C25" s="3552"/>
      <c r="D25" s="3552"/>
      <c r="E25" s="3552"/>
      <c r="F25" s="3552"/>
      <c r="G25" s="3552"/>
      <c r="H25" s="484"/>
    </row>
    <row r="26" spans="1:8" ht="15">
      <c r="A26" s="3518">
        <f t="shared" si="1"/>
        <v>1891</v>
      </c>
      <c r="B26" s="3552"/>
      <c r="C26" s="3552"/>
      <c r="D26" s="3552"/>
      <c r="E26" s="3552"/>
      <c r="F26" s="3552"/>
      <c r="G26" s="3552"/>
      <c r="H26" s="484"/>
    </row>
    <row r="27" spans="1:8" ht="15">
      <c r="A27" s="3519" t="str">
        <f>TEXT((A26-1),"0")&amp;" &amp; prior"</f>
        <v>1890 &amp; prior</v>
      </c>
      <c r="B27" s="3552"/>
      <c r="C27" s="3552"/>
      <c r="D27" s="3552"/>
      <c r="E27" s="3552"/>
      <c r="F27" s="3552"/>
      <c r="G27" s="3552"/>
      <c r="H27" s="484"/>
    </row>
    <row r="28" spans="1:8" ht="15">
      <c r="A28" s="3517" t="s">
        <v>693</v>
      </c>
      <c r="B28" s="3552"/>
      <c r="C28" s="3552"/>
      <c r="D28" s="3552"/>
      <c r="E28" s="3552"/>
      <c r="F28" s="3552"/>
      <c r="G28" s="3552"/>
      <c r="H28" s="484"/>
    </row>
    <row r="29" spans="1:8" ht="15">
      <c r="A29" s="3506" t="s">
        <v>182</v>
      </c>
      <c r="B29" s="3509">
        <f>SUM(B17:B28)</f>
        <v>0</v>
      </c>
      <c r="C29" s="3509">
        <f>SUM(C17:C28)</f>
        <v>0</v>
      </c>
      <c r="D29" s="3510"/>
      <c r="E29" s="3509">
        <f>SUM(E17:E28)</f>
        <v>0</v>
      </c>
      <c r="F29" s="3509">
        <f>SUM(F17:F28)</f>
        <v>0</v>
      </c>
      <c r="G29" s="3509">
        <f>SUM(G17:G28)</f>
        <v>0</v>
      </c>
      <c r="H29" s="484"/>
    </row>
    <row r="30" spans="1:8" ht="15">
      <c r="A30" s="3526"/>
      <c r="B30" s="1933"/>
      <c r="C30" s="1933"/>
      <c r="D30" s="1933"/>
      <c r="E30" s="1933"/>
      <c r="F30" s="1933"/>
      <c r="G30" s="1933"/>
      <c r="H30" s="485"/>
    </row>
    <row r="31" spans="1:8" ht="15">
      <c r="A31" s="3526"/>
      <c r="B31" s="1933"/>
      <c r="C31" s="1933"/>
      <c r="D31" s="1933"/>
      <c r="E31" s="1933"/>
      <c r="F31" s="1933"/>
      <c r="G31" s="1933"/>
      <c r="H31" s="485"/>
    </row>
    <row r="32" spans="1:8" ht="15">
      <c r="A32" s="1484" t="s">
        <v>694</v>
      </c>
      <c r="B32" s="3548"/>
      <c r="C32" s="3548"/>
      <c r="D32" s="3548"/>
      <c r="E32" s="3548"/>
      <c r="F32" s="3548"/>
      <c r="G32" s="3548"/>
      <c r="H32" s="486"/>
    </row>
    <row r="33" spans="1:8" ht="15">
      <c r="A33" s="1484"/>
      <c r="B33" s="3548"/>
      <c r="C33" s="3548"/>
      <c r="D33" s="3548"/>
      <c r="E33" s="3548"/>
      <c r="F33" s="3548"/>
      <c r="G33" s="3548"/>
      <c r="H33" s="486"/>
    </row>
    <row r="34" spans="1:8" ht="15">
      <c r="A34" s="436">
        <v>1</v>
      </c>
      <c r="B34" s="3346"/>
      <c r="C34" s="436">
        <v>3</v>
      </c>
      <c r="D34" s="436">
        <v>4</v>
      </c>
      <c r="E34" s="3346"/>
      <c r="F34" s="436">
        <v>6</v>
      </c>
      <c r="G34" s="436">
        <v>7</v>
      </c>
      <c r="H34" s="484"/>
    </row>
    <row r="35" spans="1:8" ht="90">
      <c r="A35" s="3490" t="str">
        <f>"Figures grouped by Accident Year ending "&amp;TEXT($F$7,"dd-mmm")</f>
        <v>Figures grouped by Accident Year ending 00-Jan</v>
      </c>
      <c r="B35" s="3495"/>
      <c r="C35" s="3491" t="str">
        <f>+"Net Claim Payments during "&amp;YEAR($F$7)</f>
        <v>Net Claim Payments during 1900</v>
      </c>
      <c r="D35" s="3490" t="str">
        <f>+"Cumulative Net Claim Payments from accident year to end of financial year "&amp;YEAR($F$7)</f>
        <v>Cumulative Net Claim Payments from accident year to end of financial year 1900</v>
      </c>
      <c r="E35" s="3496"/>
      <c r="F35" s="3491" t="str">
        <f>"Net Case Reserves on Claims Outstanding at end of financial year "&amp;YEAR($F$7)</f>
        <v>Net Case Reserves on Claims Outstanding at end of financial year 1900</v>
      </c>
      <c r="G35" s="3491" t="str">
        <f>"Net IBNR Reserve at end of financial year "&amp;YEAR($F$7)</f>
        <v>Net IBNR Reserve at end of financial year 1900</v>
      </c>
      <c r="H35" s="484"/>
    </row>
    <row r="36" spans="1:8" ht="15">
      <c r="A36" s="3497"/>
      <c r="B36" s="3498"/>
      <c r="C36" s="3499" t="s">
        <v>319</v>
      </c>
      <c r="D36" s="3499" t="s">
        <v>319</v>
      </c>
      <c r="E36" s="3500"/>
      <c r="F36" s="3499" t="s">
        <v>319</v>
      </c>
      <c r="G36" s="3499" t="s">
        <v>319</v>
      </c>
      <c r="H36" s="484"/>
    </row>
    <row r="37" spans="1:8" ht="15">
      <c r="A37" s="3520">
        <f>YEAR($F$7)</f>
        <v>1900</v>
      </c>
      <c r="B37" s="3521"/>
      <c r="C37" s="3552"/>
      <c r="D37" s="3552"/>
      <c r="E37" s="3522"/>
      <c r="F37" s="3552"/>
      <c r="G37" s="3552"/>
      <c r="H37" s="484"/>
    </row>
    <row r="38" spans="1:8" ht="15">
      <c r="A38" s="3523">
        <f>+A37-1</f>
        <v>1899</v>
      </c>
      <c r="B38" s="3521"/>
      <c r="C38" s="3552"/>
      <c r="D38" s="3552"/>
      <c r="E38" s="3522"/>
      <c r="F38" s="3552"/>
      <c r="G38" s="3552"/>
      <c r="H38" s="484"/>
    </row>
    <row r="39" spans="1:8" ht="15">
      <c r="A39" s="3523">
        <f t="shared" ref="A39:A46" si="2">+A38-1</f>
        <v>1898</v>
      </c>
      <c r="B39" s="3521"/>
      <c r="C39" s="3552"/>
      <c r="D39" s="3552"/>
      <c r="E39" s="3522"/>
      <c r="F39" s="3552"/>
      <c r="G39" s="3552"/>
      <c r="H39" s="484"/>
    </row>
    <row r="40" spans="1:8" ht="15">
      <c r="A40" s="3523">
        <f t="shared" si="2"/>
        <v>1897</v>
      </c>
      <c r="B40" s="3521"/>
      <c r="C40" s="3552"/>
      <c r="D40" s="3552"/>
      <c r="E40" s="3522"/>
      <c r="F40" s="3552"/>
      <c r="G40" s="3552"/>
      <c r="H40" s="484"/>
    </row>
    <row r="41" spans="1:8" ht="15">
      <c r="A41" s="3523">
        <f t="shared" si="2"/>
        <v>1896</v>
      </c>
      <c r="B41" s="3521"/>
      <c r="C41" s="3552"/>
      <c r="D41" s="3552"/>
      <c r="E41" s="3522"/>
      <c r="F41" s="3552"/>
      <c r="G41" s="3552"/>
      <c r="H41" s="484"/>
    </row>
    <row r="42" spans="1:8" ht="15">
      <c r="A42" s="3523">
        <f t="shared" si="2"/>
        <v>1895</v>
      </c>
      <c r="B42" s="3521"/>
      <c r="C42" s="3552"/>
      <c r="D42" s="3552"/>
      <c r="E42" s="3522"/>
      <c r="F42" s="3552"/>
      <c r="G42" s="3552"/>
      <c r="H42" s="484"/>
    </row>
    <row r="43" spans="1:8" ht="15">
      <c r="A43" s="3523">
        <f t="shared" si="2"/>
        <v>1894</v>
      </c>
      <c r="B43" s="3521"/>
      <c r="C43" s="3552"/>
      <c r="D43" s="3552"/>
      <c r="E43" s="3522"/>
      <c r="F43" s="3552"/>
      <c r="G43" s="3552"/>
      <c r="H43" s="484"/>
    </row>
    <row r="44" spans="1:8" ht="15">
      <c r="A44" s="3523">
        <f t="shared" si="2"/>
        <v>1893</v>
      </c>
      <c r="B44" s="3521"/>
      <c r="C44" s="3552"/>
      <c r="D44" s="3552"/>
      <c r="E44" s="3522"/>
      <c r="F44" s="3552"/>
      <c r="G44" s="3552"/>
      <c r="H44" s="484"/>
    </row>
    <row r="45" spans="1:8" ht="15">
      <c r="A45" s="3523">
        <f t="shared" si="2"/>
        <v>1892</v>
      </c>
      <c r="B45" s="3521"/>
      <c r="C45" s="3552"/>
      <c r="D45" s="3552"/>
      <c r="E45" s="3522"/>
      <c r="F45" s="3552"/>
      <c r="G45" s="3552"/>
      <c r="H45" s="484"/>
    </row>
    <row r="46" spans="1:8" ht="15">
      <c r="A46" s="3523">
        <f t="shared" si="2"/>
        <v>1891</v>
      </c>
      <c r="B46" s="3521"/>
      <c r="C46" s="3552"/>
      <c r="D46" s="3552"/>
      <c r="E46" s="3522"/>
      <c r="F46" s="3552"/>
      <c r="G46" s="3552"/>
      <c r="H46" s="484"/>
    </row>
    <row r="47" spans="1:8" ht="15">
      <c r="A47" s="3523" t="str">
        <f>TEXT((A46-1),"0")&amp;" &amp; prior"</f>
        <v>1890 &amp; prior</v>
      </c>
      <c r="B47" s="3521"/>
      <c r="C47" s="3552"/>
      <c r="D47" s="3552"/>
      <c r="E47" s="3522"/>
      <c r="F47" s="3552"/>
      <c r="G47" s="3552"/>
      <c r="H47" s="484"/>
    </row>
    <row r="48" spans="1:8" ht="15">
      <c r="A48" s="3520" t="s">
        <v>693</v>
      </c>
      <c r="B48" s="3521"/>
      <c r="C48" s="3552"/>
      <c r="D48" s="3552"/>
      <c r="E48" s="3522"/>
      <c r="F48" s="3552"/>
      <c r="G48" s="3552"/>
      <c r="H48" s="484"/>
    </row>
    <row r="49" spans="1:8" ht="15">
      <c r="A49" s="3505" t="s">
        <v>182</v>
      </c>
      <c r="B49" s="3524"/>
      <c r="C49" s="3513">
        <f>SUM(C37:C48)</f>
        <v>0</v>
      </c>
      <c r="D49" s="6808"/>
      <c r="E49" s="6809"/>
      <c r="F49" s="3509">
        <f>SUM(F37:F48)</f>
        <v>0</v>
      </c>
      <c r="G49" s="3509">
        <f>SUM(G37:G48)</f>
        <v>0</v>
      </c>
      <c r="H49" s="484"/>
    </row>
    <row r="50" spans="1:8" ht="15">
      <c r="A50" s="3550"/>
      <c r="B50" s="3550"/>
      <c r="C50" s="1082"/>
      <c r="D50" s="1082"/>
      <c r="E50" s="1082"/>
      <c r="F50" s="1082"/>
      <c r="G50" s="1082"/>
      <c r="H50" s="484"/>
    </row>
    <row r="51" spans="1:8" ht="14.25">
      <c r="A51" s="342"/>
      <c r="B51" s="342"/>
      <c r="C51" s="342"/>
      <c r="D51" s="342"/>
      <c r="E51" s="342"/>
      <c r="F51" s="342"/>
      <c r="G51" s="89" t="str">
        <f>+ToC!E117</f>
        <v xml:space="preserve">GENERAL Annual Return </v>
      </c>
    </row>
    <row r="52" spans="1:8" ht="14.25">
      <c r="A52" s="342"/>
      <c r="B52" s="342"/>
      <c r="C52" s="342"/>
      <c r="D52" s="342"/>
      <c r="E52" s="342"/>
      <c r="F52" s="344"/>
      <c r="G52" s="353" t="s">
        <v>1784</v>
      </c>
    </row>
    <row r="53" spans="1:8" hidden="1"/>
    <row r="54" spans="1:8" hidden="1"/>
  </sheetData>
  <sheetProtection algorithmName="SHA-512" hashValue="T+Rq/T35rN5jTpGyYvYKJL9RinQ+y1L+LC7PzPfKawc2Mp7mIWQezrWZdw8z2UWFrj1Z81O0vdYEG7xCig2+Tg==" saltValue="egOApOUBgZHz2ChQUjQ3rQ==" spinCount="100000" sheet="1" objects="1" scenarios="1"/>
  <customSheetViews>
    <customSheetView guid="{54084986-DBD9-467D-BB87-84DFF604BE53}" topLeftCell="A28">
      <selection activeCell="B16" sqref="B16:G16"/>
      <pageMargins left="0.7" right="0.7" top="0.75" bottom="0.75" header="0.3" footer="0.3"/>
      <pageSetup paperSize="5" scale="65" orientation="portrait" r:id="rId1"/>
    </customSheetView>
  </customSheetViews>
  <mergeCells count="2">
    <mergeCell ref="D49:E49"/>
    <mergeCell ref="A1:G1"/>
  </mergeCells>
  <hyperlinks>
    <hyperlink ref="A1:G1" location="ToC!A1" display="50.36"/>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H52"/>
  <sheetViews>
    <sheetView workbookViewId="0">
      <selection activeCell="B85" sqref="B85"/>
    </sheetView>
  </sheetViews>
  <sheetFormatPr defaultColWidth="0" defaultRowHeight="12.75" zeroHeight="1"/>
  <cols>
    <col min="1" max="1" width="26.83203125" style="341" customWidth="1"/>
    <col min="2" max="7" width="20.83203125" style="341" customWidth="1"/>
    <col min="8" max="8" width="0" style="341" hidden="1" customWidth="1"/>
    <col min="9" max="16384" width="9.33203125" style="341" hidden="1"/>
  </cols>
  <sheetData>
    <row r="1" spans="1:8" ht="14.25">
      <c r="A1" s="6509" t="s">
        <v>723</v>
      </c>
      <c r="B1" s="6509"/>
      <c r="C1" s="6509"/>
      <c r="D1" s="6509"/>
      <c r="E1" s="6509"/>
      <c r="F1" s="6509"/>
      <c r="G1" s="6509"/>
      <c r="H1" s="489"/>
    </row>
    <row r="2" spans="1:8" ht="15.75">
      <c r="A2" s="437"/>
      <c r="B2" s="437"/>
      <c r="C2" s="437"/>
      <c r="D2" s="437"/>
      <c r="E2" s="437"/>
      <c r="F2" s="437"/>
      <c r="G2" s="426" t="s">
        <v>2298</v>
      </c>
      <c r="H2" s="437"/>
    </row>
    <row r="3" spans="1:8" ht="15">
      <c r="A3" s="1443" t="str">
        <f>+Cover!A14</f>
        <v>Select Name of Insurer/ Financial Holding Company</v>
      </c>
      <c r="B3" s="1443"/>
      <c r="C3" s="1443"/>
      <c r="D3" s="344"/>
      <c r="E3" s="344"/>
      <c r="F3" s="344"/>
      <c r="G3" s="342"/>
      <c r="H3" s="340"/>
    </row>
    <row r="4" spans="1:8" ht="15">
      <c r="A4" s="427" t="str">
        <f>+ToC!A3</f>
        <v>Insurer/Financial Holding Company</v>
      </c>
      <c r="B4" s="344"/>
      <c r="C4" s="344"/>
      <c r="D4" s="344"/>
      <c r="E4" s="344"/>
      <c r="F4" s="344"/>
      <c r="G4" s="342"/>
      <c r="H4" s="340"/>
    </row>
    <row r="5" spans="1:8" ht="15">
      <c r="A5" s="427"/>
      <c r="B5" s="344"/>
      <c r="C5" s="344"/>
      <c r="D5" s="344"/>
      <c r="E5" s="344"/>
      <c r="F5" s="344"/>
      <c r="G5" s="1175"/>
      <c r="H5" s="340"/>
    </row>
    <row r="6" spans="1:8" ht="15">
      <c r="A6" s="427" t="str">
        <f>+ToC!A5</f>
        <v>General Insurers Annual Return</v>
      </c>
      <c r="B6" s="344"/>
      <c r="C6" s="344"/>
      <c r="D6" s="344"/>
      <c r="E6" s="344"/>
      <c r="F6" s="344"/>
      <c r="G6" s="1175"/>
      <c r="H6" s="340"/>
    </row>
    <row r="7" spans="1:8" ht="15">
      <c r="A7" s="427" t="str">
        <f>+ToC!A6</f>
        <v>For Year Ended:</v>
      </c>
      <c r="B7" s="344"/>
      <c r="C7" s="344"/>
      <c r="D7" s="344"/>
      <c r="E7" s="344"/>
      <c r="F7" s="4440">
        <f>+Cover!A22</f>
        <v>0</v>
      </c>
      <c r="G7" s="1175"/>
      <c r="H7" s="340"/>
    </row>
    <row r="8" spans="1:8" ht="15">
      <c r="A8" s="427"/>
      <c r="B8" s="344"/>
      <c r="C8" s="344"/>
      <c r="D8" s="344"/>
      <c r="E8" s="344"/>
      <c r="F8" s="344"/>
      <c r="G8" s="1175"/>
      <c r="H8" s="340"/>
    </row>
    <row r="9" spans="1:8" ht="15">
      <c r="A9" s="1483" t="s">
        <v>716</v>
      </c>
      <c r="B9" s="344"/>
      <c r="C9" s="344"/>
      <c r="D9" s="1424"/>
      <c r="E9" s="1422"/>
      <c r="F9" s="1429"/>
      <c r="G9" s="1488"/>
      <c r="H9" s="340"/>
    </row>
    <row r="10" spans="1:8" ht="15">
      <c r="A10" s="427"/>
      <c r="B10" s="344"/>
      <c r="C10" s="344"/>
      <c r="D10" s="344"/>
      <c r="E10" s="344"/>
      <c r="F10" s="344"/>
      <c r="G10" s="1175"/>
      <c r="H10" s="340"/>
    </row>
    <row r="11" spans="1:8" ht="15">
      <c r="A11" s="433" t="s">
        <v>689</v>
      </c>
      <c r="B11" s="342"/>
      <c r="C11" s="1484" t="s">
        <v>714</v>
      </c>
      <c r="D11" s="1082"/>
      <c r="E11" s="1082"/>
      <c r="F11" s="1082"/>
      <c r="G11" s="1082"/>
      <c r="H11" s="479"/>
    </row>
    <row r="12" spans="1:8" ht="15">
      <c r="A12" s="1484" t="s">
        <v>691</v>
      </c>
      <c r="B12" s="1082"/>
      <c r="C12" s="1082"/>
      <c r="D12" s="1082"/>
      <c r="E12" s="1082"/>
      <c r="F12" s="1082"/>
      <c r="G12" s="1082"/>
      <c r="H12" s="479"/>
    </row>
    <row r="13" spans="1:8" ht="15">
      <c r="A13" s="270"/>
      <c r="B13" s="479"/>
      <c r="C13" s="479"/>
      <c r="D13" s="479"/>
      <c r="E13" s="479"/>
      <c r="F13" s="479"/>
      <c r="G13" s="479"/>
      <c r="H13" s="479"/>
    </row>
    <row r="14" spans="1:8" ht="15">
      <c r="A14" s="3507">
        <v>1</v>
      </c>
      <c r="B14" s="3508">
        <f t="shared" ref="B14:G14" si="0">+A14+1</f>
        <v>2</v>
      </c>
      <c r="C14" s="3508">
        <f t="shared" si="0"/>
        <v>3</v>
      </c>
      <c r="D14" s="3508">
        <f t="shared" si="0"/>
        <v>4</v>
      </c>
      <c r="E14" s="3508">
        <f t="shared" si="0"/>
        <v>5</v>
      </c>
      <c r="F14" s="3508">
        <f t="shared" si="0"/>
        <v>6</v>
      </c>
      <c r="G14" s="3508">
        <f t="shared" si="0"/>
        <v>7</v>
      </c>
      <c r="H14" s="479"/>
    </row>
    <row r="15" spans="1:8" ht="90">
      <c r="A15" s="3490" t="str">
        <f>"Figures grouped by Accident Year ending "&amp;TEXT($F$7,"dd-mmm")</f>
        <v>Figures grouped by Accident Year ending 00-Jan</v>
      </c>
      <c r="B15" s="3491" t="str">
        <f>+"No. of Claims first reported in "&amp;YEAR($F$7)</f>
        <v>No. of Claims first reported in 1900</v>
      </c>
      <c r="C15" s="3491" t="str">
        <f>+"Gross Claim Payments during "&amp;YEAR($F$7)</f>
        <v>Gross Claim Payments during 1900</v>
      </c>
      <c r="D15" s="3491" t="str">
        <f>+"Cumulative Gross Claim Payments from accident year to end of financial year "&amp;YEAR($F$7)</f>
        <v>Cumulative Gross Claim Payments from accident year to end of financial year 1900</v>
      </c>
      <c r="E15" s="3492" t="str">
        <f>+"No. of Claims Outstanding at end of financial year "&amp;YEAR($F$7)</f>
        <v>No. of Claims Outstanding at end of financial year 1900</v>
      </c>
      <c r="F15" s="3491" t="str">
        <f>"Gross Case Reserves on Claims Outstanding at end of financial year "&amp;YEAR($F$7)</f>
        <v>Gross Case Reserves on Claims Outstanding at end of financial year 1900</v>
      </c>
      <c r="G15" s="3491" t="str">
        <f>"Gross IBNR Reserve at end of financial year "&amp;YEAR($F$7)</f>
        <v>Gross IBNR Reserve at end of financial year 1900</v>
      </c>
      <c r="H15" s="479"/>
    </row>
    <row r="16" spans="1:8" ht="15">
      <c r="A16" s="3493"/>
      <c r="B16" s="1001" t="s">
        <v>692</v>
      </c>
      <c r="C16" s="1001" t="s">
        <v>319</v>
      </c>
      <c r="D16" s="1001" t="s">
        <v>319</v>
      </c>
      <c r="E16" s="1001" t="s">
        <v>692</v>
      </c>
      <c r="F16" s="1001" t="s">
        <v>319</v>
      </c>
      <c r="G16" s="1001" t="s">
        <v>319</v>
      </c>
      <c r="H16" s="484"/>
    </row>
    <row r="17" spans="1:8" ht="15">
      <c r="A17" s="3517">
        <f>YEAR($F$7)</f>
        <v>1900</v>
      </c>
      <c r="B17" s="3552"/>
      <c r="C17" s="3552"/>
      <c r="D17" s="3552"/>
      <c r="E17" s="3552"/>
      <c r="F17" s="3552"/>
      <c r="G17" s="3552"/>
      <c r="H17" s="484"/>
    </row>
    <row r="18" spans="1:8" ht="15">
      <c r="A18" s="3518">
        <f>+A17-1</f>
        <v>1899</v>
      </c>
      <c r="B18" s="3552"/>
      <c r="C18" s="3552"/>
      <c r="D18" s="3552"/>
      <c r="E18" s="3552"/>
      <c r="F18" s="3552"/>
      <c r="G18" s="3552"/>
      <c r="H18" s="484"/>
    </row>
    <row r="19" spans="1:8" ht="15">
      <c r="A19" s="3518">
        <f t="shared" ref="A19:A26" si="1">+A18-1</f>
        <v>1898</v>
      </c>
      <c r="B19" s="3552"/>
      <c r="C19" s="3552"/>
      <c r="D19" s="3552"/>
      <c r="E19" s="3552"/>
      <c r="F19" s="3552"/>
      <c r="G19" s="3552"/>
      <c r="H19" s="484"/>
    </row>
    <row r="20" spans="1:8" ht="15">
      <c r="A20" s="3518">
        <f t="shared" si="1"/>
        <v>1897</v>
      </c>
      <c r="B20" s="3552"/>
      <c r="C20" s="3552"/>
      <c r="D20" s="3552"/>
      <c r="E20" s="3552"/>
      <c r="F20" s="3552"/>
      <c r="G20" s="3552"/>
      <c r="H20" s="484"/>
    </row>
    <row r="21" spans="1:8" ht="15">
      <c r="A21" s="3518">
        <f t="shared" si="1"/>
        <v>1896</v>
      </c>
      <c r="B21" s="3552"/>
      <c r="C21" s="3552"/>
      <c r="D21" s="3552"/>
      <c r="E21" s="3552"/>
      <c r="F21" s="3552"/>
      <c r="G21" s="3552"/>
      <c r="H21" s="484"/>
    </row>
    <row r="22" spans="1:8" ht="15">
      <c r="A22" s="3518">
        <f t="shared" si="1"/>
        <v>1895</v>
      </c>
      <c r="B22" s="3552"/>
      <c r="C22" s="3552"/>
      <c r="D22" s="3552"/>
      <c r="E22" s="3552"/>
      <c r="F22" s="3552"/>
      <c r="G22" s="3552"/>
      <c r="H22" s="484"/>
    </row>
    <row r="23" spans="1:8" ht="15">
      <c r="A23" s="3518">
        <f t="shared" si="1"/>
        <v>1894</v>
      </c>
      <c r="B23" s="3552"/>
      <c r="C23" s="3552"/>
      <c r="D23" s="3552"/>
      <c r="E23" s="3552"/>
      <c r="F23" s="3552"/>
      <c r="G23" s="3552"/>
      <c r="H23" s="484"/>
    </row>
    <row r="24" spans="1:8" ht="15">
      <c r="A24" s="3518">
        <f t="shared" si="1"/>
        <v>1893</v>
      </c>
      <c r="B24" s="3552"/>
      <c r="C24" s="3552"/>
      <c r="D24" s="3552"/>
      <c r="E24" s="3552"/>
      <c r="F24" s="3552"/>
      <c r="G24" s="3552"/>
      <c r="H24" s="484"/>
    </row>
    <row r="25" spans="1:8" ht="15">
      <c r="A25" s="3518">
        <f t="shared" si="1"/>
        <v>1892</v>
      </c>
      <c r="B25" s="3552"/>
      <c r="C25" s="3552"/>
      <c r="D25" s="3552"/>
      <c r="E25" s="3552"/>
      <c r="F25" s="3552"/>
      <c r="G25" s="3552"/>
      <c r="H25" s="484"/>
    </row>
    <row r="26" spans="1:8" ht="15">
      <c r="A26" s="3518">
        <f t="shared" si="1"/>
        <v>1891</v>
      </c>
      <c r="B26" s="3552"/>
      <c r="C26" s="3552"/>
      <c r="D26" s="3552"/>
      <c r="E26" s="3552"/>
      <c r="F26" s="3552"/>
      <c r="G26" s="3552"/>
      <c r="H26" s="484"/>
    </row>
    <row r="27" spans="1:8" ht="15">
      <c r="A27" s="3519" t="str">
        <f>TEXT((A26-1),"0")&amp;" &amp; prior"</f>
        <v>1890 &amp; prior</v>
      </c>
      <c r="B27" s="3552"/>
      <c r="C27" s="3552"/>
      <c r="D27" s="3552"/>
      <c r="E27" s="3552"/>
      <c r="F27" s="3552"/>
      <c r="G27" s="3552"/>
      <c r="H27" s="484"/>
    </row>
    <row r="28" spans="1:8" ht="15">
      <c r="A28" s="3517" t="s">
        <v>693</v>
      </c>
      <c r="B28" s="3552"/>
      <c r="C28" s="3552"/>
      <c r="D28" s="3552"/>
      <c r="E28" s="3552"/>
      <c r="F28" s="3552"/>
      <c r="G28" s="3552"/>
      <c r="H28" s="484"/>
    </row>
    <row r="29" spans="1:8" ht="15">
      <c r="A29" s="3506" t="s">
        <v>182</v>
      </c>
      <c r="B29" s="3509">
        <f>SUM(B17:B28)</f>
        <v>0</v>
      </c>
      <c r="C29" s="3509">
        <f>SUM(C17:C28)</f>
        <v>0</v>
      </c>
      <c r="D29" s="3510"/>
      <c r="E29" s="3509">
        <f>SUM(E17:E28)</f>
        <v>0</v>
      </c>
      <c r="F29" s="3509">
        <f>SUM(F17:F28)</f>
        <v>0</v>
      </c>
      <c r="G29" s="3509">
        <f>SUM(G17:G28)</f>
        <v>0</v>
      </c>
      <c r="H29" s="484"/>
    </row>
    <row r="30" spans="1:8" ht="15">
      <c r="A30" s="3526"/>
      <c r="B30" s="1933"/>
      <c r="C30" s="1933"/>
      <c r="D30" s="1933"/>
      <c r="E30" s="1933"/>
      <c r="F30" s="1933"/>
      <c r="G30" s="1933"/>
      <c r="H30" s="485"/>
    </row>
    <row r="31" spans="1:8" ht="15">
      <c r="A31" s="3526"/>
      <c r="B31" s="1933"/>
      <c r="C31" s="1933"/>
      <c r="D31" s="1933"/>
      <c r="E31" s="1933"/>
      <c r="F31" s="1933"/>
      <c r="G31" s="1933"/>
      <c r="H31" s="485"/>
    </row>
    <row r="32" spans="1:8" ht="15">
      <c r="A32" s="1484" t="s">
        <v>694</v>
      </c>
      <c r="B32" s="3548"/>
      <c r="C32" s="3548"/>
      <c r="D32" s="3548"/>
      <c r="E32" s="3548"/>
      <c r="F32" s="3548"/>
      <c r="G32" s="3548"/>
      <c r="H32" s="486"/>
    </row>
    <row r="33" spans="1:8" ht="15">
      <c r="A33" s="1484"/>
      <c r="B33" s="3548"/>
      <c r="C33" s="3548"/>
      <c r="D33" s="3548"/>
      <c r="E33" s="3548"/>
      <c r="F33" s="3548"/>
      <c r="G33" s="3548"/>
      <c r="H33" s="486"/>
    </row>
    <row r="34" spans="1:8" ht="15">
      <c r="A34" s="436">
        <v>1</v>
      </c>
      <c r="B34" s="3346"/>
      <c r="C34" s="436">
        <v>3</v>
      </c>
      <c r="D34" s="436">
        <v>4</v>
      </c>
      <c r="E34" s="3346"/>
      <c r="F34" s="436">
        <v>6</v>
      </c>
      <c r="G34" s="436">
        <v>7</v>
      </c>
      <c r="H34" s="484"/>
    </row>
    <row r="35" spans="1:8" ht="90">
      <c r="A35" s="3490" t="str">
        <f>"Figures grouped by Accident Year ending "&amp;TEXT($F$7,"dd-mmm")</f>
        <v>Figures grouped by Accident Year ending 00-Jan</v>
      </c>
      <c r="B35" s="3495"/>
      <c r="C35" s="3491" t="str">
        <f>+"Net Claim Payments during "&amp;YEAR($F$7)</f>
        <v>Net Claim Payments during 1900</v>
      </c>
      <c r="D35" s="3490" t="str">
        <f>+"Cumulative Net Claim Payments from accident year to end of financial year "&amp;YEAR($F$7)</f>
        <v>Cumulative Net Claim Payments from accident year to end of financial year 1900</v>
      </c>
      <c r="E35" s="3496"/>
      <c r="F35" s="3491" t="str">
        <f>"Net Case Reserves on Claims Outstanding at end of financial year "&amp;YEAR($F$7)</f>
        <v>Net Case Reserves on Claims Outstanding at end of financial year 1900</v>
      </c>
      <c r="G35" s="3491" t="str">
        <f>"Net IBNR Reserve at end of financial year "&amp;YEAR($F$7)</f>
        <v>Net IBNR Reserve at end of financial year 1900</v>
      </c>
      <c r="H35" s="484"/>
    </row>
    <row r="36" spans="1:8" ht="15">
      <c r="A36" s="3497"/>
      <c r="B36" s="3498"/>
      <c r="C36" s="1001" t="s">
        <v>319</v>
      </c>
      <c r="D36" s="1001" t="s">
        <v>319</v>
      </c>
      <c r="E36" s="3500"/>
      <c r="F36" s="1001" t="s">
        <v>319</v>
      </c>
      <c r="G36" s="1001" t="s">
        <v>319</v>
      </c>
      <c r="H36" s="484"/>
    </row>
    <row r="37" spans="1:8" ht="15">
      <c r="A37" s="3520">
        <f>YEAR($F$7)</f>
        <v>1900</v>
      </c>
      <c r="B37" s="3521"/>
      <c r="C37" s="3552"/>
      <c r="D37" s="3552"/>
      <c r="E37" s="3522"/>
      <c r="F37" s="3552"/>
      <c r="G37" s="3552"/>
      <c r="H37" s="484"/>
    </row>
    <row r="38" spans="1:8" ht="15">
      <c r="A38" s="3523">
        <f>+A37-1</f>
        <v>1899</v>
      </c>
      <c r="B38" s="3521"/>
      <c r="C38" s="3552"/>
      <c r="D38" s="3552"/>
      <c r="E38" s="3522"/>
      <c r="F38" s="3552"/>
      <c r="G38" s="3552"/>
      <c r="H38" s="484"/>
    </row>
    <row r="39" spans="1:8" ht="15">
      <c r="A39" s="3523">
        <f t="shared" ref="A39:A46" si="2">+A38-1</f>
        <v>1898</v>
      </c>
      <c r="B39" s="3521"/>
      <c r="C39" s="3552"/>
      <c r="D39" s="3552"/>
      <c r="E39" s="3522"/>
      <c r="F39" s="3552"/>
      <c r="G39" s="3552"/>
      <c r="H39" s="484"/>
    </row>
    <row r="40" spans="1:8" ht="15">
      <c r="A40" s="3523">
        <f t="shared" si="2"/>
        <v>1897</v>
      </c>
      <c r="B40" s="3521"/>
      <c r="C40" s="3552"/>
      <c r="D40" s="3552"/>
      <c r="E40" s="3522"/>
      <c r="F40" s="3552"/>
      <c r="G40" s="3552"/>
      <c r="H40" s="484"/>
    </row>
    <row r="41" spans="1:8" ht="15">
      <c r="A41" s="3523">
        <f t="shared" si="2"/>
        <v>1896</v>
      </c>
      <c r="B41" s="3521"/>
      <c r="C41" s="3552"/>
      <c r="D41" s="3552"/>
      <c r="E41" s="3522"/>
      <c r="F41" s="3552"/>
      <c r="G41" s="3552"/>
      <c r="H41" s="484"/>
    </row>
    <row r="42" spans="1:8" ht="15">
      <c r="A42" s="3523">
        <f t="shared" si="2"/>
        <v>1895</v>
      </c>
      <c r="B42" s="3521"/>
      <c r="C42" s="3552"/>
      <c r="D42" s="3552"/>
      <c r="E42" s="3522"/>
      <c r="F42" s="3552"/>
      <c r="G42" s="3552"/>
      <c r="H42" s="484"/>
    </row>
    <row r="43" spans="1:8" ht="15">
      <c r="A43" s="3523">
        <f t="shared" si="2"/>
        <v>1894</v>
      </c>
      <c r="B43" s="3521"/>
      <c r="C43" s="3552"/>
      <c r="D43" s="3552"/>
      <c r="E43" s="3522"/>
      <c r="F43" s="3552"/>
      <c r="G43" s="3552"/>
      <c r="H43" s="484"/>
    </row>
    <row r="44" spans="1:8" ht="15">
      <c r="A44" s="3523">
        <f t="shared" si="2"/>
        <v>1893</v>
      </c>
      <c r="B44" s="3521"/>
      <c r="C44" s="3552"/>
      <c r="D44" s="3552"/>
      <c r="E44" s="3522"/>
      <c r="F44" s="3552"/>
      <c r="G44" s="3552"/>
      <c r="H44" s="484"/>
    </row>
    <row r="45" spans="1:8" ht="15">
      <c r="A45" s="3523">
        <f t="shared" si="2"/>
        <v>1892</v>
      </c>
      <c r="B45" s="3521"/>
      <c r="C45" s="3552"/>
      <c r="D45" s="3552"/>
      <c r="E45" s="3522"/>
      <c r="F45" s="3552"/>
      <c r="G45" s="3552"/>
      <c r="H45" s="484"/>
    </row>
    <row r="46" spans="1:8" ht="15">
      <c r="A46" s="3523">
        <f t="shared" si="2"/>
        <v>1891</v>
      </c>
      <c r="B46" s="3521"/>
      <c r="C46" s="3552"/>
      <c r="D46" s="3552"/>
      <c r="E46" s="3522"/>
      <c r="F46" s="3552"/>
      <c r="G46" s="3552"/>
      <c r="H46" s="484"/>
    </row>
    <row r="47" spans="1:8" ht="15">
      <c r="A47" s="3523" t="str">
        <f>TEXT((A46-1),"0")&amp;" &amp; prior"</f>
        <v>1890 &amp; prior</v>
      </c>
      <c r="B47" s="3521"/>
      <c r="C47" s="3552"/>
      <c r="D47" s="3552"/>
      <c r="E47" s="3522"/>
      <c r="F47" s="3552"/>
      <c r="G47" s="3552"/>
      <c r="H47" s="484"/>
    </row>
    <row r="48" spans="1:8" ht="15">
      <c r="A48" s="3520" t="s">
        <v>693</v>
      </c>
      <c r="B48" s="3521"/>
      <c r="C48" s="3552"/>
      <c r="D48" s="3552"/>
      <c r="E48" s="3522"/>
      <c r="F48" s="3552"/>
      <c r="G48" s="3552"/>
      <c r="H48" s="484"/>
    </row>
    <row r="49" spans="1:8" ht="15">
      <c r="A49" s="3505" t="s">
        <v>182</v>
      </c>
      <c r="B49" s="3524"/>
      <c r="C49" s="3513">
        <f>SUM(C37:C48)</f>
        <v>0</v>
      </c>
      <c r="D49" s="6808"/>
      <c r="E49" s="6809"/>
      <c r="F49" s="3509">
        <f>SUM(F37:F48)</f>
        <v>0</v>
      </c>
      <c r="G49" s="3509">
        <f>SUM(G37:G48)</f>
        <v>0</v>
      </c>
      <c r="H49" s="484"/>
    </row>
    <row r="50" spans="1:8" ht="15">
      <c r="A50" s="3550"/>
      <c r="B50" s="3550"/>
      <c r="C50" s="1082"/>
      <c r="D50" s="1082"/>
      <c r="E50" s="1082"/>
      <c r="F50" s="1082"/>
      <c r="G50" s="1082"/>
      <c r="H50" s="484"/>
    </row>
    <row r="51" spans="1:8" ht="14.25">
      <c r="A51" s="342"/>
      <c r="B51" s="342"/>
      <c r="C51" s="342"/>
      <c r="D51" s="342"/>
      <c r="E51" s="342"/>
      <c r="F51" s="342"/>
      <c r="G51" s="89" t="str">
        <f>+ToC!E117</f>
        <v xml:space="preserve">GENERAL Annual Return </v>
      </c>
    </row>
    <row r="52" spans="1:8" ht="14.25">
      <c r="A52" s="342"/>
      <c r="B52" s="342"/>
      <c r="C52" s="342"/>
      <c r="D52" s="342"/>
      <c r="E52" s="342"/>
      <c r="F52" s="344"/>
      <c r="G52" s="353" t="s">
        <v>1785</v>
      </c>
    </row>
  </sheetData>
  <sheetProtection algorithmName="SHA-512" hashValue="KDWpV8Za51Qmbi8jm187FFEH5yvlYt67cS+/H3TTcFFGH4Gr/DQkXp+j7Z7Q9FdGltvDv/Sck+f+0IkjFMDsDA==" saltValue="fbfW2CG47sazp6TthBAPbw==" spinCount="100000" sheet="1" objects="1" scenarios="1"/>
  <customSheetViews>
    <customSheetView guid="{54084986-DBD9-467D-BB87-84DFF604BE53}" topLeftCell="A19">
      <selection activeCell="A36" sqref="A36"/>
      <pageMargins left="0.7" right="0.7" top="0.75" bottom="0.75" header="0.3" footer="0.3"/>
      <pageSetup paperSize="5" scale="65" orientation="portrait" r:id="rId1"/>
    </customSheetView>
  </customSheetViews>
  <mergeCells count="2">
    <mergeCell ref="D49:E49"/>
    <mergeCell ref="A1:G1"/>
  </mergeCells>
  <hyperlinks>
    <hyperlink ref="A1:G1" location="ToC!A1" display="50.37"/>
  </hyperlinks>
  <pageMargins left="0.70866141732283472" right="0.70866141732283472" top="0.74803149606299213" bottom="0.74803149606299213" header="0.31496062992125984" footer="0.31496062992125984"/>
  <pageSetup scale="66" orientation="portrait" r:id="rId2"/>
  <headerFooter>
    <oddHeader>&amp;L&amp;A&amp;C&amp;"Times New Roman,Bold" DRAFT 
INTERNAL USE ONLY&amp;RPage &amp;P</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F45"/>
  <sheetViews>
    <sheetView workbookViewId="0">
      <selection activeCell="F7" sqref="F7"/>
    </sheetView>
  </sheetViews>
  <sheetFormatPr defaultColWidth="0" defaultRowHeight="12.75" zeroHeight="1"/>
  <cols>
    <col min="1" max="1" width="36.33203125" style="341" customWidth="1"/>
    <col min="2" max="6" width="20.6640625" style="341" customWidth="1"/>
    <col min="7" max="16384" width="9.33203125" style="341" hidden="1"/>
  </cols>
  <sheetData>
    <row r="1" spans="1:6">
      <c r="A1" s="6509" t="s">
        <v>1027</v>
      </c>
      <c r="B1" s="6509"/>
      <c r="C1" s="6509"/>
      <c r="D1" s="6509"/>
      <c r="E1" s="6509"/>
      <c r="F1" s="6509"/>
    </row>
    <row r="2" spans="1:6" ht="15.75">
      <c r="A2" s="490"/>
      <c r="B2" s="490"/>
      <c r="C2" s="490"/>
      <c r="D2" s="490"/>
      <c r="E2" s="490"/>
      <c r="F2" s="426" t="s">
        <v>2298</v>
      </c>
    </row>
    <row r="3" spans="1:6" ht="15">
      <c r="A3" s="1443" t="str">
        <f>+Cover!A14</f>
        <v>Select Name of Insurer/ Financial Holding Company</v>
      </c>
      <c r="B3" s="433"/>
      <c r="C3" s="433"/>
      <c r="D3" s="433"/>
      <c r="E3" s="433"/>
      <c r="F3" s="342"/>
    </row>
    <row r="4" spans="1:6" ht="15">
      <c r="A4" s="427" t="str">
        <f>+ToC!A3</f>
        <v>Insurer/Financial Holding Company</v>
      </c>
      <c r="B4" s="433"/>
      <c r="C4" s="433"/>
      <c r="D4" s="433"/>
      <c r="E4" s="433"/>
      <c r="F4" s="342"/>
    </row>
    <row r="5" spans="1:6" ht="15">
      <c r="A5" s="427"/>
      <c r="B5" s="433"/>
      <c r="C5" s="433"/>
      <c r="D5" s="433"/>
      <c r="E5" s="433"/>
      <c r="F5" s="1489"/>
    </row>
    <row r="6" spans="1:6" ht="15">
      <c r="A6" s="427" t="str">
        <f>+ToC!A5</f>
        <v>General Insurers Annual Return</v>
      </c>
      <c r="B6" s="433"/>
      <c r="C6" s="433"/>
      <c r="D6" s="433"/>
      <c r="E6" s="433"/>
      <c r="F6" s="1489"/>
    </row>
    <row r="7" spans="1:6" ht="15">
      <c r="A7" s="427" t="str">
        <f>+ToC!A6</f>
        <v>For Year Ended:</v>
      </c>
      <c r="B7" s="433"/>
      <c r="C7" s="433"/>
      <c r="D7" s="433"/>
      <c r="E7" s="433"/>
      <c r="F7" s="4440">
        <f>+Cover!A22</f>
        <v>0</v>
      </c>
    </row>
    <row r="8" spans="1:6" ht="15">
      <c r="A8" s="427"/>
      <c r="B8" s="433"/>
      <c r="C8" s="433"/>
      <c r="D8" s="433"/>
      <c r="E8" s="433"/>
      <c r="F8" s="1489"/>
    </row>
    <row r="9" spans="1:6" ht="15">
      <c r="A9" s="1483" t="s">
        <v>2065</v>
      </c>
      <c r="B9" s="433"/>
      <c r="C9" s="433"/>
      <c r="D9" s="1430"/>
      <c r="E9" s="1422"/>
      <c r="F9" s="1422"/>
    </row>
    <row r="10" spans="1:6" ht="15">
      <c r="A10" s="427"/>
      <c r="B10" s="433"/>
      <c r="C10" s="433"/>
      <c r="D10" s="433"/>
      <c r="E10" s="433"/>
      <c r="F10" s="433"/>
    </row>
    <row r="11" spans="1:6" ht="15">
      <c r="A11" s="433" t="s">
        <v>691</v>
      </c>
      <c r="B11" s="1484"/>
      <c r="C11" s="1484"/>
      <c r="D11" s="1484"/>
      <c r="E11" s="1484"/>
      <c r="F11" s="1484"/>
    </row>
    <row r="12" spans="1:6" ht="15">
      <c r="A12" s="1484"/>
      <c r="B12" s="1484"/>
      <c r="C12" s="1484"/>
      <c r="D12" s="1484"/>
      <c r="E12" s="1484"/>
      <c r="F12" s="1484"/>
    </row>
    <row r="13" spans="1:6" ht="15">
      <c r="A13" s="1484"/>
      <c r="B13" s="6813"/>
      <c r="C13" s="6813"/>
      <c r="D13" s="6813"/>
      <c r="E13" s="1484"/>
      <c r="F13" s="1484"/>
    </row>
    <row r="14" spans="1:6" ht="15">
      <c r="A14" s="1490">
        <v>1</v>
      </c>
      <c r="B14" s="3964">
        <f>+A14+1</f>
        <v>2</v>
      </c>
      <c r="C14" s="3964">
        <f>+B14+1</f>
        <v>3</v>
      </c>
      <c r="D14" s="3964">
        <f>+C14+1</f>
        <v>4</v>
      </c>
      <c r="E14" s="1490">
        <f>+D14+1</f>
        <v>5</v>
      </c>
      <c r="F14" s="1490">
        <f>+E14+1</f>
        <v>6</v>
      </c>
    </row>
    <row r="15" spans="1:6" ht="120">
      <c r="A15" s="3599" t="s">
        <v>1028</v>
      </c>
      <c r="B15" s="3588" t="str">
        <f>"Gross Case Reserves at end of financial year "&amp;YEAR($F$7)&amp;" in respect of Trinidad and Tobago Business"</f>
        <v>Gross Case Reserves at end of financial year 1900 in respect of Trinidad and Tobago Business</v>
      </c>
      <c r="C15" s="3589" t="str">
        <f>"Gross IBNR Reserve at end of financial year "&amp;YEAR($F$7)&amp;" in respect of Trinidad and Tobago Business"</f>
        <v>Gross IBNR Reserve at end of financial year 1900 in respect of Trinidad and Tobago Business</v>
      </c>
      <c r="D15" s="3589" t="str">
        <f>"Gross Outstanding Claims at end of financial year "&amp;YEAR($F$7)&amp;" in respect of Trinidad and Tobago Business"</f>
        <v>Gross Outstanding Claims at end of financial year 1900 in respect of Trinidad and Tobago Business</v>
      </c>
      <c r="E15" s="3589" t="str">
        <f>"Gross Outstanding Claims at end of financial year "&amp;YEAR($F$7)&amp;" in respect of Non Trinidad and Tobago Business"</f>
        <v>Gross Outstanding Claims at end of financial year 1900 in respect of Non Trinidad and Tobago Business</v>
      </c>
      <c r="F15" s="3600" t="str">
        <f>"Gross Outstanding Claims as at end of financial year "&amp;YEAR($F$7)&amp;" in respect of Total Business"</f>
        <v>Gross Outstanding Claims as at end of financial year 1900 in respect of Total Business</v>
      </c>
    </row>
    <row r="16" spans="1:6" ht="15">
      <c r="A16" s="3599"/>
      <c r="B16" s="3588"/>
      <c r="C16" s="3589"/>
      <c r="D16" s="3589" t="s">
        <v>1029</v>
      </c>
      <c r="E16" s="3589"/>
      <c r="F16" s="3600" t="s">
        <v>1030</v>
      </c>
    </row>
    <row r="17" spans="1:6" ht="15">
      <c r="A17" s="3601"/>
      <c r="B17" s="3602" t="s">
        <v>319</v>
      </c>
      <c r="C17" s="3602" t="s">
        <v>319</v>
      </c>
      <c r="D17" s="3602" t="s">
        <v>319</v>
      </c>
      <c r="E17" s="3602" t="s">
        <v>319</v>
      </c>
      <c r="F17" s="3602" t="s">
        <v>319</v>
      </c>
    </row>
    <row r="18" spans="1:6" ht="15">
      <c r="A18" s="3603" t="s">
        <v>665</v>
      </c>
      <c r="B18" s="3604">
        <f>+'50.21'!F29</f>
        <v>0</v>
      </c>
      <c r="C18" s="3604">
        <f>+'50.21'!G29</f>
        <v>0</v>
      </c>
      <c r="D18" s="3604">
        <f t="shared" ref="D18:D24" si="0">+B18+C18</f>
        <v>0</v>
      </c>
      <c r="E18" s="3605">
        <f>+'50.31'!F29+'50.31'!G29</f>
        <v>0</v>
      </c>
      <c r="F18" s="3604">
        <f t="shared" ref="F18:F24" si="1">+D18+E18</f>
        <v>0</v>
      </c>
    </row>
    <row r="19" spans="1:6" ht="15">
      <c r="A19" s="3603" t="s">
        <v>628</v>
      </c>
      <c r="B19" s="3604">
        <f>+'50.22'!F29</f>
        <v>0</v>
      </c>
      <c r="C19" s="3604">
        <f>+'50.22'!G29</f>
        <v>0</v>
      </c>
      <c r="D19" s="3604">
        <f t="shared" si="0"/>
        <v>0</v>
      </c>
      <c r="E19" s="3605">
        <f>+'50.32'!F29+'50.32'!G29</f>
        <v>0</v>
      </c>
      <c r="F19" s="3604">
        <f t="shared" si="1"/>
        <v>0</v>
      </c>
    </row>
    <row r="20" spans="1:6" ht="15">
      <c r="A20" s="3603" t="s">
        <v>668</v>
      </c>
      <c r="B20" s="3604">
        <f>+'50.23'!F29</f>
        <v>0</v>
      </c>
      <c r="C20" s="3604">
        <f>+'50.23'!G29</f>
        <v>0</v>
      </c>
      <c r="D20" s="3604">
        <f t="shared" si="0"/>
        <v>0</v>
      </c>
      <c r="E20" s="3606">
        <f>+'50.33'!F29+'50.33'!G29</f>
        <v>0</v>
      </c>
      <c r="F20" s="3604">
        <f t="shared" si="1"/>
        <v>0</v>
      </c>
    </row>
    <row r="21" spans="1:6" ht="15">
      <c r="A21" s="3603" t="s">
        <v>304</v>
      </c>
      <c r="B21" s="3604">
        <f>+'50.24'!F29</f>
        <v>0</v>
      </c>
      <c r="C21" s="3604">
        <f>+'50.24'!G29</f>
        <v>0</v>
      </c>
      <c r="D21" s="3604">
        <f t="shared" si="0"/>
        <v>0</v>
      </c>
      <c r="E21" s="3605">
        <f>+'50.34'!F29+'50.34'!G29</f>
        <v>0</v>
      </c>
      <c r="F21" s="3604">
        <f t="shared" si="1"/>
        <v>0</v>
      </c>
    </row>
    <row r="22" spans="1:6" ht="15">
      <c r="A22" s="3603" t="s">
        <v>305</v>
      </c>
      <c r="B22" s="3604">
        <f>+'50.25'!F29</f>
        <v>0</v>
      </c>
      <c r="C22" s="3604">
        <f>+'50.25'!G29</f>
        <v>0</v>
      </c>
      <c r="D22" s="3604">
        <f t="shared" si="0"/>
        <v>0</v>
      </c>
      <c r="E22" s="3605">
        <f>'50.35'!F29+'50.35'!G29</f>
        <v>0</v>
      </c>
      <c r="F22" s="3604">
        <f t="shared" si="1"/>
        <v>0</v>
      </c>
    </row>
    <row r="23" spans="1:6" ht="15">
      <c r="A23" s="3603" t="s">
        <v>664</v>
      </c>
      <c r="B23" s="3604">
        <f>+'50.26'!F29</f>
        <v>0</v>
      </c>
      <c r="C23" s="3604">
        <f>+'50.26'!G29</f>
        <v>0</v>
      </c>
      <c r="D23" s="3604">
        <f t="shared" si="0"/>
        <v>0</v>
      </c>
      <c r="E23" s="3607">
        <f>+'50.36'!F29+'50.36'!G29</f>
        <v>0</v>
      </c>
      <c r="F23" s="3604">
        <f t="shared" si="1"/>
        <v>0</v>
      </c>
    </row>
    <row r="24" spans="1:6" ht="15">
      <c r="A24" s="3603" t="s">
        <v>629</v>
      </c>
      <c r="B24" s="3604">
        <f>+'50.27'!F29</f>
        <v>0</v>
      </c>
      <c r="C24" s="3604">
        <f>+'50.27'!G29</f>
        <v>0</v>
      </c>
      <c r="D24" s="3604">
        <f t="shared" si="0"/>
        <v>0</v>
      </c>
      <c r="E24" s="3605">
        <f>+'50.37'!F29+'50.37'!G29</f>
        <v>0</v>
      </c>
      <c r="F24" s="3604">
        <f t="shared" si="1"/>
        <v>0</v>
      </c>
    </row>
    <row r="25" spans="1:6" ht="15">
      <c r="A25" s="3603" t="s">
        <v>182</v>
      </c>
      <c r="B25" s="3604">
        <f>SUM(B18:B24)</f>
        <v>0</v>
      </c>
      <c r="C25" s="3604">
        <f>SUM(C18:C24)</f>
        <v>0</v>
      </c>
      <c r="D25" s="3604">
        <f>SUM(D18:D24)</f>
        <v>0</v>
      </c>
      <c r="E25" s="3605">
        <f>SUM(E18:E24)</f>
        <v>0</v>
      </c>
      <c r="F25" s="3604">
        <f>SUM(F18:F24)</f>
        <v>0</v>
      </c>
    </row>
    <row r="26" spans="1:6" ht="15">
      <c r="A26" s="1484"/>
      <c r="B26" s="1484"/>
      <c r="C26" s="1484"/>
      <c r="D26" s="1484"/>
      <c r="E26" s="1484"/>
      <c r="F26" s="1484"/>
    </row>
    <row r="27" spans="1:6" ht="15">
      <c r="A27" s="433" t="s">
        <v>694</v>
      </c>
      <c r="B27" s="1484"/>
      <c r="C27" s="1484"/>
      <c r="D27" s="1484"/>
      <c r="E27" s="1484"/>
      <c r="F27" s="1484"/>
    </row>
    <row r="28" spans="1:6" ht="15">
      <c r="A28" s="1484"/>
      <c r="B28" s="1484"/>
      <c r="C28" s="1484"/>
      <c r="D28" s="1484"/>
      <c r="E28" s="1484"/>
      <c r="F28" s="1484"/>
    </row>
    <row r="29" spans="1:6" ht="15">
      <c r="A29" s="1484"/>
      <c r="B29" s="6813"/>
      <c r="C29" s="6813"/>
      <c r="D29" s="6813"/>
      <c r="E29" s="1484"/>
      <c r="F29" s="1484"/>
    </row>
    <row r="30" spans="1:6" ht="15">
      <c r="A30" s="3275">
        <v>1</v>
      </c>
      <c r="B30" s="3964">
        <f>+A30+1</f>
        <v>2</v>
      </c>
      <c r="C30" s="3964">
        <f>+B30+1</f>
        <v>3</v>
      </c>
      <c r="D30" s="3964">
        <f>+C30+1</f>
        <v>4</v>
      </c>
      <c r="E30" s="3275">
        <f>+D30+1</f>
        <v>5</v>
      </c>
      <c r="F30" s="3275">
        <f>+E30+1</f>
        <v>6</v>
      </c>
    </row>
    <row r="31" spans="1:6" ht="110.25" customHeight="1">
      <c r="A31" s="3599" t="s">
        <v>1028</v>
      </c>
      <c r="B31" s="3588" t="str">
        <f>"Net Case Reserves at end of financial year "&amp;YEAR($F$7)&amp;" in respect of Trinidad and Tobago Business"</f>
        <v>Net Case Reserves at end of financial year 1900 in respect of Trinidad and Tobago Business</v>
      </c>
      <c r="C31" s="3589" t="str">
        <f>"Net IBNR Reserve at end of financial year "&amp;YEAR($F$7)&amp;" in respect of Trinidad and Tobago Business"</f>
        <v>Net IBNR Reserve at end of financial year 1900 in respect of Trinidad and Tobago Business</v>
      </c>
      <c r="D31" s="3589" t="str">
        <f>"Net Outstanding Claims at end of financial year "&amp;YEAR($F$7)&amp;" in respect of Trinidad and Tobago Business"</f>
        <v>Net Outstanding Claims at end of financial year 1900 in respect of Trinidad and Tobago Business</v>
      </c>
      <c r="E31" s="3589" t="str">
        <f>"Net Outstanding Claims at end of financial year "&amp;YEAR($F$7)&amp;" in respect of Non Trinidad and Tobago Business"</f>
        <v>Net Outstanding Claims at end of financial year 1900 in respect of Non Trinidad and Tobago Business</v>
      </c>
      <c r="F31" s="3600" t="str">
        <f>"Net Outstanding Claims as at end of financial year "&amp;YEAR($F$7)&amp;" in respect of Total Business"</f>
        <v>Net Outstanding Claims as at end of financial year 1900 in respect of Total Business</v>
      </c>
    </row>
    <row r="32" spans="1:6" ht="15">
      <c r="A32" s="3599"/>
      <c r="B32" s="3588"/>
      <c r="C32" s="3589"/>
      <c r="D32" s="3589" t="s">
        <v>1029</v>
      </c>
      <c r="E32" s="3589"/>
      <c r="F32" s="3600" t="s">
        <v>1030</v>
      </c>
    </row>
    <row r="33" spans="1:6" ht="15">
      <c r="A33" s="3601"/>
      <c r="B33" s="3602" t="s">
        <v>319</v>
      </c>
      <c r="C33" s="3602" t="s">
        <v>319</v>
      </c>
      <c r="D33" s="3602" t="s">
        <v>319</v>
      </c>
      <c r="E33" s="3602" t="s">
        <v>319</v>
      </c>
      <c r="F33" s="3602" t="s">
        <v>319</v>
      </c>
    </row>
    <row r="34" spans="1:6" ht="15">
      <c r="A34" s="3603" t="s">
        <v>665</v>
      </c>
      <c r="B34" s="3604">
        <f>+'50.21'!F49</f>
        <v>0</v>
      </c>
      <c r="C34" s="3604">
        <f>+'50.21'!G49</f>
        <v>0</v>
      </c>
      <c r="D34" s="3604">
        <f t="shared" ref="D34:D40" si="2">+B34+C34</f>
        <v>0</v>
      </c>
      <c r="E34" s="3608">
        <f>+'50.31'!F49+'50.31'!G49</f>
        <v>0</v>
      </c>
      <c r="F34" s="3604">
        <f t="shared" ref="F34:F40" si="3">+D34+E34</f>
        <v>0</v>
      </c>
    </row>
    <row r="35" spans="1:6" ht="15">
      <c r="A35" s="3603" t="s">
        <v>628</v>
      </c>
      <c r="B35" s="3604">
        <f>+'50.22'!F49</f>
        <v>0</v>
      </c>
      <c r="C35" s="3604">
        <f>+'50.22'!G49</f>
        <v>0</v>
      </c>
      <c r="D35" s="3604">
        <f t="shared" si="2"/>
        <v>0</v>
      </c>
      <c r="E35" s="3608">
        <f>+'50.32'!F49+'50.32'!G49</f>
        <v>0</v>
      </c>
      <c r="F35" s="3604">
        <f t="shared" si="3"/>
        <v>0</v>
      </c>
    </row>
    <row r="36" spans="1:6" ht="15">
      <c r="A36" s="3603" t="s">
        <v>668</v>
      </c>
      <c r="B36" s="3604">
        <f>+'50.23'!F69</f>
        <v>0</v>
      </c>
      <c r="C36" s="3604">
        <f>+'50.23'!G69</f>
        <v>0</v>
      </c>
      <c r="D36" s="3604">
        <f t="shared" si="2"/>
        <v>0</v>
      </c>
      <c r="E36" s="3609">
        <f>+'50.33'!F69+'50.33'!G69</f>
        <v>0</v>
      </c>
      <c r="F36" s="3604">
        <f t="shared" si="3"/>
        <v>0</v>
      </c>
    </row>
    <row r="37" spans="1:6" ht="15">
      <c r="A37" s="3603" t="s">
        <v>304</v>
      </c>
      <c r="B37" s="3604">
        <f>+'50.24'!F49</f>
        <v>0</v>
      </c>
      <c r="C37" s="3604">
        <f>+'50.24'!G49</f>
        <v>0</v>
      </c>
      <c r="D37" s="3604">
        <f t="shared" si="2"/>
        <v>0</v>
      </c>
      <c r="E37" s="3608">
        <f>+'50.34'!F49+'50.34'!G49</f>
        <v>0</v>
      </c>
      <c r="F37" s="3604">
        <f t="shared" si="3"/>
        <v>0</v>
      </c>
    </row>
    <row r="38" spans="1:6" ht="15">
      <c r="A38" s="3603" t="s">
        <v>305</v>
      </c>
      <c r="B38" s="3604">
        <f>+'50.25'!F49</f>
        <v>0</v>
      </c>
      <c r="C38" s="3604">
        <f>+'50.25'!G49</f>
        <v>0</v>
      </c>
      <c r="D38" s="3604">
        <f t="shared" si="2"/>
        <v>0</v>
      </c>
      <c r="E38" s="3608">
        <f>+'50.35'!F49+'50.35'!G49</f>
        <v>0</v>
      </c>
      <c r="F38" s="3604">
        <f t="shared" si="3"/>
        <v>0</v>
      </c>
    </row>
    <row r="39" spans="1:6" ht="15">
      <c r="A39" s="3603" t="s">
        <v>664</v>
      </c>
      <c r="B39" s="3604">
        <f>+'50.26'!F49</f>
        <v>0</v>
      </c>
      <c r="C39" s="3604">
        <f>+'50.26'!G49</f>
        <v>0</v>
      </c>
      <c r="D39" s="3604">
        <f t="shared" si="2"/>
        <v>0</v>
      </c>
      <c r="E39" s="3609">
        <f>+'50.36'!F49+'50.36'!G49</f>
        <v>0</v>
      </c>
      <c r="F39" s="3604">
        <f t="shared" si="3"/>
        <v>0</v>
      </c>
    </row>
    <row r="40" spans="1:6" ht="15">
      <c r="A40" s="3603" t="s">
        <v>629</v>
      </c>
      <c r="B40" s="3604">
        <f>+'50.27'!F49</f>
        <v>0</v>
      </c>
      <c r="C40" s="3604">
        <f>+'50.27'!G49</f>
        <v>0</v>
      </c>
      <c r="D40" s="3604">
        <f t="shared" si="2"/>
        <v>0</v>
      </c>
      <c r="E40" s="3608">
        <f>+'50.37'!F49+'50.37'!G49</f>
        <v>0</v>
      </c>
      <c r="F40" s="3604">
        <f t="shared" si="3"/>
        <v>0</v>
      </c>
    </row>
    <row r="41" spans="1:6" ht="15">
      <c r="A41" s="3603" t="s">
        <v>182</v>
      </c>
      <c r="B41" s="3604">
        <f>SUM(B34:B40)</f>
        <v>0</v>
      </c>
      <c r="C41" s="3604">
        <f>SUM(C34:C40)</f>
        <v>0</v>
      </c>
      <c r="D41" s="3604">
        <f>SUM(D34:D40)</f>
        <v>0</v>
      </c>
      <c r="E41" s="3604">
        <f>SUM(E34:E40)</f>
        <v>0</v>
      </c>
      <c r="F41" s="3604">
        <f>SUM(F34:F40)</f>
        <v>0</v>
      </c>
    </row>
    <row r="42" spans="1:6" ht="15">
      <c r="A42" s="1484"/>
      <c r="B42" s="1484"/>
      <c r="C42" s="1484"/>
      <c r="D42" s="1484"/>
      <c r="E42" s="1484"/>
      <c r="F42" s="1484"/>
    </row>
    <row r="43" spans="1:6" s="60" customFormat="1" ht="14.25">
      <c r="A43" s="343"/>
      <c r="B43" s="343"/>
      <c r="C43" s="343"/>
      <c r="D43" s="343"/>
      <c r="F43" s="89" t="str">
        <f>+ToC!E117</f>
        <v xml:space="preserve">GENERAL Annual Return </v>
      </c>
    </row>
    <row r="44" spans="1:6" ht="14.25">
      <c r="A44" s="343"/>
      <c r="B44" s="343"/>
      <c r="C44" s="343"/>
      <c r="D44" s="343"/>
      <c r="E44" s="343"/>
      <c r="F44" s="353" t="s">
        <v>2586</v>
      </c>
    </row>
    <row r="45" spans="1:6">
      <c r="A45" s="442"/>
      <c r="B45" s="442"/>
      <c r="C45" s="442"/>
      <c r="D45" s="442"/>
      <c r="E45" s="442"/>
      <c r="F45" s="442"/>
    </row>
  </sheetData>
  <sheetProtection algorithmName="SHA-512" hashValue="Jc/8rFLwpJHrRMfG7sqe+uEZHNnpfah297MZBSDoSHZm/+vdYYtt9e7a7R5GH4FK9atMRt/A1y+Zp/OvWCR8dw==" saltValue="AZE2SUnyXE0x04E5fosAvQ==" spinCount="100000" sheet="1" objects="1" scenarios="1"/>
  <customSheetViews>
    <customSheetView guid="{54084986-DBD9-467D-BB87-84DFF604BE53}">
      <selection activeCell="E40" sqref="E40"/>
      <pageMargins left="0.7" right="0.7" top="0.75" bottom="0.75" header="0.3" footer="0.3"/>
      <pageSetup paperSize="5" scale="75" orientation="portrait" r:id="rId1"/>
    </customSheetView>
  </customSheetViews>
  <mergeCells count="3">
    <mergeCell ref="A1:F1"/>
    <mergeCell ref="B13:D13"/>
    <mergeCell ref="B29:D29"/>
  </mergeCells>
  <hyperlinks>
    <hyperlink ref="A1:F1" location="ToC!A1" display="50.38"/>
  </hyperlinks>
  <pageMargins left="0.70866141732283472" right="0.70866141732283472" top="0.74803149606299213" bottom="0.74803149606299213" header="0.31496062992125984" footer="0.31496062992125984"/>
  <pageSetup scale="72" orientation="portrait" r:id="rId2"/>
  <headerFooter>
    <oddHeader>&amp;L&amp;A&amp;C&amp;"Times New Roman,Bold" DRAFT 
INTERNAL USE ONLY&amp;RPage &amp;P</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CCFFCC"/>
    <pageSetUpPr fitToPage="1"/>
  </sheetPr>
  <dimension ref="A1:BJ301"/>
  <sheetViews>
    <sheetView zoomScale="80" zoomScaleNormal="80" workbookViewId="0">
      <selection activeCell="D12" sqref="D12"/>
    </sheetView>
  </sheetViews>
  <sheetFormatPr defaultColWidth="0" defaultRowHeight="12.75" zeroHeight="1"/>
  <cols>
    <col min="1" max="1" width="3.83203125" style="4866" customWidth="1"/>
    <col min="2" max="2" width="33.5" style="4936" bestFit="1" customWidth="1"/>
    <col min="3" max="3" width="6.33203125" style="4937" customWidth="1"/>
    <col min="4" max="15" width="14.6640625" style="4866" customWidth="1"/>
    <col min="16" max="62" width="0" style="4866" hidden="1" customWidth="1"/>
    <col min="63" max="16384" width="8.83203125" style="4866" hidden="1"/>
  </cols>
  <sheetData>
    <row r="1" spans="1:15">
      <c r="A1" s="6814">
        <v>50.39</v>
      </c>
      <c r="B1" s="6815"/>
      <c r="C1" s="6815"/>
      <c r="D1" s="6815"/>
      <c r="E1" s="6815"/>
      <c r="F1" s="6815"/>
      <c r="G1" s="6815"/>
      <c r="H1" s="6815"/>
      <c r="I1" s="6815"/>
      <c r="J1" s="6815"/>
      <c r="K1" s="6815"/>
      <c r="L1" s="6815"/>
      <c r="M1" s="6815"/>
      <c r="N1" s="6815"/>
      <c r="O1" s="6815"/>
    </row>
    <row r="2" spans="1:15">
      <c r="A2" s="4867"/>
      <c r="B2" s="4868"/>
      <c r="C2" s="4869"/>
      <c r="D2" s="4867"/>
      <c r="E2" s="4867"/>
      <c r="F2" s="4867"/>
      <c r="G2" s="4870"/>
      <c r="H2" s="4868"/>
      <c r="I2" s="4868"/>
      <c r="J2" s="4867"/>
      <c r="K2" s="4867"/>
      <c r="L2" s="4867"/>
      <c r="M2" s="4870"/>
      <c r="N2" s="4868"/>
      <c r="O2" s="5353" t="s">
        <v>1909</v>
      </c>
    </row>
    <row r="3" spans="1:15" ht="13.5" thickBot="1">
      <c r="A3" s="4871" t="str">
        <f>+Cover!A14</f>
        <v>Select Name of Insurer/ Financial Holding Company</v>
      </c>
      <c r="B3" s="4871"/>
      <c r="C3" s="4872"/>
      <c r="D3" s="4873"/>
      <c r="E3" s="4873"/>
      <c r="F3" s="4873"/>
      <c r="G3" s="4870"/>
      <c r="H3" s="4867"/>
      <c r="I3" s="4867"/>
      <c r="J3" s="4873"/>
      <c r="K3" s="4873"/>
      <c r="L3" s="4873"/>
      <c r="M3" s="4870"/>
      <c r="N3" s="4867"/>
      <c r="O3" s="4870"/>
    </row>
    <row r="4" spans="1:15">
      <c r="A4" s="4874" t="str">
        <f>+ToC!A3</f>
        <v>Insurer/Financial Holding Company</v>
      </c>
      <c r="B4" s="4874"/>
      <c r="C4" s="4872"/>
      <c r="D4" s="4873"/>
      <c r="E4" s="4873"/>
      <c r="F4" s="4873"/>
      <c r="G4" s="4870"/>
      <c r="H4" s="4867"/>
      <c r="I4" s="4867"/>
      <c r="J4" s="4873"/>
      <c r="K4" s="4873"/>
      <c r="L4" s="4873"/>
      <c r="M4" s="4870"/>
      <c r="N4" s="4867"/>
      <c r="O4" s="4875"/>
    </row>
    <row r="5" spans="1:15">
      <c r="A5" s="4874"/>
      <c r="B5" s="4874"/>
      <c r="C5" s="4872"/>
      <c r="D5" s="4873"/>
      <c r="E5" s="4873"/>
      <c r="F5" s="4873"/>
      <c r="G5" s="4870"/>
      <c r="H5" s="4867"/>
      <c r="I5" s="4867"/>
      <c r="J5" s="4873"/>
      <c r="K5" s="4873"/>
      <c r="L5" s="4873"/>
      <c r="M5" s="4870"/>
      <c r="N5" s="4867"/>
      <c r="O5" s="4875"/>
    </row>
    <row r="6" spans="1:15">
      <c r="A6" s="4874" t="str">
        <f>+ToC!A5</f>
        <v>General Insurers Annual Return</v>
      </c>
      <c r="B6" s="4874"/>
      <c r="C6" s="4872"/>
      <c r="D6" s="4873"/>
      <c r="E6" s="4873"/>
      <c r="F6" s="4873"/>
      <c r="G6" s="4870"/>
      <c r="H6" s="4867"/>
      <c r="I6" s="4867"/>
      <c r="J6" s="4873"/>
      <c r="K6" s="4873"/>
      <c r="L6" s="4873"/>
      <c r="M6" s="4870"/>
      <c r="N6" s="4867"/>
      <c r="O6" s="4875"/>
    </row>
    <row r="7" spans="1:15">
      <c r="A7" s="4874" t="str">
        <f>+ToC!A6</f>
        <v>For Year Ended:</v>
      </c>
      <c r="B7" s="4874"/>
      <c r="C7" s="4872"/>
      <c r="D7" s="4873"/>
      <c r="E7" s="4873"/>
      <c r="F7" s="4873"/>
      <c r="G7" s="4870"/>
      <c r="H7" s="4867"/>
      <c r="I7" s="4867"/>
      <c r="J7" s="4873"/>
      <c r="K7" s="4873"/>
      <c r="L7" s="4873"/>
      <c r="M7" s="4870"/>
      <c r="N7" s="4867"/>
      <c r="O7" s="434">
        <f>Cover!A22</f>
        <v>0</v>
      </c>
    </row>
    <row r="8" spans="1:15">
      <c r="A8" s="6816" t="s">
        <v>505</v>
      </c>
      <c r="B8" s="6816"/>
      <c r="C8" s="6816"/>
      <c r="D8" s="6816"/>
      <c r="E8" s="6816"/>
      <c r="F8" s="6816"/>
      <c r="G8" s="6816"/>
      <c r="H8" s="6816"/>
      <c r="I8" s="6816"/>
      <c r="J8" s="6816"/>
      <c r="K8" s="6816"/>
      <c r="L8" s="6816"/>
      <c r="M8" s="6816"/>
      <c r="N8" s="6816"/>
      <c r="O8" s="6816"/>
    </row>
    <row r="9" spans="1:15">
      <c r="A9" s="6817" t="s">
        <v>2476</v>
      </c>
      <c r="B9" s="6817"/>
      <c r="C9" s="6817"/>
      <c r="D9" s="6817"/>
      <c r="E9" s="6817"/>
      <c r="F9" s="6817"/>
      <c r="G9" s="6817"/>
      <c r="H9" s="6817"/>
      <c r="I9" s="6817"/>
      <c r="J9" s="6817"/>
      <c r="K9" s="6817"/>
      <c r="L9" s="6817"/>
      <c r="M9" s="6817"/>
      <c r="N9" s="6817"/>
      <c r="O9" s="6817"/>
    </row>
    <row r="10" spans="1:15">
      <c r="A10" s="4876"/>
      <c r="B10" s="4877"/>
      <c r="C10" s="4877"/>
      <c r="D10" s="4876"/>
      <c r="E10" s="4876"/>
      <c r="F10" s="4876"/>
      <c r="G10" s="4876"/>
      <c r="H10" s="4876"/>
      <c r="I10" s="4876"/>
      <c r="J10" s="4876"/>
      <c r="K10" s="4876"/>
      <c r="L10" s="4876"/>
      <c r="M10" s="4876"/>
      <c r="N10" s="4876"/>
      <c r="O10" s="4870"/>
    </row>
    <row r="11" spans="1:15">
      <c r="A11" s="4878"/>
      <c r="B11" s="4879"/>
      <c r="C11" s="4880"/>
      <c r="D11" s="6818">
        <f>YEAR(O7)</f>
        <v>1900</v>
      </c>
      <c r="E11" s="6819"/>
      <c r="F11" s="6819"/>
      <c r="G11" s="6819"/>
      <c r="H11" s="6819"/>
      <c r="I11" s="6820"/>
      <c r="J11" s="6818">
        <f>D11-1</f>
        <v>1899</v>
      </c>
      <c r="K11" s="6819"/>
      <c r="L11" s="6819"/>
      <c r="M11" s="6819"/>
      <c r="N11" s="6819"/>
      <c r="O11" s="6820"/>
    </row>
    <row r="12" spans="1:15" ht="25.5">
      <c r="A12" s="4881"/>
      <c r="B12" s="4882" t="s">
        <v>624</v>
      </c>
      <c r="C12" s="4880"/>
      <c r="D12" s="4883" t="s">
        <v>2477</v>
      </c>
      <c r="E12" s="4883" t="s">
        <v>2478</v>
      </c>
      <c r="F12" s="4883" t="s">
        <v>2479</v>
      </c>
      <c r="G12" s="4883" t="s">
        <v>2480</v>
      </c>
      <c r="H12" s="4883" t="s">
        <v>2481</v>
      </c>
      <c r="I12" s="4883" t="s">
        <v>225</v>
      </c>
      <c r="J12" s="4883" t="s">
        <v>2477</v>
      </c>
      <c r="K12" s="4883" t="s">
        <v>2478</v>
      </c>
      <c r="L12" s="4883" t="s">
        <v>2479</v>
      </c>
      <c r="M12" s="4883" t="s">
        <v>2480</v>
      </c>
      <c r="N12" s="4883" t="s">
        <v>2481</v>
      </c>
      <c r="O12" s="4883" t="s">
        <v>225</v>
      </c>
    </row>
    <row r="13" spans="1:15">
      <c r="A13" s="4884"/>
      <c r="B13" s="4885"/>
      <c r="C13" s="4886"/>
      <c r="D13" s="4887" t="s">
        <v>881</v>
      </c>
      <c r="E13" s="4887" t="s">
        <v>881</v>
      </c>
      <c r="F13" s="4887" t="s">
        <v>881</v>
      </c>
      <c r="G13" s="4887" t="s">
        <v>881</v>
      </c>
      <c r="H13" s="4887" t="s">
        <v>881</v>
      </c>
      <c r="I13" s="4887" t="s">
        <v>881</v>
      </c>
      <c r="J13" s="4887" t="s">
        <v>881</v>
      </c>
      <c r="K13" s="4887" t="s">
        <v>881</v>
      </c>
      <c r="L13" s="4887" t="s">
        <v>881</v>
      </c>
      <c r="M13" s="4887" t="s">
        <v>881</v>
      </c>
      <c r="N13" s="4887" t="s">
        <v>881</v>
      </c>
      <c r="O13" s="4887" t="s">
        <v>881</v>
      </c>
    </row>
    <row r="14" spans="1:15">
      <c r="A14" s="4888" t="s">
        <v>2482</v>
      </c>
      <c r="B14" s="4889"/>
      <c r="C14" s="5150"/>
      <c r="D14" s="5151"/>
      <c r="E14" s="5152"/>
      <c r="F14" s="5151"/>
      <c r="G14" s="5152"/>
      <c r="H14" s="5151"/>
      <c r="I14" s="5152"/>
      <c r="J14" s="5151"/>
      <c r="K14" s="5152"/>
      <c r="L14" s="5151"/>
      <c r="M14" s="5152"/>
      <c r="N14" s="5151"/>
      <c r="O14" s="5153"/>
    </row>
    <row r="15" spans="1:15">
      <c r="A15" s="4890" t="s">
        <v>2483</v>
      </c>
      <c r="B15" s="4891" t="s">
        <v>300</v>
      </c>
      <c r="C15" s="5154"/>
      <c r="D15" s="5155"/>
      <c r="E15" s="5156"/>
      <c r="F15" s="5155"/>
      <c r="G15" s="5156"/>
      <c r="H15" s="5155"/>
      <c r="I15" s="5156"/>
      <c r="J15" s="5155"/>
      <c r="K15" s="5156"/>
      <c r="L15" s="5155"/>
      <c r="M15" s="5156"/>
      <c r="N15" s="5155"/>
      <c r="O15" s="5157"/>
    </row>
    <row r="16" spans="1:15" ht="12.6" customHeight="1">
      <c r="A16" s="4893">
        <v>1</v>
      </c>
      <c r="B16" s="4894" t="s">
        <v>665</v>
      </c>
      <c r="C16" s="4895"/>
      <c r="D16" s="4896"/>
      <c r="E16" s="4897"/>
      <c r="F16" s="4896"/>
      <c r="G16" s="4897"/>
      <c r="H16" s="4896"/>
      <c r="I16" s="4898">
        <f>SUM(D16:H16)</f>
        <v>0</v>
      </c>
      <c r="J16" s="4896"/>
      <c r="K16" s="4897"/>
      <c r="L16" s="4896"/>
      <c r="M16" s="4897"/>
      <c r="N16" s="4896"/>
      <c r="O16" s="4899">
        <f>SUM(J16:N16)</f>
        <v>0</v>
      </c>
    </row>
    <row r="17" spans="1:15">
      <c r="A17" s="4893">
        <v>2</v>
      </c>
      <c r="B17" s="4900" t="s">
        <v>1455</v>
      </c>
      <c r="C17" s="4895"/>
      <c r="D17" s="4896"/>
      <c r="E17" s="4897"/>
      <c r="F17" s="4896"/>
      <c r="G17" s="4897"/>
      <c r="H17" s="4896"/>
      <c r="I17" s="4898">
        <f t="shared" ref="I17:I22" si="0">SUM(D17:H17)</f>
        <v>0</v>
      </c>
      <c r="J17" s="4896"/>
      <c r="K17" s="4897"/>
      <c r="L17" s="4896"/>
      <c r="M17" s="4897"/>
      <c r="N17" s="4896"/>
      <c r="O17" s="4899">
        <f t="shared" ref="O17:O22" si="1">SUM(J17:N17)</f>
        <v>0</v>
      </c>
    </row>
    <row r="18" spans="1:15">
      <c r="A18" s="4893">
        <v>3</v>
      </c>
      <c r="B18" s="4900" t="s">
        <v>668</v>
      </c>
      <c r="C18" s="4895"/>
      <c r="D18" s="4896"/>
      <c r="E18" s="4897"/>
      <c r="F18" s="4896"/>
      <c r="G18" s="4897"/>
      <c r="H18" s="4896"/>
      <c r="I18" s="4898">
        <f t="shared" si="0"/>
        <v>0</v>
      </c>
      <c r="J18" s="4896"/>
      <c r="K18" s="4897"/>
      <c r="L18" s="4896"/>
      <c r="M18" s="4897"/>
      <c r="N18" s="4896"/>
      <c r="O18" s="4899">
        <f t="shared" si="1"/>
        <v>0</v>
      </c>
    </row>
    <row r="19" spans="1:15">
      <c r="A19" s="4901">
        <v>4</v>
      </c>
      <c r="B19" s="4900" t="s">
        <v>304</v>
      </c>
      <c r="C19" s="4895"/>
      <c r="D19" s="4896"/>
      <c r="E19" s="4897"/>
      <c r="F19" s="4896"/>
      <c r="G19" s="4897"/>
      <c r="H19" s="4896"/>
      <c r="I19" s="4898">
        <f t="shared" si="0"/>
        <v>0</v>
      </c>
      <c r="J19" s="4896"/>
      <c r="K19" s="4897"/>
      <c r="L19" s="4896"/>
      <c r="M19" s="4897"/>
      <c r="N19" s="4896"/>
      <c r="O19" s="4899">
        <f t="shared" si="1"/>
        <v>0</v>
      </c>
    </row>
    <row r="20" spans="1:15">
      <c r="A20" s="4893">
        <v>5</v>
      </c>
      <c r="B20" s="4900" t="s">
        <v>305</v>
      </c>
      <c r="C20" s="4895"/>
      <c r="D20" s="4896"/>
      <c r="E20" s="4897"/>
      <c r="F20" s="4896"/>
      <c r="G20" s="4897"/>
      <c r="H20" s="4896"/>
      <c r="I20" s="4898">
        <f t="shared" si="0"/>
        <v>0</v>
      </c>
      <c r="J20" s="4896"/>
      <c r="K20" s="4897"/>
      <c r="L20" s="4896"/>
      <c r="M20" s="4897"/>
      <c r="N20" s="4896"/>
      <c r="O20" s="4899">
        <f t="shared" si="1"/>
        <v>0</v>
      </c>
    </row>
    <row r="21" spans="1:15">
      <c r="A21" s="4893">
        <v>6</v>
      </c>
      <c r="B21" s="4900" t="s">
        <v>664</v>
      </c>
      <c r="C21" s="4895"/>
      <c r="D21" s="4896"/>
      <c r="E21" s="4897"/>
      <c r="F21" s="4896"/>
      <c r="G21" s="4897"/>
      <c r="H21" s="4896"/>
      <c r="I21" s="4898">
        <f t="shared" si="0"/>
        <v>0</v>
      </c>
      <c r="J21" s="4896"/>
      <c r="K21" s="4897"/>
      <c r="L21" s="4896"/>
      <c r="M21" s="4897"/>
      <c r="N21" s="4896"/>
      <c r="O21" s="4899">
        <f t="shared" si="1"/>
        <v>0</v>
      </c>
    </row>
    <row r="22" spans="1:15">
      <c r="A22" s="4902">
        <v>7</v>
      </c>
      <c r="B22" s="4903" t="s">
        <v>669</v>
      </c>
      <c r="C22" s="4904"/>
      <c r="D22" s="4905"/>
      <c r="E22" s="4906"/>
      <c r="F22" s="4905"/>
      <c r="G22" s="4906"/>
      <c r="H22" s="4905"/>
      <c r="I22" s="4898">
        <f t="shared" si="0"/>
        <v>0</v>
      </c>
      <c r="J22" s="4905"/>
      <c r="K22" s="4906"/>
      <c r="L22" s="4905"/>
      <c r="M22" s="4906"/>
      <c r="N22" s="4905"/>
      <c r="O22" s="4899">
        <f t="shared" si="1"/>
        <v>0</v>
      </c>
    </row>
    <row r="23" spans="1:15" ht="13.5" thickBot="1">
      <c r="A23" s="4909"/>
      <c r="B23" s="4910" t="s">
        <v>2484</v>
      </c>
      <c r="C23" s="4911"/>
      <c r="D23" s="5120">
        <f t="shared" ref="D23:I23" si="2">SUM(D16:D22)</f>
        <v>0</v>
      </c>
      <c r="E23" s="5120">
        <f t="shared" si="2"/>
        <v>0</v>
      </c>
      <c r="F23" s="5120">
        <f t="shared" si="2"/>
        <v>0</v>
      </c>
      <c r="G23" s="5120">
        <f t="shared" si="2"/>
        <v>0</v>
      </c>
      <c r="H23" s="5120">
        <f t="shared" si="2"/>
        <v>0</v>
      </c>
      <c r="I23" s="5120">
        <f t="shared" si="2"/>
        <v>0</v>
      </c>
      <c r="J23" s="5120">
        <f t="shared" ref="J23:O23" si="3">SUM(J16:J22)</f>
        <v>0</v>
      </c>
      <c r="K23" s="5120">
        <f t="shared" si="3"/>
        <v>0</v>
      </c>
      <c r="L23" s="5120">
        <f t="shared" si="3"/>
        <v>0</v>
      </c>
      <c r="M23" s="5120">
        <f t="shared" si="3"/>
        <v>0</v>
      </c>
      <c r="N23" s="5120">
        <f t="shared" si="3"/>
        <v>0</v>
      </c>
      <c r="O23" s="5120">
        <f t="shared" si="3"/>
        <v>0</v>
      </c>
    </row>
    <row r="24" spans="1:15" ht="13.5" thickTop="1">
      <c r="A24" s="4913"/>
      <c r="B24" s="4914"/>
      <c r="C24" s="4915"/>
      <c r="D24" s="5158"/>
      <c r="E24" s="5159"/>
      <c r="F24" s="5158"/>
      <c r="G24" s="5159"/>
      <c r="H24" s="5158"/>
      <c r="I24" s="5159"/>
      <c r="J24" s="5158"/>
      <c r="K24" s="5159"/>
      <c r="L24" s="5158"/>
      <c r="M24" s="5159"/>
      <c r="N24" s="5158"/>
      <c r="O24" s="5160"/>
    </row>
    <row r="25" spans="1:15">
      <c r="A25" s="4916" t="s">
        <v>683</v>
      </c>
      <c r="B25" s="4917" t="s">
        <v>684</v>
      </c>
      <c r="C25" s="4895"/>
      <c r="D25" s="4896"/>
      <c r="E25" s="4897"/>
      <c r="F25" s="4896"/>
      <c r="G25" s="4897"/>
      <c r="H25" s="4896"/>
      <c r="I25" s="4898"/>
      <c r="J25" s="4896"/>
      <c r="K25" s="4897"/>
      <c r="L25" s="4896"/>
      <c r="M25" s="4897"/>
      <c r="N25" s="4896"/>
      <c r="O25" s="4899"/>
    </row>
    <row r="26" spans="1:15">
      <c r="A26" s="4901">
        <v>1</v>
      </c>
      <c r="B26" s="4900" t="s">
        <v>670</v>
      </c>
      <c r="C26" s="4895"/>
      <c r="D26" s="4896"/>
      <c r="E26" s="4897"/>
      <c r="F26" s="4896"/>
      <c r="G26" s="4897"/>
      <c r="H26" s="4896"/>
      <c r="I26" s="4898">
        <f>SUM(D26:H26)</f>
        <v>0</v>
      </c>
      <c r="J26" s="4896"/>
      <c r="K26" s="4897"/>
      <c r="L26" s="4896"/>
      <c r="M26" s="4897"/>
      <c r="N26" s="4896"/>
      <c r="O26" s="4899">
        <f>SUM(J26:N26)</f>
        <v>0</v>
      </c>
    </row>
    <row r="27" spans="1:15">
      <c r="A27" s="4901">
        <v>2</v>
      </c>
      <c r="B27" s="4903" t="s">
        <v>2485</v>
      </c>
      <c r="C27" s="5146"/>
      <c r="D27" s="5147"/>
      <c r="E27" s="5148"/>
      <c r="F27" s="5147"/>
      <c r="G27" s="5148"/>
      <c r="H27" s="5147"/>
      <c r="I27" s="5148"/>
      <c r="J27" s="5147"/>
      <c r="K27" s="5148"/>
      <c r="L27" s="5147"/>
      <c r="M27" s="5148"/>
      <c r="N27" s="5147"/>
      <c r="O27" s="5149"/>
    </row>
    <row r="28" spans="1:15">
      <c r="A28" s="4918"/>
      <c r="B28" s="4919"/>
      <c r="C28" s="4895"/>
      <c r="D28" s="4896"/>
      <c r="E28" s="4897"/>
      <c r="F28" s="4896"/>
      <c r="G28" s="4897"/>
      <c r="H28" s="4896"/>
      <c r="I28" s="4898">
        <f>SUM(D28:H28)</f>
        <v>0</v>
      </c>
      <c r="J28" s="4896"/>
      <c r="K28" s="4897"/>
      <c r="L28" s="4896"/>
      <c r="M28" s="4897"/>
      <c r="N28" s="4896"/>
      <c r="O28" s="4899">
        <f>SUM(J28:N28)</f>
        <v>0</v>
      </c>
    </row>
    <row r="29" spans="1:15">
      <c r="A29" s="4918"/>
      <c r="B29" s="4920"/>
      <c r="C29" s="4895"/>
      <c r="D29" s="4896"/>
      <c r="E29" s="4897"/>
      <c r="F29" s="4896"/>
      <c r="G29" s="4897"/>
      <c r="H29" s="4896"/>
      <c r="I29" s="4898">
        <f>SUM(D29:H29)</f>
        <v>0</v>
      </c>
      <c r="J29" s="4896"/>
      <c r="K29" s="4897"/>
      <c r="L29" s="4896"/>
      <c r="M29" s="4897"/>
      <c r="N29" s="4896"/>
      <c r="O29" s="4899">
        <f>SUM(J29:N29)</f>
        <v>0</v>
      </c>
    </row>
    <row r="30" spans="1:15">
      <c r="A30" s="4918"/>
      <c r="B30" s="4921"/>
      <c r="C30" s="4895"/>
      <c r="D30" s="4905"/>
      <c r="E30" s="4906"/>
      <c r="F30" s="4905"/>
      <c r="G30" s="4906"/>
      <c r="H30" s="4905"/>
      <c r="I30" s="4907">
        <f>SUM(D30:H30)</f>
        <v>0</v>
      </c>
      <c r="J30" s="4905"/>
      <c r="K30" s="4906"/>
      <c r="L30" s="4905"/>
      <c r="M30" s="4906"/>
      <c r="N30" s="4905"/>
      <c r="O30" s="4908">
        <f>SUM(J30:N30)</f>
        <v>0</v>
      </c>
    </row>
    <row r="31" spans="1:15">
      <c r="A31" s="4922"/>
      <c r="B31" s="4923" t="s">
        <v>2486</v>
      </c>
      <c r="C31" s="4904"/>
      <c r="D31" s="5120">
        <f t="shared" ref="D31:I31" si="4">SUM(D26,D28:D30)</f>
        <v>0</v>
      </c>
      <c r="E31" s="5120">
        <f t="shared" si="4"/>
        <v>0</v>
      </c>
      <c r="F31" s="5120">
        <f t="shared" si="4"/>
        <v>0</v>
      </c>
      <c r="G31" s="5120">
        <f t="shared" si="4"/>
        <v>0</v>
      </c>
      <c r="H31" s="5120">
        <f t="shared" si="4"/>
        <v>0</v>
      </c>
      <c r="I31" s="5120">
        <f t="shared" si="4"/>
        <v>0</v>
      </c>
      <c r="J31" s="5120">
        <f t="shared" ref="J31:O31" si="5">SUM(J26,J28:J30)</f>
        <v>0</v>
      </c>
      <c r="K31" s="5120">
        <f t="shared" si="5"/>
        <v>0</v>
      </c>
      <c r="L31" s="5120">
        <f t="shared" si="5"/>
        <v>0</v>
      </c>
      <c r="M31" s="5120">
        <f t="shared" si="5"/>
        <v>0</v>
      </c>
      <c r="N31" s="5120">
        <f t="shared" si="5"/>
        <v>0</v>
      </c>
      <c r="O31" s="5120">
        <f t="shared" si="5"/>
        <v>0</v>
      </c>
    </row>
    <row r="32" spans="1:15" ht="13.5" thickBot="1">
      <c r="A32" s="4924" t="s">
        <v>2487</v>
      </c>
      <c r="B32" s="4924" t="s">
        <v>2488</v>
      </c>
      <c r="C32" s="4925"/>
      <c r="D32" s="5120">
        <f t="shared" ref="D32:I32" si="6">SUM(D31,D23)</f>
        <v>0</v>
      </c>
      <c r="E32" s="5120">
        <f t="shared" si="6"/>
        <v>0</v>
      </c>
      <c r="F32" s="5120">
        <f t="shared" si="6"/>
        <v>0</v>
      </c>
      <c r="G32" s="5120">
        <f t="shared" si="6"/>
        <v>0</v>
      </c>
      <c r="H32" s="5120">
        <f t="shared" si="6"/>
        <v>0</v>
      </c>
      <c r="I32" s="5120">
        <f t="shared" si="6"/>
        <v>0</v>
      </c>
      <c r="J32" s="5120">
        <f t="shared" ref="J32:O32" si="7">SUM(J31,J23)</f>
        <v>0</v>
      </c>
      <c r="K32" s="5120">
        <f t="shared" si="7"/>
        <v>0</v>
      </c>
      <c r="L32" s="5120">
        <f t="shared" si="7"/>
        <v>0</v>
      </c>
      <c r="M32" s="5120">
        <f t="shared" si="7"/>
        <v>0</v>
      </c>
      <c r="N32" s="5120">
        <f t="shared" si="7"/>
        <v>0</v>
      </c>
      <c r="O32" s="5120">
        <f t="shared" si="7"/>
        <v>0</v>
      </c>
    </row>
    <row r="33" spans="1:61" ht="13.5" thickTop="1">
      <c r="A33" s="4926"/>
      <c r="B33" s="4927"/>
      <c r="C33" s="4928"/>
      <c r="D33" s="5158"/>
      <c r="E33" s="5159"/>
      <c r="F33" s="5158"/>
      <c r="G33" s="5159"/>
      <c r="H33" s="5158"/>
      <c r="I33" s="5159"/>
      <c r="J33" s="5158"/>
      <c r="K33" s="5159"/>
      <c r="L33" s="5158"/>
      <c r="M33" s="5159"/>
      <c r="N33" s="5158"/>
      <c r="O33" s="5160"/>
      <c r="P33" s="4929"/>
      <c r="Q33" s="4929"/>
      <c r="R33" s="4929"/>
      <c r="S33" s="4929"/>
      <c r="T33" s="4929"/>
      <c r="U33" s="4929"/>
      <c r="V33" s="4929"/>
      <c r="W33" s="4929"/>
      <c r="X33" s="4929"/>
      <c r="Y33" s="4929"/>
      <c r="Z33" s="4929"/>
      <c r="AA33" s="4929"/>
      <c r="AB33" s="4929"/>
      <c r="AC33" s="4929"/>
      <c r="AD33" s="4929"/>
      <c r="AE33" s="4929"/>
      <c r="AF33" s="4929"/>
      <c r="AG33" s="4929"/>
      <c r="AH33" s="4929"/>
      <c r="AI33" s="4929"/>
    </row>
    <row r="34" spans="1:61">
      <c r="A34" s="4930" t="s">
        <v>2489</v>
      </c>
      <c r="B34" s="4931"/>
      <c r="C34" s="4892"/>
      <c r="D34" s="5147"/>
      <c r="E34" s="5148"/>
      <c r="F34" s="5147"/>
      <c r="G34" s="5148"/>
      <c r="H34" s="5147"/>
      <c r="I34" s="5148"/>
      <c r="J34" s="5147"/>
      <c r="K34" s="5148"/>
      <c r="L34" s="5147"/>
      <c r="M34" s="5148"/>
      <c r="N34" s="5147"/>
      <c r="O34" s="5149"/>
    </row>
    <row r="35" spans="1:61">
      <c r="A35" s="4930"/>
      <c r="B35" s="4900" t="s">
        <v>2490</v>
      </c>
      <c r="C35" s="4892"/>
      <c r="D35" s="4896"/>
      <c r="E35" s="4897"/>
      <c r="F35" s="4896"/>
      <c r="G35" s="4897"/>
      <c r="H35" s="4896"/>
      <c r="I35" s="4898">
        <f>SUM(D35:H35)</f>
        <v>0</v>
      </c>
      <c r="J35" s="4896"/>
      <c r="K35" s="4897"/>
      <c r="L35" s="4896"/>
      <c r="M35" s="4897"/>
      <c r="N35" s="4896"/>
      <c r="O35" s="4899">
        <f>SUM(J35:N35)</f>
        <v>0</v>
      </c>
    </row>
    <row r="36" spans="1:61">
      <c r="A36" s="4932"/>
      <c r="B36" s="4903" t="s">
        <v>2491</v>
      </c>
      <c r="C36" s="4933"/>
      <c r="D36" s="4905"/>
      <c r="E36" s="4906"/>
      <c r="F36" s="4905"/>
      <c r="G36" s="4906"/>
      <c r="H36" s="4905"/>
      <c r="I36" s="4898">
        <f>SUM(D36:H36)</f>
        <v>0</v>
      </c>
      <c r="J36" s="4905"/>
      <c r="K36" s="4906"/>
      <c r="L36" s="4905"/>
      <c r="M36" s="4906"/>
      <c r="N36" s="4905"/>
      <c r="O36" s="4899">
        <f>SUM(J36:N36)</f>
        <v>0</v>
      </c>
    </row>
    <row r="37" spans="1:61" ht="13.5" thickBot="1">
      <c r="A37" s="4924"/>
      <c r="B37" s="4910" t="s">
        <v>2492</v>
      </c>
      <c r="C37" s="4934"/>
      <c r="D37" s="4912">
        <f t="shared" ref="D37:N37" si="8">SUM(D35:D36)</f>
        <v>0</v>
      </c>
      <c r="E37" s="4912">
        <f t="shared" si="8"/>
        <v>0</v>
      </c>
      <c r="F37" s="4912">
        <f t="shared" si="8"/>
        <v>0</v>
      </c>
      <c r="G37" s="4912">
        <f t="shared" si="8"/>
        <v>0</v>
      </c>
      <c r="H37" s="4912">
        <f t="shared" si="8"/>
        <v>0</v>
      </c>
      <c r="I37" s="4912">
        <f t="shared" si="8"/>
        <v>0</v>
      </c>
      <c r="J37" s="4912">
        <f t="shared" si="8"/>
        <v>0</v>
      </c>
      <c r="K37" s="4912">
        <f t="shared" si="8"/>
        <v>0</v>
      </c>
      <c r="L37" s="4912">
        <f t="shared" si="8"/>
        <v>0</v>
      </c>
      <c r="M37" s="4912">
        <f t="shared" si="8"/>
        <v>0</v>
      </c>
      <c r="N37" s="4912">
        <f t="shared" si="8"/>
        <v>0</v>
      </c>
      <c r="O37" s="4912">
        <f>SUM(O35:O36)</f>
        <v>0</v>
      </c>
      <c r="P37" s="4929"/>
      <c r="Q37" s="4929"/>
      <c r="R37" s="4929"/>
      <c r="S37" s="4929"/>
      <c r="T37" s="4929"/>
      <c r="U37" s="4929"/>
      <c r="V37" s="4929"/>
      <c r="W37" s="4929"/>
      <c r="X37" s="4929"/>
      <c r="Y37" s="4929"/>
      <c r="Z37" s="4929"/>
      <c r="AA37" s="4929"/>
      <c r="AB37" s="4929"/>
      <c r="AC37" s="4929"/>
      <c r="AD37" s="4929"/>
      <c r="AE37" s="4929"/>
      <c r="AF37" s="4929"/>
      <c r="AG37" s="4929"/>
      <c r="AH37" s="4929"/>
      <c r="AI37" s="4929"/>
      <c r="AJ37" s="4929"/>
      <c r="AK37" s="4929"/>
      <c r="AL37" s="4929"/>
    </row>
    <row r="38" spans="1:61" ht="13.5" thickTop="1">
      <c r="A38" s="4870"/>
      <c r="B38" s="4935"/>
      <c r="C38" s="4869"/>
      <c r="D38" s="4870"/>
      <c r="E38" s="4870"/>
      <c r="F38" s="4870"/>
      <c r="G38" s="4870"/>
      <c r="H38" s="4870"/>
      <c r="I38" s="4870"/>
      <c r="J38" s="4870"/>
      <c r="K38" s="4870"/>
      <c r="L38" s="4870"/>
      <c r="M38" s="4870"/>
      <c r="N38" s="4870"/>
      <c r="O38" s="4867"/>
      <c r="P38" s="4929"/>
      <c r="Q38" s="4929"/>
      <c r="R38" s="4929"/>
      <c r="S38" s="4929"/>
      <c r="T38" s="4929"/>
      <c r="U38" s="4929"/>
      <c r="V38" s="4929"/>
      <c r="W38" s="4929"/>
      <c r="X38" s="4929"/>
      <c r="Y38" s="4929"/>
      <c r="Z38" s="4929"/>
      <c r="AA38" s="4929"/>
      <c r="AB38" s="4929"/>
      <c r="AC38" s="4929"/>
      <c r="AD38" s="4929"/>
      <c r="AE38" s="4929"/>
      <c r="AF38" s="4929"/>
      <c r="AG38" s="4929"/>
      <c r="AH38" s="4929"/>
      <c r="AI38" s="4929"/>
      <c r="AJ38" s="4929"/>
      <c r="AK38" s="4929"/>
      <c r="AL38" s="4929"/>
      <c r="AM38" s="4929"/>
      <c r="AN38" s="4929"/>
      <c r="AO38" s="4929"/>
      <c r="AP38" s="4929"/>
      <c r="AQ38" s="4929"/>
      <c r="AR38" s="4929"/>
      <c r="AS38" s="4929"/>
      <c r="AT38" s="4929"/>
      <c r="AU38" s="4929"/>
      <c r="AV38" s="4929"/>
      <c r="AW38" s="4929"/>
      <c r="AX38" s="4929"/>
      <c r="AY38" s="4929"/>
      <c r="AZ38" s="4929"/>
      <c r="BA38" s="4929"/>
      <c r="BB38" s="4929"/>
      <c r="BC38" s="4929"/>
      <c r="BD38" s="4929"/>
      <c r="BE38" s="4929"/>
      <c r="BF38" s="4929"/>
      <c r="BG38" s="4929"/>
      <c r="BH38" s="4929"/>
      <c r="BI38" s="4929"/>
    </row>
    <row r="39" spans="1:61">
      <c r="A39" s="4870" t="s">
        <v>2493</v>
      </c>
      <c r="B39" s="4935"/>
      <c r="C39" s="4869"/>
      <c r="D39" s="4870"/>
      <c r="E39" s="4870"/>
      <c r="F39" s="4870"/>
      <c r="G39" s="4870"/>
      <c r="H39" s="4870"/>
      <c r="I39" s="4870"/>
      <c r="J39" s="4870"/>
      <c r="K39" s="4870"/>
      <c r="L39" s="4870"/>
      <c r="M39" s="4870"/>
      <c r="N39" s="4870"/>
      <c r="O39" s="4867"/>
    </row>
    <row r="40" spans="1:61">
      <c r="A40" s="4870"/>
      <c r="B40" s="4935"/>
      <c r="C40" s="4869"/>
      <c r="D40" s="4870"/>
      <c r="E40" s="4870"/>
      <c r="F40" s="4870"/>
      <c r="G40" s="4870"/>
      <c r="H40" s="4870"/>
      <c r="I40" s="4870"/>
      <c r="J40" s="4870"/>
      <c r="K40" s="4870"/>
      <c r="L40" s="4870"/>
      <c r="M40" s="4870"/>
      <c r="N40" s="4870"/>
      <c r="O40" s="4867"/>
    </row>
    <row r="41" spans="1:61">
      <c r="A41" s="4870"/>
      <c r="B41" s="4935"/>
      <c r="C41" s="4869"/>
      <c r="D41" s="4870"/>
      <c r="E41" s="4870"/>
      <c r="F41" s="4870"/>
      <c r="G41" s="4870"/>
      <c r="H41" s="4870"/>
      <c r="I41" s="4870"/>
      <c r="J41" s="4870"/>
      <c r="K41" s="4870"/>
      <c r="L41" s="4870"/>
      <c r="M41" s="4870"/>
      <c r="N41" s="4870"/>
      <c r="O41" s="3460" t="str">
        <f>+ToC!E117</f>
        <v xml:space="preserve">GENERAL Annual Return </v>
      </c>
    </row>
    <row r="42" spans="1:61">
      <c r="A42" s="4870"/>
      <c r="B42" s="4935"/>
      <c r="C42" s="4869"/>
      <c r="D42" s="4867"/>
      <c r="E42" s="4870"/>
      <c r="F42" s="4870"/>
      <c r="G42" s="4870"/>
      <c r="H42" s="4870"/>
      <c r="I42" s="4870"/>
      <c r="J42" s="4870"/>
      <c r="K42" s="4870"/>
      <c r="L42" s="4870"/>
      <c r="M42" s="4870"/>
      <c r="N42" s="4870"/>
      <c r="O42" s="65" t="s">
        <v>2578</v>
      </c>
    </row>
    <row r="43" spans="1:61" hidden="1">
      <c r="O43" s="4929"/>
    </row>
    <row r="44" spans="1:61" hidden="1">
      <c r="O44" s="4929"/>
    </row>
    <row r="45" spans="1:61" hidden="1">
      <c r="O45" s="4929"/>
    </row>
    <row r="46" spans="1:61" hidden="1">
      <c r="O46" s="4929"/>
    </row>
    <row r="47" spans="1:61" hidden="1">
      <c r="O47" s="4929"/>
    </row>
    <row r="48" spans="1:61" hidden="1">
      <c r="O48" s="4929"/>
    </row>
    <row r="49" spans="15:15" hidden="1">
      <c r="O49" s="4929"/>
    </row>
    <row r="50" spans="15:15" hidden="1">
      <c r="O50" s="4929"/>
    </row>
    <row r="51" spans="15:15" hidden="1">
      <c r="O51" s="4929"/>
    </row>
    <row r="52" spans="15:15" hidden="1">
      <c r="O52" s="4929"/>
    </row>
    <row r="53" spans="15:15" hidden="1">
      <c r="O53" s="4929"/>
    </row>
    <row r="54" spans="15:15" hidden="1">
      <c r="O54" s="4929"/>
    </row>
    <row r="55" spans="15:15" hidden="1">
      <c r="O55" s="4929"/>
    </row>
    <row r="56" spans="15:15" hidden="1">
      <c r="O56" s="4929"/>
    </row>
    <row r="57" spans="15:15" hidden="1">
      <c r="O57" s="4929"/>
    </row>
    <row r="58" spans="15:15" hidden="1">
      <c r="O58" s="4929"/>
    </row>
    <row r="59" spans="15:15" hidden="1">
      <c r="O59" s="4929"/>
    </row>
    <row r="60" spans="15:15" hidden="1">
      <c r="O60" s="4929"/>
    </row>
    <row r="61" spans="15:15" hidden="1">
      <c r="O61" s="4929"/>
    </row>
    <row r="62" spans="15:15" hidden="1">
      <c r="O62" s="4929"/>
    </row>
    <row r="63" spans="15:15" hidden="1">
      <c r="O63" s="4929"/>
    </row>
    <row r="64" spans="15:15" hidden="1">
      <c r="O64" s="4929"/>
    </row>
    <row r="65" spans="15:15" hidden="1">
      <c r="O65" s="4929"/>
    </row>
    <row r="66" spans="15:15" hidden="1">
      <c r="O66" s="4929"/>
    </row>
    <row r="67" spans="15:15" hidden="1">
      <c r="O67" s="4929"/>
    </row>
    <row r="68" spans="15:15" hidden="1">
      <c r="O68" s="4929"/>
    </row>
    <row r="69" spans="15:15" hidden="1">
      <c r="O69" s="4929"/>
    </row>
    <row r="70" spans="15:15" hidden="1">
      <c r="O70" s="4929"/>
    </row>
    <row r="71" spans="15:15" hidden="1">
      <c r="O71" s="4929"/>
    </row>
    <row r="72" spans="15:15" hidden="1">
      <c r="O72" s="4929"/>
    </row>
    <row r="73" spans="15:15" hidden="1">
      <c r="O73" s="4929"/>
    </row>
    <row r="74" spans="15:15" hidden="1">
      <c r="O74" s="4929"/>
    </row>
    <row r="75" spans="15:15" hidden="1">
      <c r="O75" s="4929"/>
    </row>
    <row r="76" spans="15:15" hidden="1">
      <c r="O76" s="4929"/>
    </row>
    <row r="77" spans="15:15" hidden="1">
      <c r="O77" s="4929"/>
    </row>
    <row r="78" spans="15:15" hidden="1">
      <c r="O78" s="4929"/>
    </row>
    <row r="79" spans="15:15" hidden="1">
      <c r="O79" s="4929"/>
    </row>
    <row r="80" spans="15:15" hidden="1">
      <c r="O80" s="4929"/>
    </row>
    <row r="81" spans="15:15" hidden="1">
      <c r="O81" s="4929"/>
    </row>
    <row r="82" spans="15:15" hidden="1">
      <c r="O82" s="4929"/>
    </row>
    <row r="83" spans="15:15" hidden="1">
      <c r="O83" s="4929"/>
    </row>
    <row r="84" spans="15:15" hidden="1">
      <c r="O84" s="4929"/>
    </row>
    <row r="85" spans="15:15" hidden="1">
      <c r="O85" s="4929"/>
    </row>
    <row r="86" spans="15:15" hidden="1">
      <c r="O86" s="4929"/>
    </row>
    <row r="87" spans="15:15" hidden="1">
      <c r="O87" s="4929"/>
    </row>
    <row r="88" spans="15:15" hidden="1">
      <c r="O88" s="4929"/>
    </row>
    <row r="89" spans="15:15" hidden="1">
      <c r="O89" s="4929"/>
    </row>
    <row r="90" spans="15:15" hidden="1">
      <c r="O90" s="4929"/>
    </row>
    <row r="91" spans="15:15" hidden="1">
      <c r="O91" s="4929"/>
    </row>
    <row r="92" spans="15:15" hidden="1">
      <c r="O92" s="4929"/>
    </row>
    <row r="93" spans="15:15" hidden="1">
      <c r="O93" s="4929"/>
    </row>
    <row r="94" spans="15:15" hidden="1">
      <c r="O94" s="4929"/>
    </row>
    <row r="95" spans="15:15" hidden="1">
      <c r="O95" s="4929"/>
    </row>
    <row r="96" spans="15:15" hidden="1">
      <c r="O96" s="4929"/>
    </row>
    <row r="97" spans="15:15" hidden="1">
      <c r="O97" s="4929"/>
    </row>
    <row r="98" spans="15:15" hidden="1">
      <c r="O98" s="4929"/>
    </row>
    <row r="99" spans="15:15" hidden="1">
      <c r="O99" s="4929"/>
    </row>
    <row r="100" spans="15:15" hidden="1">
      <c r="O100" s="4929"/>
    </row>
    <row r="101" spans="15:15" hidden="1">
      <c r="O101" s="4929"/>
    </row>
    <row r="102" spans="15:15" hidden="1">
      <c r="O102" s="4929"/>
    </row>
    <row r="103" spans="15:15" hidden="1">
      <c r="O103" s="4929"/>
    </row>
    <row r="104" spans="15:15" hidden="1">
      <c r="O104" s="4929"/>
    </row>
    <row r="105" spans="15:15" hidden="1">
      <c r="O105" s="4929"/>
    </row>
    <row r="106" spans="15:15" hidden="1">
      <c r="O106" s="4929"/>
    </row>
    <row r="107" spans="15:15" hidden="1">
      <c r="O107" s="4929"/>
    </row>
    <row r="108" spans="15:15" hidden="1">
      <c r="O108" s="4929"/>
    </row>
    <row r="109" spans="15:15" hidden="1">
      <c r="O109" s="4929"/>
    </row>
    <row r="110" spans="15:15" hidden="1">
      <c r="O110" s="4929"/>
    </row>
    <row r="111" spans="15:15" hidden="1">
      <c r="O111" s="4929"/>
    </row>
    <row r="112" spans="15:15" hidden="1">
      <c r="O112" s="4929"/>
    </row>
    <row r="113" spans="15:15" hidden="1">
      <c r="O113" s="4929"/>
    </row>
    <row r="114" spans="15:15" hidden="1">
      <c r="O114" s="4929"/>
    </row>
    <row r="115" spans="15:15" hidden="1">
      <c r="O115" s="4929"/>
    </row>
    <row r="116" spans="15:15" hidden="1">
      <c r="O116" s="4929"/>
    </row>
    <row r="117" spans="15:15" hidden="1">
      <c r="O117" s="4929"/>
    </row>
    <row r="118" spans="15:15" hidden="1">
      <c r="O118" s="4929"/>
    </row>
    <row r="119" spans="15:15" hidden="1">
      <c r="O119" s="4929"/>
    </row>
    <row r="120" spans="15:15" hidden="1">
      <c r="O120" s="4929"/>
    </row>
    <row r="121" spans="15:15" hidden="1">
      <c r="O121" s="4929"/>
    </row>
    <row r="122" spans="15:15" hidden="1">
      <c r="O122" s="4929"/>
    </row>
    <row r="123" spans="15:15" hidden="1">
      <c r="O123" s="4929"/>
    </row>
    <row r="124" spans="15:15" hidden="1">
      <c r="O124" s="4929"/>
    </row>
    <row r="125" spans="15:15" hidden="1">
      <c r="O125" s="4929"/>
    </row>
    <row r="126" spans="15:15" hidden="1">
      <c r="O126" s="4929"/>
    </row>
    <row r="127" spans="15:15" hidden="1">
      <c r="O127" s="4929"/>
    </row>
    <row r="128" spans="15:15" hidden="1">
      <c r="O128" s="4929"/>
    </row>
    <row r="129" spans="15:15" hidden="1">
      <c r="O129" s="4929"/>
    </row>
    <row r="130" spans="15:15" hidden="1">
      <c r="O130" s="4929"/>
    </row>
    <row r="131" spans="15:15" hidden="1">
      <c r="O131" s="4929"/>
    </row>
    <row r="132" spans="15:15" hidden="1">
      <c r="O132" s="4929"/>
    </row>
    <row r="133" spans="15:15" hidden="1">
      <c r="O133" s="4929"/>
    </row>
    <row r="134" spans="15:15" hidden="1">
      <c r="O134" s="4929"/>
    </row>
    <row r="135" spans="15:15" hidden="1">
      <c r="O135" s="4929"/>
    </row>
    <row r="136" spans="15:15" hidden="1">
      <c r="O136" s="4929"/>
    </row>
    <row r="137" spans="15:15" hidden="1">
      <c r="O137" s="4929"/>
    </row>
    <row r="138" spans="15:15" hidden="1">
      <c r="O138" s="4929"/>
    </row>
    <row r="139" spans="15:15" hidden="1">
      <c r="O139" s="4929"/>
    </row>
    <row r="140" spans="15:15" hidden="1">
      <c r="O140" s="4929"/>
    </row>
    <row r="141" spans="15:15" hidden="1">
      <c r="O141" s="4929"/>
    </row>
    <row r="142" spans="15:15" hidden="1">
      <c r="O142" s="4929"/>
    </row>
    <row r="143" spans="15:15" hidden="1">
      <c r="O143" s="4929"/>
    </row>
    <row r="144" spans="15:15" hidden="1">
      <c r="O144" s="4929"/>
    </row>
    <row r="145" spans="15:15" hidden="1">
      <c r="O145" s="4929"/>
    </row>
    <row r="146" spans="15:15" hidden="1">
      <c r="O146" s="4929"/>
    </row>
    <row r="147" spans="15:15" hidden="1">
      <c r="O147" s="4929"/>
    </row>
    <row r="148" spans="15:15" hidden="1">
      <c r="O148" s="4929"/>
    </row>
    <row r="149" spans="15:15" hidden="1">
      <c r="O149" s="4929"/>
    </row>
    <row r="150" spans="15:15" hidden="1">
      <c r="O150" s="4929"/>
    </row>
    <row r="151" spans="15:15" hidden="1">
      <c r="O151" s="4929"/>
    </row>
    <row r="152" spans="15:15" hidden="1">
      <c r="O152" s="4929"/>
    </row>
    <row r="153" spans="15:15" hidden="1">
      <c r="O153" s="4929"/>
    </row>
    <row r="154" spans="15:15" hidden="1">
      <c r="O154" s="4929"/>
    </row>
    <row r="155" spans="15:15" hidden="1">
      <c r="O155" s="4929"/>
    </row>
    <row r="156" spans="15:15" hidden="1">
      <c r="O156" s="4929"/>
    </row>
    <row r="157" spans="15:15" hidden="1">
      <c r="O157" s="4929"/>
    </row>
    <row r="158" spans="15:15" hidden="1">
      <c r="O158" s="4929"/>
    </row>
    <row r="159" spans="15:15" hidden="1">
      <c r="O159" s="4929"/>
    </row>
    <row r="160" spans="15:15" hidden="1">
      <c r="O160" s="4929"/>
    </row>
    <row r="161" spans="15:15" hidden="1">
      <c r="O161" s="4929"/>
    </row>
    <row r="162" spans="15:15" hidden="1">
      <c r="O162" s="4929"/>
    </row>
    <row r="163" spans="15:15" hidden="1">
      <c r="O163" s="4929"/>
    </row>
    <row r="164" spans="15:15" hidden="1">
      <c r="O164" s="4929"/>
    </row>
    <row r="165" spans="15:15" hidden="1">
      <c r="O165" s="4929"/>
    </row>
    <row r="166" spans="15:15" hidden="1">
      <c r="O166" s="4929"/>
    </row>
    <row r="167" spans="15:15" hidden="1">
      <c r="O167" s="4929"/>
    </row>
    <row r="168" spans="15:15" hidden="1">
      <c r="O168" s="4929"/>
    </row>
    <row r="169" spans="15:15" hidden="1">
      <c r="O169" s="4929"/>
    </row>
    <row r="170" spans="15:15" hidden="1">
      <c r="O170" s="4929"/>
    </row>
    <row r="171" spans="15:15" hidden="1">
      <c r="O171" s="4929"/>
    </row>
    <row r="172" spans="15:15" hidden="1">
      <c r="O172" s="4929"/>
    </row>
    <row r="173" spans="15:15" hidden="1">
      <c r="O173" s="4929"/>
    </row>
    <row r="174" spans="15:15" hidden="1">
      <c r="O174" s="4929"/>
    </row>
    <row r="175" spans="15:15" hidden="1">
      <c r="O175" s="4929"/>
    </row>
    <row r="176" spans="15:15" hidden="1">
      <c r="O176" s="4929"/>
    </row>
    <row r="177" spans="15:15" hidden="1">
      <c r="O177" s="4929"/>
    </row>
    <row r="178" spans="15:15" hidden="1">
      <c r="O178" s="4929"/>
    </row>
    <row r="179" spans="15:15" hidden="1">
      <c r="O179" s="4929"/>
    </row>
    <row r="180" spans="15:15" hidden="1">
      <c r="O180" s="4929"/>
    </row>
    <row r="181" spans="15:15" hidden="1">
      <c r="O181" s="4929"/>
    </row>
    <row r="182" spans="15:15" hidden="1">
      <c r="O182" s="4929"/>
    </row>
    <row r="183" spans="15:15" hidden="1">
      <c r="O183" s="4929"/>
    </row>
    <row r="184" spans="15:15" hidden="1">
      <c r="O184" s="4929"/>
    </row>
    <row r="185" spans="15:15" hidden="1">
      <c r="O185" s="4929"/>
    </row>
    <row r="186" spans="15:15" hidden="1">
      <c r="O186" s="4929"/>
    </row>
    <row r="187" spans="15:15" hidden="1">
      <c r="O187" s="4929"/>
    </row>
    <row r="188" spans="15:15" hidden="1">
      <c r="O188" s="4929"/>
    </row>
    <row r="189" spans="15:15" hidden="1">
      <c r="O189" s="4929"/>
    </row>
    <row r="190" spans="15:15" hidden="1">
      <c r="O190" s="4929"/>
    </row>
    <row r="191" spans="15:15" hidden="1">
      <c r="O191" s="4929"/>
    </row>
    <row r="192" spans="15:15" hidden="1">
      <c r="O192" s="4929"/>
    </row>
    <row r="193" spans="15:15" hidden="1">
      <c r="O193" s="4929"/>
    </row>
    <row r="194" spans="15:15" hidden="1">
      <c r="O194" s="4929"/>
    </row>
    <row r="195" spans="15:15" hidden="1">
      <c r="O195" s="4929"/>
    </row>
    <row r="196" spans="15:15" hidden="1">
      <c r="O196" s="4929"/>
    </row>
    <row r="197" spans="15:15" hidden="1">
      <c r="O197" s="4929"/>
    </row>
    <row r="198" spans="15:15" hidden="1">
      <c r="O198" s="4929"/>
    </row>
    <row r="199" spans="15:15" hidden="1">
      <c r="O199" s="4929"/>
    </row>
    <row r="200" spans="15:15" hidden="1">
      <c r="O200" s="4929"/>
    </row>
    <row r="201" spans="15:15" hidden="1">
      <c r="O201" s="4929"/>
    </row>
    <row r="202" spans="15:15" hidden="1">
      <c r="O202" s="4929"/>
    </row>
    <row r="203" spans="15:15" hidden="1">
      <c r="O203" s="4929"/>
    </row>
    <row r="204" spans="15:15" hidden="1">
      <c r="O204" s="4929"/>
    </row>
    <row r="205" spans="15:15" hidden="1">
      <c r="O205" s="4929"/>
    </row>
    <row r="206" spans="15:15" hidden="1">
      <c r="O206" s="4929"/>
    </row>
    <row r="207" spans="15:15" hidden="1">
      <c r="O207" s="4929"/>
    </row>
    <row r="208" spans="15:15" hidden="1">
      <c r="O208" s="4929"/>
    </row>
    <row r="209" spans="15:15" hidden="1">
      <c r="O209" s="4929"/>
    </row>
    <row r="210" spans="15:15" hidden="1">
      <c r="O210" s="4929"/>
    </row>
    <row r="211" spans="15:15" hidden="1">
      <c r="O211" s="4929"/>
    </row>
    <row r="212" spans="15:15" hidden="1">
      <c r="O212" s="4929"/>
    </row>
    <row r="213" spans="15:15" hidden="1">
      <c r="O213" s="4929"/>
    </row>
    <row r="214" spans="15:15" hidden="1">
      <c r="O214" s="4929"/>
    </row>
    <row r="215" spans="15:15" hidden="1">
      <c r="O215" s="4929"/>
    </row>
    <row r="216" spans="15:15" hidden="1">
      <c r="O216" s="4929"/>
    </row>
    <row r="217" spans="15:15" hidden="1">
      <c r="O217" s="4929"/>
    </row>
    <row r="218" spans="15:15" hidden="1">
      <c r="O218" s="4929"/>
    </row>
    <row r="219" spans="15:15" hidden="1">
      <c r="O219" s="4929"/>
    </row>
    <row r="220" spans="15:15" hidden="1">
      <c r="O220" s="4929"/>
    </row>
    <row r="221" spans="15:15" hidden="1">
      <c r="O221" s="4929"/>
    </row>
    <row r="222" spans="15:15" hidden="1">
      <c r="O222" s="4929"/>
    </row>
    <row r="223" spans="15:15" hidden="1">
      <c r="O223" s="4929"/>
    </row>
    <row r="224" spans="15:15" hidden="1">
      <c r="O224" s="4929"/>
    </row>
    <row r="225" spans="15:15" hidden="1">
      <c r="O225" s="4929"/>
    </row>
    <row r="226" spans="15:15" hidden="1">
      <c r="O226" s="4929"/>
    </row>
    <row r="227" spans="15:15" hidden="1">
      <c r="O227" s="4929"/>
    </row>
    <row r="228" spans="15:15" hidden="1">
      <c r="O228" s="4929"/>
    </row>
    <row r="229" spans="15:15" hidden="1">
      <c r="O229" s="4929"/>
    </row>
    <row r="230" spans="15:15" hidden="1">
      <c r="O230" s="4929"/>
    </row>
    <row r="231" spans="15:15" hidden="1">
      <c r="O231" s="4929"/>
    </row>
    <row r="232" spans="15:15" hidden="1">
      <c r="O232" s="4929"/>
    </row>
    <row r="233" spans="15:15" hidden="1">
      <c r="O233" s="4929"/>
    </row>
    <row r="234" spans="15:15" hidden="1">
      <c r="O234" s="4929"/>
    </row>
    <row r="235" spans="15:15" hidden="1">
      <c r="O235" s="4929"/>
    </row>
    <row r="236" spans="15:15" hidden="1">
      <c r="O236" s="4929"/>
    </row>
    <row r="237" spans="15:15" hidden="1">
      <c r="O237" s="4929"/>
    </row>
    <row r="238" spans="15:15" hidden="1">
      <c r="O238" s="4929"/>
    </row>
    <row r="239" spans="15:15" hidden="1">
      <c r="O239" s="4929"/>
    </row>
    <row r="240" spans="15:15" hidden="1">
      <c r="O240" s="4929"/>
    </row>
    <row r="241" spans="15:15" hidden="1">
      <c r="O241" s="4929"/>
    </row>
    <row r="242" spans="15:15" hidden="1">
      <c r="O242" s="4929"/>
    </row>
    <row r="243" spans="15:15" hidden="1">
      <c r="O243" s="4929"/>
    </row>
    <row r="244" spans="15:15" hidden="1">
      <c r="O244" s="4929"/>
    </row>
    <row r="245" spans="15:15" hidden="1">
      <c r="O245" s="4929"/>
    </row>
    <row r="246" spans="15:15" hidden="1">
      <c r="O246" s="4929"/>
    </row>
    <row r="247" spans="15:15" hidden="1">
      <c r="O247" s="4929"/>
    </row>
    <row r="248" spans="15:15" hidden="1">
      <c r="O248" s="4929"/>
    </row>
    <row r="249" spans="15:15" hidden="1">
      <c r="O249" s="4929"/>
    </row>
    <row r="250" spans="15:15" hidden="1">
      <c r="O250" s="4929"/>
    </row>
    <row r="251" spans="15:15" hidden="1">
      <c r="O251" s="4929"/>
    </row>
    <row r="252" spans="15:15" hidden="1">
      <c r="O252" s="4929"/>
    </row>
    <row r="253" spans="15:15" hidden="1">
      <c r="O253" s="4929"/>
    </row>
    <row r="254" spans="15:15" hidden="1">
      <c r="O254" s="4929"/>
    </row>
    <row r="255" spans="15:15" hidden="1">
      <c r="O255" s="4929"/>
    </row>
    <row r="256" spans="15:15" hidden="1">
      <c r="O256" s="4929"/>
    </row>
    <row r="257" spans="15:15" hidden="1">
      <c r="O257" s="4929"/>
    </row>
    <row r="258" spans="15:15" hidden="1">
      <c r="O258" s="4929"/>
    </row>
    <row r="259" spans="15:15" hidden="1">
      <c r="O259" s="4929"/>
    </row>
    <row r="260" spans="15:15" hidden="1">
      <c r="O260" s="4929"/>
    </row>
    <row r="261" spans="15:15" hidden="1">
      <c r="O261" s="4929"/>
    </row>
    <row r="262" spans="15:15" hidden="1">
      <c r="O262" s="4929"/>
    </row>
    <row r="263" spans="15:15" hidden="1">
      <c r="O263" s="4929"/>
    </row>
    <row r="264" spans="15:15" hidden="1">
      <c r="O264" s="4929"/>
    </row>
    <row r="265" spans="15:15" hidden="1">
      <c r="O265" s="4929"/>
    </row>
    <row r="266" spans="15:15" hidden="1">
      <c r="O266" s="4929"/>
    </row>
    <row r="267" spans="15:15" hidden="1">
      <c r="O267" s="4929"/>
    </row>
    <row r="268" spans="15:15" hidden="1">
      <c r="O268" s="4929"/>
    </row>
    <row r="269" spans="15:15" hidden="1">
      <c r="O269" s="4929"/>
    </row>
    <row r="270" spans="15:15" hidden="1">
      <c r="O270" s="4929"/>
    </row>
    <row r="271" spans="15:15" hidden="1">
      <c r="O271" s="4929"/>
    </row>
    <row r="272" spans="15:15" hidden="1">
      <c r="O272" s="4929"/>
    </row>
    <row r="273" spans="15:15" hidden="1">
      <c r="O273" s="4929"/>
    </row>
    <row r="274" spans="15:15" hidden="1">
      <c r="O274" s="4929"/>
    </row>
    <row r="275" spans="15:15" hidden="1">
      <c r="O275" s="4929"/>
    </row>
    <row r="276" spans="15:15" hidden="1">
      <c r="O276" s="4929"/>
    </row>
    <row r="277" spans="15:15" hidden="1">
      <c r="O277" s="4929"/>
    </row>
    <row r="278" spans="15:15" hidden="1">
      <c r="O278" s="4929"/>
    </row>
    <row r="279" spans="15:15" hidden="1">
      <c r="O279" s="4929"/>
    </row>
    <row r="280" spans="15:15" hidden="1">
      <c r="O280" s="4929"/>
    </row>
    <row r="281" spans="15:15" hidden="1">
      <c r="O281" s="4929"/>
    </row>
    <row r="282" spans="15:15" hidden="1">
      <c r="O282" s="4929"/>
    </row>
    <row r="283" spans="15:15" hidden="1">
      <c r="O283" s="4929"/>
    </row>
    <row r="284" spans="15:15" hidden="1">
      <c r="O284" s="4929"/>
    </row>
    <row r="285" spans="15:15" hidden="1">
      <c r="O285" s="4929"/>
    </row>
    <row r="286" spans="15:15" hidden="1">
      <c r="O286" s="4929"/>
    </row>
    <row r="287" spans="15:15" hidden="1">
      <c r="O287" s="4929"/>
    </row>
    <row r="288" spans="15:15" hidden="1">
      <c r="O288" s="4929"/>
    </row>
    <row r="289" spans="15:15" hidden="1">
      <c r="O289" s="4929"/>
    </row>
    <row r="290" spans="15:15" hidden="1">
      <c r="O290" s="4929"/>
    </row>
    <row r="291" spans="15:15" hidden="1">
      <c r="O291" s="4929"/>
    </row>
    <row r="292" spans="15:15" hidden="1">
      <c r="O292" s="4929"/>
    </row>
    <row r="293" spans="15:15" hidden="1">
      <c r="O293" s="4929"/>
    </row>
    <row r="294" spans="15:15" hidden="1">
      <c r="O294" s="4929"/>
    </row>
    <row r="295" spans="15:15" hidden="1">
      <c r="O295" s="4929"/>
    </row>
    <row r="296" spans="15:15" hidden="1">
      <c r="O296" s="4929"/>
    </row>
    <row r="297" spans="15:15" hidden="1">
      <c r="O297" s="4929"/>
    </row>
    <row r="298" spans="15:15" hidden="1">
      <c r="O298" s="4929"/>
    </row>
    <row r="299" spans="15:15" hidden="1">
      <c r="O299" s="4929"/>
    </row>
    <row r="300" spans="15:15" hidden="1">
      <c r="O300" s="4929"/>
    </row>
    <row r="301" spans="15:15" hidden="1">
      <c r="O301" s="4929"/>
    </row>
  </sheetData>
  <sheetProtection algorithmName="SHA-512" hashValue="71zIS3pFAoy8I9BvuK9Q7uLp9DWJyVY9mOZBP8ZYXclIrtf/J+s4jjAWy+Ei9aquWnd+9LDRI53CjDYO1lBBDQ==" saltValue="HV6R4V1oZ1X64KVARIH8aw==" spinCount="100000" sheet="1" objects="1" scenarios="1"/>
  <mergeCells count="5">
    <mergeCell ref="A1:O1"/>
    <mergeCell ref="A8:O8"/>
    <mergeCell ref="A9:O9"/>
    <mergeCell ref="D11:I11"/>
    <mergeCell ref="J11:O11"/>
  </mergeCells>
  <hyperlinks>
    <hyperlink ref="A1:O1" location="ToC!A1" display="ToC!A1"/>
  </hyperlinks>
  <pageMargins left="0.70866141732283472" right="0.70866141732283472" top="0.74803149606299213" bottom="0.74803149606299213" header="0.31496062992125984" footer="0.31496062992125984"/>
  <pageSetup scale="45" orientation="portrait" r:id="rId1"/>
  <headerFooter>
    <oddHeader>&amp;L&amp;A&amp;C&amp;"Times New Roman,Bold" DRAFT 
INTERNAL USE ONLY&amp;RPage &amp;P</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CCFFCC"/>
    <pageSetUpPr fitToPage="1"/>
  </sheetPr>
  <dimension ref="A1:H28"/>
  <sheetViews>
    <sheetView zoomScaleNormal="100" workbookViewId="0">
      <selection activeCell="C11" sqref="C11"/>
    </sheetView>
  </sheetViews>
  <sheetFormatPr defaultColWidth="0" defaultRowHeight="12.75" zeroHeight="1"/>
  <cols>
    <col min="1" max="1" width="61" style="4752" customWidth="1"/>
    <col min="2" max="2" width="6.6640625" style="4822" customWidth="1"/>
    <col min="3" max="4" width="15.33203125" style="4752" customWidth="1"/>
    <col min="5" max="5" width="16.6640625" style="4752" customWidth="1"/>
    <col min="6" max="7" width="15.33203125" style="4752" customWidth="1"/>
    <col min="8" max="8" width="14.33203125" style="4752" customWidth="1"/>
    <col min="9" max="16384" width="10.33203125" style="4752" hidden="1"/>
  </cols>
  <sheetData>
    <row r="1" spans="1:8">
      <c r="A1" s="6805" t="s">
        <v>2634</v>
      </c>
      <c r="B1" s="6782"/>
      <c r="C1" s="6782"/>
      <c r="D1" s="6782"/>
      <c r="E1" s="6782"/>
      <c r="F1" s="6782"/>
      <c r="G1" s="6782"/>
      <c r="H1" s="6782"/>
    </row>
    <row r="2" spans="1:8">
      <c r="A2" s="4753"/>
      <c r="B2" s="4755"/>
      <c r="C2" s="4756"/>
      <c r="D2" s="4756"/>
      <c r="E2" s="4756"/>
      <c r="F2" s="4756"/>
      <c r="G2" s="4757"/>
      <c r="H2" s="5353" t="s">
        <v>1909</v>
      </c>
    </row>
    <row r="3" spans="1:8" ht="13.5" thickBot="1">
      <c r="A3" s="4871" t="str">
        <f>+Cover!A14</f>
        <v>Select Name of Insurer/ Financial Holding Company</v>
      </c>
      <c r="B3" s="4755"/>
      <c r="C3" s="4756"/>
      <c r="D3" s="4756"/>
      <c r="E3" s="4756"/>
      <c r="F3" s="4756"/>
      <c r="G3" s="4762"/>
      <c r="H3" s="4762"/>
    </row>
    <row r="4" spans="1:8">
      <c r="A4" s="4874" t="str">
        <f>+ToC!A3</f>
        <v>Insurer/Financial Holding Company</v>
      </c>
      <c r="B4" s="4755"/>
      <c r="C4" s="4756"/>
      <c r="D4" s="4756"/>
      <c r="E4" s="4756"/>
      <c r="F4" s="4756"/>
      <c r="G4" s="4762"/>
      <c r="H4" s="4762"/>
    </row>
    <row r="5" spans="1:8">
      <c r="A5" s="4874"/>
      <c r="B5" s="4755"/>
      <c r="C5" s="4756"/>
      <c r="D5" s="4756"/>
      <c r="E5" s="4756"/>
      <c r="F5" s="4756"/>
      <c r="G5" s="4762"/>
      <c r="H5" s="4762"/>
    </row>
    <row r="6" spans="1:8">
      <c r="A6" s="4874" t="str">
        <f>+ToC!A5</f>
        <v>General Insurers Annual Return</v>
      </c>
      <c r="B6" s="4755"/>
      <c r="C6" s="4756"/>
      <c r="D6" s="4756"/>
      <c r="E6" s="4756"/>
      <c r="F6" s="4756"/>
      <c r="G6" s="4762"/>
      <c r="H6" s="4762"/>
    </row>
    <row r="7" spans="1:8">
      <c r="A7" s="4874" t="str">
        <f>+ToC!A6</f>
        <v>For Year Ended:</v>
      </c>
      <c r="B7" s="4755"/>
      <c r="C7" s="4756"/>
      <c r="D7" s="4756"/>
      <c r="E7" s="4756"/>
      <c r="F7" s="4756"/>
      <c r="G7" s="4762"/>
      <c r="H7" s="434">
        <f>Cover!A22</f>
        <v>0</v>
      </c>
    </row>
    <row r="8" spans="1:8">
      <c r="A8" s="6783" t="s">
        <v>505</v>
      </c>
      <c r="B8" s="6783"/>
      <c r="C8" s="6783"/>
      <c r="D8" s="6783"/>
      <c r="E8" s="6783"/>
      <c r="F8" s="6783"/>
      <c r="G8" s="6783"/>
      <c r="H8" s="6783"/>
    </row>
    <row r="9" spans="1:8">
      <c r="A9" s="6821" t="s">
        <v>2494</v>
      </c>
      <c r="B9" s="6821"/>
      <c r="C9" s="6821"/>
      <c r="D9" s="6821"/>
      <c r="E9" s="6821"/>
      <c r="F9" s="6821"/>
      <c r="G9" s="6821"/>
      <c r="H9" s="6821"/>
    </row>
    <row r="10" spans="1:8">
      <c r="A10" s="4938"/>
      <c r="B10" s="4939"/>
      <c r="C10" s="6804">
        <f>YEAR(H7)</f>
        <v>1900</v>
      </c>
      <c r="D10" s="6804"/>
      <c r="E10" s="6804"/>
      <c r="F10" s="6804">
        <f>C10-1</f>
        <v>1899</v>
      </c>
      <c r="G10" s="6804"/>
      <c r="H10" s="6804"/>
    </row>
    <row r="11" spans="1:8" ht="38.25">
      <c r="A11" s="4767"/>
      <c r="B11" s="4940"/>
      <c r="C11" s="4941" t="s">
        <v>2495</v>
      </c>
      <c r="D11" s="4941" t="s">
        <v>2496</v>
      </c>
      <c r="E11" s="4941" t="s">
        <v>182</v>
      </c>
      <c r="F11" s="4941" t="s">
        <v>2495</v>
      </c>
      <c r="G11" s="4941" t="s">
        <v>2496</v>
      </c>
      <c r="H11" s="4941" t="s">
        <v>182</v>
      </c>
    </row>
    <row r="12" spans="1:8">
      <c r="A12" s="4942"/>
      <c r="B12" s="4943"/>
      <c r="C12" s="4827" t="s">
        <v>881</v>
      </c>
      <c r="D12" s="4827" t="s">
        <v>881</v>
      </c>
      <c r="E12" s="4827" t="s">
        <v>881</v>
      </c>
      <c r="F12" s="4827" t="s">
        <v>881</v>
      </c>
      <c r="G12" s="4827" t="s">
        <v>881</v>
      </c>
      <c r="H12" s="4827" t="s">
        <v>881</v>
      </c>
    </row>
    <row r="13" spans="1:8">
      <c r="A13" s="4944" t="s">
        <v>2497</v>
      </c>
      <c r="B13" s="4945"/>
      <c r="C13" s="4946"/>
      <c r="D13" s="4946"/>
      <c r="E13" s="4946"/>
      <c r="F13" s="4946"/>
      <c r="G13" s="4946"/>
      <c r="H13" s="4946"/>
    </row>
    <row r="14" spans="1:8">
      <c r="A14" s="4947" t="s">
        <v>2498</v>
      </c>
      <c r="B14" s="4948"/>
      <c r="C14" s="4841"/>
      <c r="D14" s="4841"/>
      <c r="E14" s="4833">
        <f>SUM(C14:D14)</f>
        <v>0</v>
      </c>
      <c r="F14" s="4841"/>
      <c r="G14" s="4841"/>
      <c r="H14" s="4833">
        <f>SUM(F14:G14)</f>
        <v>0</v>
      </c>
    </row>
    <row r="15" spans="1:8">
      <c r="A15" s="4947" t="s">
        <v>2499</v>
      </c>
      <c r="B15" s="4948"/>
      <c r="C15" s="4841"/>
      <c r="D15" s="4841"/>
      <c r="E15" s="4833">
        <f>SUM(C15:D15)</f>
        <v>0</v>
      </c>
      <c r="F15" s="4841"/>
      <c r="G15" s="4841"/>
      <c r="H15" s="4833">
        <f>SUM(F15:G15)</f>
        <v>0</v>
      </c>
    </row>
    <row r="16" spans="1:8">
      <c r="A16" s="4949" t="s">
        <v>2500</v>
      </c>
      <c r="B16" s="4948"/>
      <c r="C16" s="4841"/>
      <c r="D16" s="4841"/>
      <c r="E16" s="4833">
        <f>SUM(C16:D16)</f>
        <v>0</v>
      </c>
      <c r="F16" s="4841"/>
      <c r="G16" s="4841"/>
      <c r="H16" s="4833">
        <f>SUM(F16:G16)</f>
        <v>0</v>
      </c>
    </row>
    <row r="17" spans="1:8">
      <c r="A17" s="4949" t="s">
        <v>2501</v>
      </c>
      <c r="B17" s="4948"/>
      <c r="C17" s="4841"/>
      <c r="D17" s="4841"/>
      <c r="E17" s="4833">
        <f>SUM(C17:D17)</f>
        <v>0</v>
      </c>
      <c r="F17" s="4841"/>
      <c r="G17" s="4841"/>
      <c r="H17" s="4833">
        <f>SUM(F17:G17)</f>
        <v>0</v>
      </c>
    </row>
    <row r="18" spans="1:8">
      <c r="A18" s="4950" t="s">
        <v>2502</v>
      </c>
      <c r="B18" s="4948"/>
      <c r="C18" s="4833">
        <f t="shared" ref="C18:H18" si="0">SUM(C14:C17)</f>
        <v>0</v>
      </c>
      <c r="D18" s="4833">
        <f t="shared" si="0"/>
        <v>0</v>
      </c>
      <c r="E18" s="4833">
        <f t="shared" si="0"/>
        <v>0</v>
      </c>
      <c r="F18" s="4833">
        <f t="shared" si="0"/>
        <v>0</v>
      </c>
      <c r="G18" s="4833">
        <f t="shared" si="0"/>
        <v>0</v>
      </c>
      <c r="H18" s="4833">
        <f t="shared" si="0"/>
        <v>0</v>
      </c>
    </row>
    <row r="19" spans="1:8">
      <c r="A19" s="4951"/>
      <c r="B19" s="4864"/>
      <c r="C19" s="4834"/>
      <c r="D19" s="4834"/>
      <c r="E19" s="4834"/>
      <c r="F19" s="4834"/>
      <c r="G19" s="4834"/>
      <c r="H19" s="4834"/>
    </row>
    <row r="20" spans="1:8">
      <c r="A20" s="4952" t="s">
        <v>2503</v>
      </c>
      <c r="B20" s="4953"/>
      <c r="C20" s="4954"/>
      <c r="D20" s="4954"/>
      <c r="E20" s="4954"/>
      <c r="F20" s="4954"/>
      <c r="G20" s="4954"/>
      <c r="H20" s="4954"/>
    </row>
    <row r="21" spans="1:8">
      <c r="A21" s="4947" t="s">
        <v>2498</v>
      </c>
      <c r="B21" s="4948"/>
      <c r="C21" s="4841"/>
      <c r="D21" s="4841"/>
      <c r="E21" s="4833">
        <f>SUM(C21:D21)</f>
        <v>0</v>
      </c>
      <c r="F21" s="4841"/>
      <c r="G21" s="4841"/>
      <c r="H21" s="4833">
        <f>SUM(F21:G21)</f>
        <v>0</v>
      </c>
    </row>
    <row r="22" spans="1:8">
      <c r="A22" s="4947" t="s">
        <v>2499</v>
      </c>
      <c r="B22" s="4948"/>
      <c r="C22" s="4841"/>
      <c r="D22" s="4841"/>
      <c r="E22" s="4833">
        <f>SUM(C22:D22)</f>
        <v>0</v>
      </c>
      <c r="F22" s="4841"/>
      <c r="G22" s="4841"/>
      <c r="H22" s="4833">
        <f>SUM(F22:G22)</f>
        <v>0</v>
      </c>
    </row>
    <row r="23" spans="1:8">
      <c r="A23" s="4949" t="s">
        <v>2500</v>
      </c>
      <c r="B23" s="4948"/>
      <c r="C23" s="4797"/>
      <c r="D23" s="4797"/>
      <c r="E23" s="4833">
        <f>SUM(C23:D23)</f>
        <v>0</v>
      </c>
      <c r="F23" s="4797"/>
      <c r="G23" s="4797"/>
      <c r="H23" s="4833">
        <f>SUM(F23:G23)</f>
        <v>0</v>
      </c>
    </row>
    <row r="24" spans="1:8">
      <c r="A24" s="4949" t="s">
        <v>2501</v>
      </c>
      <c r="B24" s="4948"/>
      <c r="C24" s="4797"/>
      <c r="D24" s="4797"/>
      <c r="E24" s="4833">
        <f>SUM(C24:D24)</f>
        <v>0</v>
      </c>
      <c r="F24" s="4797"/>
      <c r="G24" s="4797"/>
      <c r="H24" s="4833">
        <f>SUM(F24:G24)</f>
        <v>0</v>
      </c>
    </row>
    <row r="25" spans="1:8">
      <c r="A25" s="4955" t="s">
        <v>2502</v>
      </c>
      <c r="B25" s="4956"/>
      <c r="C25" s="4814">
        <f t="shared" ref="C25:H25" si="1">SUM(C21:C24)</f>
        <v>0</v>
      </c>
      <c r="D25" s="4814">
        <f t="shared" si="1"/>
        <v>0</v>
      </c>
      <c r="E25" s="4814">
        <f t="shared" si="1"/>
        <v>0</v>
      </c>
      <c r="F25" s="4814">
        <f t="shared" si="1"/>
        <v>0</v>
      </c>
      <c r="G25" s="4814">
        <f t="shared" si="1"/>
        <v>0</v>
      </c>
      <c r="H25" s="4814">
        <f t="shared" si="1"/>
        <v>0</v>
      </c>
    </row>
    <row r="26" spans="1:8">
      <c r="A26" s="4756"/>
      <c r="B26" s="4753"/>
      <c r="C26" s="4756"/>
      <c r="D26" s="4756"/>
      <c r="E26" s="4756"/>
      <c r="F26" s="4756"/>
      <c r="G26" s="4756"/>
      <c r="H26" s="4756"/>
    </row>
    <row r="27" spans="1:8">
      <c r="A27" s="4756"/>
      <c r="B27" s="4753"/>
      <c r="C27" s="4756"/>
      <c r="D27" s="4756"/>
      <c r="E27" s="4756"/>
      <c r="F27" s="4756"/>
      <c r="G27" s="4756"/>
      <c r="H27" s="3460" t="str">
        <f>+ToC!E117</f>
        <v xml:space="preserve">GENERAL Annual Return </v>
      </c>
    </row>
    <row r="28" spans="1:8">
      <c r="A28" s="4756"/>
      <c r="B28" s="4753"/>
      <c r="C28" s="4756"/>
      <c r="D28" s="4756"/>
      <c r="E28" s="4756"/>
      <c r="F28" s="4756"/>
      <c r="G28" s="4756"/>
      <c r="H28" s="65" t="s">
        <v>2579</v>
      </c>
    </row>
  </sheetData>
  <sheetProtection algorithmName="SHA-512" hashValue="GZM5sL5MP+oSQKrEHMTe8IOAm/PtPMzZragT9KzDkNq8rQJLvVesmw4iQMwzfACXW8Jh4Itf5Jg7Xo108jiItA==" saltValue="Rfecwn6ZeDTyTlfHXFWtVg==" spinCount="100000" sheet="1" objects="1" scenarios="1"/>
  <mergeCells count="5">
    <mergeCell ref="A1:H1"/>
    <mergeCell ref="A8:H8"/>
    <mergeCell ref="A9:H9"/>
    <mergeCell ref="C10:E10"/>
    <mergeCell ref="F10:H10"/>
  </mergeCells>
  <hyperlinks>
    <hyperlink ref="A1:H1" location="ToC!A1" display="50.40"/>
  </hyperlinks>
  <pageMargins left="0.70866141732283472" right="0.70866141732283472" top="0.74803149606299213" bottom="0.74803149606299213" header="0.31496062992125984" footer="0.31496062992125984"/>
  <pageSetup scale="63" orientation="portrait" r:id="rId1"/>
  <headerFooter>
    <oddHeader>&amp;L&amp;A&amp;C&amp;"Times New Roman,Bold" DRAFT 
INTERNAL USE ONLY&amp;RPage &amp;P</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CCFFCC"/>
    <pageSetUpPr fitToPage="1"/>
  </sheetPr>
  <dimension ref="A1:AA34"/>
  <sheetViews>
    <sheetView topLeftCell="B1" zoomScale="80" zoomScaleNormal="80" workbookViewId="0">
      <selection activeCell="B26" sqref="B26"/>
    </sheetView>
  </sheetViews>
  <sheetFormatPr defaultColWidth="0" defaultRowHeight="12.75" zeroHeight="1"/>
  <cols>
    <col min="1" max="1" width="3.6640625" style="4957" customWidth="1"/>
    <col min="2" max="2" width="30.83203125" style="4957" bestFit="1" customWidth="1"/>
    <col min="3" max="3" width="5.33203125" style="5009" customWidth="1"/>
    <col min="4" max="11" width="13.6640625" style="4957" customWidth="1"/>
    <col min="12" max="12" width="14.6640625" style="4957" customWidth="1"/>
    <col min="13" max="19" width="13.6640625" style="4957" customWidth="1"/>
    <col min="20" max="20" width="14.6640625" style="4957" customWidth="1"/>
    <col min="21" max="26" width="13.6640625" style="4957" customWidth="1"/>
    <col min="27" max="27" width="13.33203125" style="4957" customWidth="1"/>
    <col min="28" max="16384" width="8" style="4957" hidden="1"/>
  </cols>
  <sheetData>
    <row r="1" spans="1:27">
      <c r="A1" s="6825">
        <v>50.41</v>
      </c>
      <c r="B1" s="6825"/>
      <c r="C1" s="6825"/>
      <c r="D1" s="6825"/>
      <c r="E1" s="6825"/>
      <c r="F1" s="6825"/>
      <c r="G1" s="6825"/>
      <c r="H1" s="6825"/>
      <c r="I1" s="6825"/>
      <c r="J1" s="6825"/>
      <c r="K1" s="6825"/>
      <c r="L1" s="6825"/>
      <c r="M1" s="6825"/>
      <c r="N1" s="6825"/>
      <c r="O1" s="6825"/>
      <c r="P1" s="6825"/>
      <c r="Q1" s="6825"/>
      <c r="R1" s="6825"/>
      <c r="S1" s="6825"/>
      <c r="T1" s="6825"/>
      <c r="U1" s="6825"/>
      <c r="V1" s="6825"/>
      <c r="W1" s="6825"/>
      <c r="X1" s="6825"/>
      <c r="Y1" s="6825"/>
      <c r="Z1" s="6825"/>
      <c r="AA1" s="6825"/>
    </row>
    <row r="2" spans="1:27">
      <c r="A2" s="4958"/>
      <c r="B2" s="4959"/>
      <c r="C2" s="4960"/>
      <c r="D2" s="4959"/>
      <c r="E2" s="4959"/>
      <c r="F2" s="4959"/>
      <c r="G2" s="4959"/>
      <c r="H2" s="4959"/>
      <c r="I2" s="4959"/>
      <c r="J2" s="4959"/>
      <c r="K2" s="4959"/>
      <c r="L2" s="4961"/>
      <c r="M2" s="4961"/>
      <c r="N2" s="4961"/>
      <c r="O2" s="4961"/>
      <c r="P2" s="4961"/>
      <c r="Q2" s="4961"/>
      <c r="R2" s="4961"/>
      <c r="S2" s="4961"/>
      <c r="T2" s="4961"/>
      <c r="U2" s="4961"/>
      <c r="V2" s="4961"/>
      <c r="W2" s="4961"/>
      <c r="X2" s="4961"/>
      <c r="Y2" s="4961"/>
      <c r="Z2" s="4961"/>
      <c r="AA2" s="5353" t="s">
        <v>1909</v>
      </c>
    </row>
    <row r="3" spans="1:27" ht="13.5" thickBot="1">
      <c r="A3" s="4871" t="str">
        <f>+Cover!A14</f>
        <v>Select Name of Insurer/ Financial Holding Company</v>
      </c>
      <c r="B3" s="4963"/>
      <c r="C3" s="4964"/>
      <c r="D3" s="4965"/>
      <c r="E3" s="4965"/>
      <c r="F3" s="4966"/>
      <c r="G3" s="4966"/>
      <c r="H3" s="4966"/>
      <c r="I3" s="4966"/>
      <c r="J3" s="4966"/>
      <c r="K3" s="4966"/>
      <c r="L3" s="4961"/>
      <c r="M3" s="4961"/>
      <c r="N3" s="4961"/>
      <c r="O3" s="4961"/>
      <c r="P3" s="4961"/>
      <c r="Q3" s="4961"/>
      <c r="R3" s="4961"/>
      <c r="S3" s="4961"/>
      <c r="T3" s="4961"/>
      <c r="U3" s="4961"/>
      <c r="V3" s="4961"/>
      <c r="W3" s="4961"/>
      <c r="X3" s="4961"/>
      <c r="Y3" s="4961"/>
      <c r="Z3" s="4961"/>
      <c r="AA3" s="4967"/>
    </row>
    <row r="4" spans="1:27">
      <c r="A4" s="4874" t="str">
        <f>+ToC!A3</f>
        <v>Insurer/Financial Holding Company</v>
      </c>
      <c r="B4" s="4968"/>
      <c r="C4" s="4964"/>
      <c r="D4" s="4965"/>
      <c r="E4" s="4965"/>
      <c r="F4" s="4966"/>
      <c r="G4" s="4966"/>
      <c r="H4" s="4966"/>
      <c r="I4" s="4966"/>
      <c r="J4" s="4966"/>
      <c r="K4" s="4966"/>
      <c r="L4" s="4961"/>
      <c r="M4" s="4961"/>
      <c r="N4" s="4961"/>
      <c r="O4" s="4961"/>
      <c r="P4" s="4961"/>
      <c r="Q4" s="4961"/>
      <c r="R4" s="4961"/>
      <c r="S4" s="4961"/>
      <c r="T4" s="4961"/>
      <c r="U4" s="4961"/>
      <c r="V4" s="4961"/>
      <c r="W4" s="4961"/>
      <c r="X4" s="4961"/>
      <c r="Y4" s="4961"/>
      <c r="Z4" s="4961"/>
      <c r="AA4" s="4967"/>
    </row>
    <row r="5" spans="1:27">
      <c r="A5" s="4874"/>
      <c r="B5" s="4968"/>
      <c r="C5" s="4964"/>
      <c r="D5" s="4965"/>
      <c r="E5" s="4965"/>
      <c r="F5" s="4966"/>
      <c r="G5" s="4966"/>
      <c r="H5" s="4966"/>
      <c r="I5" s="4966"/>
      <c r="J5" s="4966"/>
      <c r="K5" s="4966"/>
      <c r="L5" s="4961"/>
      <c r="M5" s="4961"/>
      <c r="N5" s="4961"/>
      <c r="O5" s="4961"/>
      <c r="P5" s="4961"/>
      <c r="Q5" s="4961"/>
      <c r="R5" s="4961"/>
      <c r="S5" s="4961"/>
      <c r="T5" s="4961"/>
      <c r="U5" s="4961"/>
      <c r="V5" s="4961"/>
      <c r="W5" s="4961"/>
      <c r="X5" s="4961"/>
      <c r="Y5" s="4961"/>
      <c r="Z5" s="4961"/>
      <c r="AA5" s="4967"/>
    </row>
    <row r="6" spans="1:27">
      <c r="A6" s="4874" t="str">
        <f>+ToC!A5</f>
        <v>General Insurers Annual Return</v>
      </c>
      <c r="B6" s="4968"/>
      <c r="C6" s="4964"/>
      <c r="D6" s="4965"/>
      <c r="E6" s="4965"/>
      <c r="F6" s="4966"/>
      <c r="G6" s="4966"/>
      <c r="H6" s="4966"/>
      <c r="I6" s="4966"/>
      <c r="J6" s="4966"/>
      <c r="K6" s="4966"/>
      <c r="L6" s="4961"/>
      <c r="M6" s="4961"/>
      <c r="N6" s="4961"/>
      <c r="O6" s="4961"/>
      <c r="P6" s="4961"/>
      <c r="Q6" s="4961"/>
      <c r="R6" s="4961"/>
      <c r="S6" s="4961"/>
      <c r="T6" s="4961"/>
      <c r="U6" s="4961"/>
      <c r="V6" s="4961"/>
      <c r="W6" s="4961"/>
      <c r="X6" s="4961"/>
      <c r="Y6" s="4961"/>
      <c r="Z6" s="4961"/>
      <c r="AA6" s="4967"/>
    </row>
    <row r="7" spans="1:27">
      <c r="A7" s="4874" t="str">
        <f>+ToC!A6</f>
        <v>For Year Ended:</v>
      </c>
      <c r="B7" s="4968"/>
      <c r="C7" s="4964"/>
      <c r="D7" s="4965"/>
      <c r="E7" s="4965"/>
      <c r="F7" s="4966"/>
      <c r="G7" s="4966"/>
      <c r="H7" s="4966"/>
      <c r="I7" s="4966"/>
      <c r="J7" s="4966"/>
      <c r="K7" s="4966"/>
      <c r="L7" s="4961"/>
      <c r="M7" s="4961"/>
      <c r="N7" s="4961"/>
      <c r="O7" s="4961"/>
      <c r="P7" s="4961"/>
      <c r="Q7" s="4961"/>
      <c r="R7" s="4961"/>
      <c r="S7" s="4961"/>
      <c r="T7" s="4961"/>
      <c r="U7" s="4961"/>
      <c r="V7" s="4961"/>
      <c r="W7" s="4961"/>
      <c r="X7" s="4961"/>
      <c r="Y7" s="4961"/>
      <c r="Z7" s="4961"/>
      <c r="AA7" s="4967"/>
    </row>
    <row r="8" spans="1:27">
      <c r="A8" s="4969"/>
      <c r="B8" s="4968"/>
      <c r="C8" s="4964"/>
      <c r="D8" s="4965"/>
      <c r="E8" s="4965"/>
      <c r="F8" s="4966"/>
      <c r="G8" s="4966"/>
      <c r="H8" s="4966"/>
      <c r="I8" s="4966"/>
      <c r="J8" s="4966"/>
      <c r="K8" s="4966"/>
      <c r="L8" s="4961"/>
      <c r="M8" s="4961"/>
      <c r="N8" s="4961"/>
      <c r="O8" s="4961"/>
      <c r="P8" s="4961"/>
      <c r="Q8" s="4961"/>
      <c r="R8" s="4961"/>
      <c r="S8" s="4961"/>
      <c r="T8" s="4961"/>
      <c r="U8" s="4961"/>
      <c r="V8" s="4961"/>
      <c r="W8" s="4961"/>
      <c r="X8" s="4961"/>
      <c r="Y8" s="4961"/>
      <c r="Z8" s="4961"/>
      <c r="AA8" s="434">
        <f>Cover!A22</f>
        <v>0</v>
      </c>
    </row>
    <row r="9" spans="1:27">
      <c r="A9" s="6826" t="s">
        <v>505</v>
      </c>
      <c r="B9" s="6826"/>
      <c r="C9" s="6826"/>
      <c r="D9" s="6826"/>
      <c r="E9" s="6826"/>
      <c r="F9" s="6826"/>
      <c r="G9" s="6826"/>
      <c r="H9" s="6826"/>
      <c r="I9" s="6826"/>
      <c r="J9" s="6826"/>
      <c r="K9" s="6826"/>
      <c r="L9" s="6826"/>
      <c r="M9" s="6826"/>
      <c r="N9" s="6826"/>
      <c r="O9" s="6826"/>
      <c r="P9" s="6826"/>
      <c r="Q9" s="6826"/>
      <c r="R9" s="6826"/>
      <c r="S9" s="6826"/>
      <c r="T9" s="6826"/>
      <c r="U9" s="6826"/>
      <c r="V9" s="6826"/>
      <c r="W9" s="6826"/>
      <c r="X9" s="6826"/>
      <c r="Y9" s="6826"/>
      <c r="Z9" s="6826"/>
      <c r="AA9" s="6826"/>
    </row>
    <row r="10" spans="1:27">
      <c r="A10" s="6827" t="s">
        <v>2504</v>
      </c>
      <c r="B10" s="6827"/>
      <c r="C10" s="6827"/>
      <c r="D10" s="6827"/>
      <c r="E10" s="6827"/>
      <c r="F10" s="6827"/>
      <c r="G10" s="6827"/>
      <c r="H10" s="6827"/>
      <c r="I10" s="6827"/>
      <c r="J10" s="6827"/>
      <c r="K10" s="6827"/>
      <c r="L10" s="6827"/>
      <c r="M10" s="6827"/>
      <c r="N10" s="6827"/>
      <c r="O10" s="6827"/>
      <c r="P10" s="6827"/>
      <c r="Q10" s="6827"/>
      <c r="R10" s="6827"/>
      <c r="S10" s="6827"/>
      <c r="T10" s="6827"/>
      <c r="U10" s="6827"/>
      <c r="V10" s="6827"/>
      <c r="W10" s="6827"/>
      <c r="X10" s="6827"/>
      <c r="Y10" s="6827"/>
      <c r="Z10" s="6827"/>
      <c r="AA10" s="6827"/>
    </row>
    <row r="11" spans="1:27">
      <c r="A11" s="4965"/>
      <c r="B11" s="4970"/>
      <c r="C11" s="4971"/>
      <c r="D11" s="4970"/>
      <c r="E11" s="4970"/>
      <c r="F11" s="4970"/>
      <c r="G11" s="4970"/>
      <c r="H11" s="4970"/>
      <c r="I11" s="4970"/>
      <c r="J11" s="4970"/>
      <c r="K11" s="4970"/>
      <c r="L11" s="4970"/>
      <c r="M11" s="4970"/>
      <c r="N11" s="4970"/>
      <c r="O11" s="4970"/>
      <c r="P11" s="4970"/>
      <c r="Q11" s="4970"/>
      <c r="R11" s="4970"/>
      <c r="S11" s="4970"/>
      <c r="T11" s="4970"/>
      <c r="U11" s="4970"/>
      <c r="V11" s="4970"/>
      <c r="W11" s="4970"/>
      <c r="X11" s="4970"/>
      <c r="Y11" s="4970"/>
      <c r="Z11" s="4970"/>
      <c r="AA11" s="4970"/>
    </row>
    <row r="12" spans="1:27" s="4972" customFormat="1">
      <c r="A12" s="6828" t="s">
        <v>624</v>
      </c>
      <c r="B12" s="6829"/>
      <c r="C12" s="6830"/>
      <c r="D12" s="6837" t="s">
        <v>2505</v>
      </c>
      <c r="E12" s="6838"/>
      <c r="F12" s="6838"/>
      <c r="G12" s="6838"/>
      <c r="H12" s="6838"/>
      <c r="I12" s="6838"/>
      <c r="J12" s="6838"/>
      <c r="K12" s="6838"/>
      <c r="L12" s="6838"/>
      <c r="M12" s="6838"/>
      <c r="N12" s="6838"/>
      <c r="O12" s="6838"/>
      <c r="P12" s="6838"/>
      <c r="Q12" s="6838"/>
      <c r="R12" s="6838"/>
      <c r="S12" s="6838"/>
      <c r="T12" s="6838"/>
      <c r="U12" s="6838"/>
      <c r="V12" s="6838"/>
      <c r="W12" s="6838"/>
      <c r="X12" s="6838"/>
      <c r="Y12" s="6838"/>
      <c r="Z12" s="6838"/>
      <c r="AA12" s="6839"/>
    </row>
    <row r="13" spans="1:27" s="4972" customFormat="1">
      <c r="A13" s="6831"/>
      <c r="B13" s="6832"/>
      <c r="C13" s="6833"/>
      <c r="D13" s="6837" t="s">
        <v>2506</v>
      </c>
      <c r="E13" s="6838"/>
      <c r="F13" s="6838"/>
      <c r="G13" s="6838"/>
      <c r="H13" s="6838"/>
      <c r="I13" s="6838"/>
      <c r="J13" s="6838"/>
      <c r="K13" s="6838"/>
      <c r="L13" s="6837" t="s">
        <v>2489</v>
      </c>
      <c r="M13" s="6838"/>
      <c r="N13" s="6838"/>
      <c r="O13" s="6838"/>
      <c r="P13" s="6838"/>
      <c r="Q13" s="6838"/>
      <c r="R13" s="6838"/>
      <c r="S13" s="6839"/>
      <c r="T13" s="6837" t="s">
        <v>2507</v>
      </c>
      <c r="U13" s="6838"/>
      <c r="V13" s="6838"/>
      <c r="W13" s="6838"/>
      <c r="X13" s="6838"/>
      <c r="Y13" s="6838"/>
      <c r="Z13" s="6838"/>
      <c r="AA13" s="6839"/>
    </row>
    <row r="14" spans="1:27" s="4972" customFormat="1">
      <c r="A14" s="6831"/>
      <c r="B14" s="6832"/>
      <c r="C14" s="6833"/>
      <c r="D14" s="6822" t="s">
        <v>2508</v>
      </c>
      <c r="E14" s="6823"/>
      <c r="F14" s="6823"/>
      <c r="G14" s="6823"/>
      <c r="H14" s="6823"/>
      <c r="I14" s="6823"/>
      <c r="J14" s="6823"/>
      <c r="K14" s="6824"/>
      <c r="L14" s="6822" t="s">
        <v>2508</v>
      </c>
      <c r="M14" s="6823"/>
      <c r="N14" s="6823"/>
      <c r="O14" s="6823"/>
      <c r="P14" s="6823"/>
      <c r="Q14" s="6823"/>
      <c r="R14" s="6823"/>
      <c r="S14" s="6824"/>
      <c r="T14" s="6822" t="s">
        <v>2509</v>
      </c>
      <c r="U14" s="6823"/>
      <c r="V14" s="6823"/>
      <c r="W14" s="6823"/>
      <c r="X14" s="6823"/>
      <c r="Y14" s="6823"/>
      <c r="Z14" s="6823"/>
      <c r="AA14" s="6824"/>
    </row>
    <row r="15" spans="1:27" s="4972" customFormat="1" ht="19.5" customHeight="1">
      <c r="A15" s="6831"/>
      <c r="B15" s="6832"/>
      <c r="C15" s="6833"/>
      <c r="D15" s="4973" t="s">
        <v>2510</v>
      </c>
      <c r="E15" s="4973" t="s">
        <v>2511</v>
      </c>
      <c r="F15" s="4973" t="s">
        <v>2512</v>
      </c>
      <c r="G15" s="4973" t="s">
        <v>2513</v>
      </c>
      <c r="H15" s="4973" t="s">
        <v>2514</v>
      </c>
      <c r="I15" s="4973" t="s">
        <v>2515</v>
      </c>
      <c r="J15" s="4973" t="s">
        <v>2516</v>
      </c>
      <c r="K15" s="4974" t="s">
        <v>2517</v>
      </c>
      <c r="L15" s="4973" t="s">
        <v>2518</v>
      </c>
      <c r="M15" s="4973" t="s">
        <v>2511</v>
      </c>
      <c r="N15" s="4973" t="s">
        <v>2512</v>
      </c>
      <c r="O15" s="4973" t="s">
        <v>2513</v>
      </c>
      <c r="P15" s="4973" t="s">
        <v>2514</v>
      </c>
      <c r="Q15" s="4973" t="s">
        <v>2515</v>
      </c>
      <c r="R15" s="4973" t="s">
        <v>2516</v>
      </c>
      <c r="S15" s="4973" t="s">
        <v>2517</v>
      </c>
      <c r="T15" s="4973" t="s">
        <v>2518</v>
      </c>
      <c r="U15" s="4973" t="s">
        <v>2511</v>
      </c>
      <c r="V15" s="4973" t="s">
        <v>2512</v>
      </c>
      <c r="W15" s="4973" t="s">
        <v>2513</v>
      </c>
      <c r="X15" s="4973" t="s">
        <v>2514</v>
      </c>
      <c r="Y15" s="4973" t="s">
        <v>2515</v>
      </c>
      <c r="Z15" s="4973" t="s">
        <v>2516</v>
      </c>
      <c r="AA15" s="4975" t="s">
        <v>2517</v>
      </c>
    </row>
    <row r="16" spans="1:27" s="4972" customFormat="1">
      <c r="A16" s="6834"/>
      <c r="B16" s="6835"/>
      <c r="C16" s="6836"/>
      <c r="D16" s="4976" t="s">
        <v>2519</v>
      </c>
      <c r="E16" s="4976" t="s">
        <v>2519</v>
      </c>
      <c r="F16" s="4976" t="s">
        <v>2519</v>
      </c>
      <c r="G16" s="4976" t="s">
        <v>2519</v>
      </c>
      <c r="H16" s="4976" t="s">
        <v>2519</v>
      </c>
      <c r="I16" s="4976" t="s">
        <v>2519</v>
      </c>
      <c r="J16" s="4976" t="s">
        <v>2519</v>
      </c>
      <c r="K16" s="4976" t="s">
        <v>2519</v>
      </c>
      <c r="L16" s="4976" t="s">
        <v>2519</v>
      </c>
      <c r="M16" s="4976" t="s">
        <v>2519</v>
      </c>
      <c r="N16" s="4976" t="s">
        <v>2519</v>
      </c>
      <c r="O16" s="4976" t="s">
        <v>2519</v>
      </c>
      <c r="P16" s="4976" t="s">
        <v>2519</v>
      </c>
      <c r="Q16" s="4976" t="s">
        <v>2519</v>
      </c>
      <c r="R16" s="4976" t="s">
        <v>2519</v>
      </c>
      <c r="S16" s="4976" t="s">
        <v>2519</v>
      </c>
      <c r="T16" s="4976" t="s">
        <v>2519</v>
      </c>
      <c r="U16" s="4976" t="s">
        <v>2519</v>
      </c>
      <c r="V16" s="4976" t="s">
        <v>2519</v>
      </c>
      <c r="W16" s="4976" t="s">
        <v>2519</v>
      </c>
      <c r="X16" s="4976" t="s">
        <v>2519</v>
      </c>
      <c r="Y16" s="4976" t="s">
        <v>2519</v>
      </c>
      <c r="Z16" s="4976" t="s">
        <v>2519</v>
      </c>
      <c r="AA16" s="4977" t="s">
        <v>2519</v>
      </c>
    </row>
    <row r="17" spans="1:27">
      <c r="A17" s="4978" t="s">
        <v>299</v>
      </c>
      <c r="B17" s="4979" t="s">
        <v>300</v>
      </c>
      <c r="C17" s="4980"/>
      <c r="D17" s="4981"/>
      <c r="E17" s="4981"/>
      <c r="F17" s="4981"/>
      <c r="G17" s="4981"/>
      <c r="H17" s="4981"/>
      <c r="I17" s="4981"/>
      <c r="J17" s="4981"/>
      <c r="K17" s="4981"/>
      <c r="L17" s="4981"/>
      <c r="M17" s="4981"/>
      <c r="N17" s="4981"/>
      <c r="O17" s="4981"/>
      <c r="P17" s="4981"/>
      <c r="Q17" s="4981"/>
      <c r="R17" s="4981"/>
      <c r="S17" s="4981"/>
      <c r="T17" s="4981"/>
      <c r="U17" s="4981"/>
      <c r="V17" s="4981"/>
      <c r="W17" s="4981"/>
      <c r="X17" s="4981"/>
      <c r="Y17" s="4981"/>
      <c r="Z17" s="4981"/>
      <c r="AA17" s="4982"/>
    </row>
    <row r="18" spans="1:27">
      <c r="A18" s="4900">
        <v>1</v>
      </c>
      <c r="B18" s="4894" t="s">
        <v>665</v>
      </c>
      <c r="C18" s="4983"/>
      <c r="D18" s="4984"/>
      <c r="E18" s="4984"/>
      <c r="F18" s="4984"/>
      <c r="G18" s="4984"/>
      <c r="H18" s="4984"/>
      <c r="I18" s="4984"/>
      <c r="J18" s="4984"/>
      <c r="K18" s="4984"/>
      <c r="L18" s="4984"/>
      <c r="M18" s="4984"/>
      <c r="N18" s="4984"/>
      <c r="O18" s="4984"/>
      <c r="P18" s="4984"/>
      <c r="Q18" s="4984"/>
      <c r="R18" s="4984"/>
      <c r="S18" s="4984"/>
      <c r="T18" s="4984"/>
      <c r="U18" s="4984"/>
      <c r="V18" s="4984"/>
      <c r="W18" s="4984"/>
      <c r="X18" s="4984"/>
      <c r="Y18" s="4984"/>
      <c r="Z18" s="4984"/>
      <c r="AA18" s="4985"/>
    </row>
    <row r="19" spans="1:27">
      <c r="A19" s="4900">
        <v>2</v>
      </c>
      <c r="B19" s="4900" t="s">
        <v>1455</v>
      </c>
      <c r="C19" s="4986"/>
      <c r="D19" s="4987"/>
      <c r="E19" s="4987"/>
      <c r="F19" s="4987"/>
      <c r="G19" s="4987"/>
      <c r="H19" s="4987"/>
      <c r="I19" s="4987"/>
      <c r="J19" s="4987"/>
      <c r="K19" s="4987"/>
      <c r="L19" s="4987"/>
      <c r="M19" s="4987"/>
      <c r="N19" s="4987"/>
      <c r="O19" s="4987"/>
      <c r="P19" s="4987"/>
      <c r="Q19" s="4987"/>
      <c r="R19" s="4987"/>
      <c r="S19" s="4987"/>
      <c r="T19" s="4987"/>
      <c r="U19" s="4987"/>
      <c r="V19" s="4987"/>
      <c r="W19" s="4987"/>
      <c r="X19" s="4987"/>
      <c r="Y19" s="4987"/>
      <c r="Z19" s="4987"/>
      <c r="AA19" s="4988"/>
    </row>
    <row r="20" spans="1:27">
      <c r="A20" s="4900">
        <v>3</v>
      </c>
      <c r="B20" s="4900" t="s">
        <v>668</v>
      </c>
      <c r="C20" s="4986"/>
      <c r="D20" s="4987"/>
      <c r="E20" s="4987"/>
      <c r="F20" s="4987"/>
      <c r="G20" s="4987"/>
      <c r="H20" s="4987"/>
      <c r="I20" s="4987"/>
      <c r="J20" s="4987"/>
      <c r="K20" s="4987"/>
      <c r="L20" s="4987"/>
      <c r="M20" s="4987"/>
      <c r="N20" s="4987"/>
      <c r="O20" s="4987"/>
      <c r="P20" s="4987"/>
      <c r="Q20" s="4987"/>
      <c r="R20" s="4987"/>
      <c r="S20" s="4987"/>
      <c r="T20" s="4987"/>
      <c r="U20" s="4987"/>
      <c r="V20" s="4987"/>
      <c r="W20" s="4987"/>
      <c r="X20" s="4987"/>
      <c r="Y20" s="4987"/>
      <c r="Z20" s="4987"/>
      <c r="AA20" s="4988"/>
    </row>
    <row r="21" spans="1:27">
      <c r="A21" s="4900">
        <v>4</v>
      </c>
      <c r="B21" s="4900" t="s">
        <v>304</v>
      </c>
      <c r="C21" s="4989"/>
      <c r="D21" s="4990"/>
      <c r="E21" s="4990"/>
      <c r="F21" s="4990"/>
      <c r="G21" s="4990"/>
      <c r="H21" s="4990"/>
      <c r="I21" s="4990"/>
      <c r="J21" s="4990"/>
      <c r="K21" s="4990"/>
      <c r="L21" s="4990"/>
      <c r="M21" s="4990"/>
      <c r="N21" s="4990"/>
      <c r="O21" s="4990"/>
      <c r="P21" s="4990"/>
      <c r="Q21" s="4990"/>
      <c r="R21" s="4990"/>
      <c r="S21" s="4990"/>
      <c r="T21" s="4990"/>
      <c r="U21" s="4990"/>
      <c r="V21" s="4990"/>
      <c r="W21" s="4990"/>
      <c r="X21" s="4990"/>
      <c r="Y21" s="4990"/>
      <c r="Z21" s="4990"/>
      <c r="AA21" s="4991"/>
    </row>
    <row r="22" spans="1:27">
      <c r="A22" s="4900">
        <v>5</v>
      </c>
      <c r="B22" s="4900" t="s">
        <v>305</v>
      </c>
      <c r="C22" s="4992"/>
      <c r="D22" s="4987"/>
      <c r="E22" s="4987"/>
      <c r="F22" s="4987"/>
      <c r="G22" s="4987"/>
      <c r="H22" s="4987"/>
      <c r="I22" s="4987"/>
      <c r="J22" s="4987"/>
      <c r="K22" s="4987"/>
      <c r="L22" s="4987"/>
      <c r="M22" s="4987"/>
      <c r="N22" s="4987"/>
      <c r="O22" s="4987"/>
      <c r="P22" s="4987"/>
      <c r="Q22" s="4987"/>
      <c r="R22" s="4987"/>
      <c r="S22" s="4987"/>
      <c r="T22" s="4987"/>
      <c r="U22" s="4987"/>
      <c r="V22" s="4987"/>
      <c r="W22" s="4987"/>
      <c r="X22" s="4987"/>
      <c r="Y22" s="4987"/>
      <c r="Z22" s="4987"/>
      <c r="AA22" s="4988"/>
    </row>
    <row r="23" spans="1:27">
      <c r="A23" s="4903">
        <v>6</v>
      </c>
      <c r="B23" s="4900" t="s">
        <v>664</v>
      </c>
      <c r="C23" s="4993"/>
      <c r="D23" s="4984"/>
      <c r="E23" s="4984"/>
      <c r="F23" s="4984"/>
      <c r="G23" s="4984"/>
      <c r="H23" s="4984"/>
      <c r="I23" s="4984"/>
      <c r="J23" s="4984"/>
      <c r="K23" s="4984"/>
      <c r="L23" s="4984"/>
      <c r="M23" s="4984"/>
      <c r="N23" s="4984"/>
      <c r="O23" s="4984"/>
      <c r="P23" s="4984"/>
      <c r="Q23" s="4984"/>
      <c r="R23" s="4984"/>
      <c r="S23" s="4984"/>
      <c r="T23" s="4984"/>
      <c r="U23" s="4984"/>
      <c r="V23" s="4984"/>
      <c r="W23" s="4984"/>
      <c r="X23" s="4984"/>
      <c r="Y23" s="4984"/>
      <c r="Z23" s="4984"/>
      <c r="AA23" s="4985"/>
    </row>
    <row r="24" spans="1:27">
      <c r="A24" s="4994">
        <v>7</v>
      </c>
      <c r="B24" s="4903" t="s">
        <v>669</v>
      </c>
      <c r="C24" s="4989"/>
      <c r="D24" s="4987"/>
      <c r="E24" s="4987"/>
      <c r="F24" s="4987"/>
      <c r="G24" s="4987"/>
      <c r="H24" s="4987"/>
      <c r="I24" s="4987"/>
      <c r="J24" s="4987"/>
      <c r="K24" s="4987"/>
      <c r="L24" s="4987"/>
      <c r="M24" s="4987"/>
      <c r="N24" s="4987"/>
      <c r="O24" s="4987"/>
      <c r="P24" s="4987"/>
      <c r="Q24" s="4987"/>
      <c r="R24" s="4987"/>
      <c r="S24" s="4987"/>
      <c r="T24" s="4987"/>
      <c r="U24" s="4987"/>
      <c r="V24" s="4987"/>
      <c r="W24" s="4987"/>
      <c r="X24" s="4987"/>
      <c r="Y24" s="4987"/>
      <c r="Z24" s="4987"/>
      <c r="AA24" s="4988"/>
    </row>
    <row r="25" spans="1:27">
      <c r="A25" s="4994"/>
      <c r="B25" s="4995"/>
      <c r="C25" s="4996"/>
      <c r="D25" s="4981"/>
      <c r="E25" s="4981"/>
      <c r="F25" s="4981"/>
      <c r="G25" s="4981"/>
      <c r="H25" s="4981"/>
      <c r="I25" s="4981"/>
      <c r="J25" s="4981"/>
      <c r="K25" s="4981"/>
      <c r="L25" s="4981"/>
      <c r="M25" s="4981"/>
      <c r="N25" s="4981"/>
      <c r="O25" s="4981"/>
      <c r="P25" s="4981"/>
      <c r="Q25" s="4981"/>
      <c r="R25" s="4981"/>
      <c r="S25" s="4981"/>
      <c r="T25" s="4981"/>
      <c r="U25" s="4981"/>
      <c r="V25" s="4981"/>
      <c r="W25" s="4981"/>
      <c r="X25" s="4981"/>
      <c r="Y25" s="4981"/>
      <c r="Z25" s="4981"/>
      <c r="AA25" s="4982"/>
    </row>
    <row r="26" spans="1:27">
      <c r="A26" s="4997" t="s">
        <v>308</v>
      </c>
      <c r="B26" s="4917" t="s">
        <v>684</v>
      </c>
      <c r="C26" s="4996"/>
      <c r="D26" s="4998"/>
      <c r="E26" s="4998"/>
      <c r="F26" s="4998"/>
      <c r="G26" s="4998"/>
      <c r="H26" s="4998"/>
      <c r="I26" s="4998"/>
      <c r="J26" s="4998"/>
      <c r="K26" s="4998"/>
      <c r="L26" s="4998"/>
      <c r="M26" s="4998"/>
      <c r="N26" s="4998"/>
      <c r="O26" s="4998"/>
      <c r="P26" s="4998"/>
      <c r="Q26" s="4998"/>
      <c r="R26" s="4998"/>
      <c r="S26" s="4998"/>
      <c r="T26" s="4998"/>
      <c r="U26" s="4998"/>
      <c r="V26" s="4998"/>
      <c r="W26" s="4998"/>
      <c r="X26" s="4998"/>
      <c r="Y26" s="4998"/>
      <c r="Z26" s="4998"/>
      <c r="AA26" s="4999"/>
    </row>
    <row r="27" spans="1:27">
      <c r="A27" s="5000">
        <v>1</v>
      </c>
      <c r="B27" s="4900" t="s">
        <v>670</v>
      </c>
      <c r="C27" s="4989"/>
      <c r="D27" s="4987"/>
      <c r="E27" s="4987"/>
      <c r="F27" s="4987"/>
      <c r="G27" s="4987"/>
      <c r="H27" s="4987"/>
      <c r="I27" s="4987"/>
      <c r="J27" s="4987"/>
      <c r="K27" s="4987"/>
      <c r="L27" s="4987"/>
      <c r="M27" s="4987"/>
      <c r="N27" s="4987"/>
      <c r="O27" s="4987"/>
      <c r="P27" s="4987"/>
      <c r="Q27" s="4987"/>
      <c r="R27" s="4987"/>
      <c r="S27" s="4987"/>
      <c r="T27" s="4987"/>
      <c r="U27" s="4987"/>
      <c r="V27" s="4987"/>
      <c r="W27" s="4987"/>
      <c r="X27" s="4987"/>
      <c r="Y27" s="4987"/>
      <c r="Z27" s="4987"/>
      <c r="AA27" s="4988"/>
    </row>
    <row r="28" spans="1:27">
      <c r="A28" s="4994">
        <v>2</v>
      </c>
      <c r="B28" s="4903" t="s">
        <v>554</v>
      </c>
      <c r="C28" s="4989"/>
      <c r="D28" s="4987"/>
      <c r="E28" s="4987"/>
      <c r="F28" s="4987"/>
      <c r="G28" s="4987"/>
      <c r="H28" s="4987"/>
      <c r="I28" s="4987"/>
      <c r="J28" s="4987"/>
      <c r="K28" s="4987"/>
      <c r="L28" s="4987"/>
      <c r="M28" s="4987"/>
      <c r="N28" s="4987"/>
      <c r="O28" s="4987"/>
      <c r="P28" s="4987"/>
      <c r="Q28" s="4987"/>
      <c r="R28" s="4987"/>
      <c r="S28" s="4987"/>
      <c r="T28" s="4987"/>
      <c r="U28" s="4987"/>
      <c r="V28" s="4987"/>
      <c r="W28" s="4987"/>
      <c r="X28" s="4987"/>
      <c r="Y28" s="4987"/>
      <c r="Z28" s="4987"/>
      <c r="AA28" s="4988"/>
    </row>
    <row r="29" spans="1:27">
      <c r="A29" s="5001"/>
      <c r="B29" s="5002"/>
      <c r="C29" s="5003"/>
      <c r="D29" s="4990"/>
      <c r="E29" s="4990"/>
      <c r="F29" s="4990"/>
      <c r="G29" s="4990"/>
      <c r="H29" s="4990"/>
      <c r="I29" s="4990"/>
      <c r="J29" s="4990"/>
      <c r="K29" s="4990"/>
      <c r="L29" s="4990"/>
      <c r="M29" s="4990"/>
      <c r="N29" s="4990"/>
      <c r="O29" s="4990"/>
      <c r="P29" s="4990"/>
      <c r="Q29" s="4990"/>
      <c r="R29" s="4990"/>
      <c r="S29" s="4990"/>
      <c r="T29" s="4990"/>
      <c r="U29" s="4990"/>
      <c r="V29" s="4990"/>
      <c r="W29" s="4990"/>
      <c r="X29" s="4990"/>
      <c r="Y29" s="4990"/>
      <c r="Z29" s="4990"/>
      <c r="AA29" s="4991"/>
    </row>
    <row r="30" spans="1:27">
      <c r="A30" s="5001"/>
      <c r="B30" s="5004"/>
      <c r="C30" s="5003"/>
      <c r="D30" s="4990"/>
      <c r="E30" s="4990"/>
      <c r="F30" s="4990"/>
      <c r="G30" s="4990"/>
      <c r="H30" s="4990"/>
      <c r="I30" s="4990"/>
      <c r="J30" s="4990"/>
      <c r="K30" s="4990"/>
      <c r="L30" s="4990"/>
      <c r="M30" s="4990"/>
      <c r="N30" s="4990"/>
      <c r="O30" s="4990"/>
      <c r="P30" s="4990"/>
      <c r="Q30" s="4990"/>
      <c r="R30" s="4990"/>
      <c r="S30" s="4990"/>
      <c r="T30" s="4990"/>
      <c r="U30" s="4990"/>
      <c r="V30" s="4990"/>
      <c r="W30" s="4990"/>
      <c r="X30" s="4990"/>
      <c r="Y30" s="4990"/>
      <c r="Z30" s="4990"/>
      <c r="AA30" s="4991"/>
    </row>
    <row r="31" spans="1:27">
      <c r="A31" s="5005"/>
      <c r="B31" s="5006"/>
      <c r="C31" s="5007"/>
      <c r="D31" s="4990"/>
      <c r="E31" s="4990"/>
      <c r="F31" s="4990"/>
      <c r="G31" s="4990"/>
      <c r="H31" s="4990"/>
      <c r="I31" s="4990"/>
      <c r="J31" s="4990"/>
      <c r="K31" s="4990"/>
      <c r="L31" s="4990"/>
      <c r="M31" s="4990"/>
      <c r="N31" s="4990"/>
      <c r="O31" s="4990"/>
      <c r="P31" s="4990"/>
      <c r="Q31" s="4990"/>
      <c r="R31" s="4990"/>
      <c r="S31" s="4990"/>
      <c r="T31" s="4990"/>
      <c r="U31" s="4990"/>
      <c r="V31" s="4990"/>
      <c r="W31" s="4990"/>
      <c r="X31" s="4990"/>
      <c r="Y31" s="4990"/>
      <c r="Z31" s="4990"/>
      <c r="AA31" s="4991"/>
    </row>
    <row r="32" spans="1:27">
      <c r="A32" s="4965"/>
      <c r="B32" s="4965"/>
      <c r="C32" s="5008"/>
      <c r="D32" s="4965"/>
      <c r="E32" s="4965"/>
      <c r="F32" s="4965"/>
      <c r="G32" s="4965"/>
      <c r="H32" s="4965"/>
      <c r="I32" s="4965"/>
      <c r="J32" s="4965"/>
      <c r="K32" s="4965"/>
      <c r="L32" s="4965"/>
      <c r="M32" s="4965"/>
      <c r="N32" s="4965"/>
      <c r="O32" s="4965"/>
      <c r="P32" s="4965"/>
      <c r="Q32" s="4965"/>
      <c r="R32" s="4965"/>
      <c r="S32" s="4965"/>
      <c r="T32" s="4965"/>
      <c r="U32" s="4965"/>
      <c r="V32" s="4965"/>
      <c r="W32" s="4965"/>
      <c r="X32" s="4965"/>
      <c r="Y32" s="4965"/>
      <c r="Z32" s="4965"/>
      <c r="AA32" s="4965"/>
    </row>
    <row r="33" spans="1:27">
      <c r="A33" s="4965"/>
      <c r="B33" s="4965"/>
      <c r="C33" s="5008"/>
      <c r="D33" s="4965"/>
      <c r="E33" s="4965"/>
      <c r="F33" s="4965"/>
      <c r="G33" s="4965"/>
      <c r="H33" s="4965"/>
      <c r="I33" s="4965"/>
      <c r="J33" s="4965"/>
      <c r="K33" s="4965"/>
      <c r="L33" s="4965"/>
      <c r="M33" s="4965"/>
      <c r="N33" s="4965"/>
      <c r="O33" s="4965"/>
      <c r="P33" s="4965"/>
      <c r="Q33" s="4965"/>
      <c r="R33" s="4965"/>
      <c r="S33" s="4965"/>
      <c r="T33" s="4965"/>
      <c r="U33" s="4965"/>
      <c r="V33" s="4965"/>
      <c r="W33" s="4965"/>
      <c r="X33" s="4965"/>
      <c r="Y33" s="4965"/>
      <c r="Z33" s="4965"/>
      <c r="AA33" s="3460" t="str">
        <f>+ToC!E117</f>
        <v xml:space="preserve">GENERAL Annual Return </v>
      </c>
    </row>
    <row r="34" spans="1:27">
      <c r="A34" s="4965"/>
      <c r="B34" s="4965"/>
      <c r="C34" s="5008"/>
      <c r="D34" s="4965"/>
      <c r="E34" s="4965"/>
      <c r="F34" s="4965"/>
      <c r="G34" s="4965"/>
      <c r="H34" s="4965"/>
      <c r="I34" s="4965"/>
      <c r="J34" s="4965"/>
      <c r="K34" s="4965"/>
      <c r="L34" s="4965"/>
      <c r="M34" s="4965"/>
      <c r="N34" s="4965"/>
      <c r="O34" s="4965"/>
      <c r="P34" s="4965"/>
      <c r="Q34" s="4965"/>
      <c r="R34" s="4965"/>
      <c r="S34" s="4965"/>
      <c r="T34" s="4965"/>
      <c r="U34" s="4965"/>
      <c r="V34" s="4965"/>
      <c r="W34" s="4965"/>
      <c r="X34" s="4965"/>
      <c r="Y34" s="4965"/>
      <c r="Z34" s="4965"/>
      <c r="AA34" s="65" t="s">
        <v>2580</v>
      </c>
    </row>
  </sheetData>
  <sheetProtection algorithmName="SHA-512" hashValue="+ZbxPmJRBqTPcW8aJs2LgJANAw2CI7nQHetNNWT3kQYHJ4SwARHhVn3J7/9tK3bngFdBlceooxkhKVcd6vSpXg==" saltValue="a0wdpRVkE38kHbM8DVKaqA==" spinCount="100000" sheet="1" objects="1" scenarios="1"/>
  <mergeCells count="11">
    <mergeCell ref="T14:AA14"/>
    <mergeCell ref="A1:AA1"/>
    <mergeCell ref="A9:AA9"/>
    <mergeCell ref="A10:AA10"/>
    <mergeCell ref="A12:C16"/>
    <mergeCell ref="D12:AA12"/>
    <mergeCell ref="D13:K13"/>
    <mergeCell ref="L13:S13"/>
    <mergeCell ref="T13:AA13"/>
    <mergeCell ref="D14:K14"/>
    <mergeCell ref="L14:S14"/>
  </mergeCells>
  <hyperlinks>
    <hyperlink ref="A1:AA1" location="ToC!A1" display="ToC!A1"/>
  </hyperlinks>
  <pageMargins left="0.70866141732283472" right="0.70866141732283472" top="0.74803149606299213" bottom="0.74803149606299213" header="0.31496062992125984" footer="0.31496062992125984"/>
  <pageSetup scale="27" orientation="portrait" r:id="rId1"/>
  <headerFooter>
    <oddHeader>&amp;L&amp;A&amp;C&amp;"Times New Roman,Bold" DRAFT 
INTERNAL USE ONLY&amp;RPage &amp;P</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CCFFCC"/>
    <pageSetUpPr fitToPage="1"/>
  </sheetPr>
  <dimension ref="A1:AA33"/>
  <sheetViews>
    <sheetView zoomScale="50" zoomScaleNormal="50" workbookViewId="0">
      <selection activeCell="A24" sqref="A24"/>
    </sheetView>
  </sheetViews>
  <sheetFormatPr defaultColWidth="0" defaultRowHeight="12.75" zeroHeight="1"/>
  <cols>
    <col min="1" max="1" width="3.6640625" style="4957" customWidth="1"/>
    <col min="2" max="2" width="30.83203125" style="4957" bestFit="1" customWidth="1"/>
    <col min="3" max="3" width="5.33203125" style="5009" customWidth="1"/>
    <col min="4" max="27" width="14" style="4957" customWidth="1"/>
    <col min="28" max="16384" width="8" style="4957" hidden="1"/>
  </cols>
  <sheetData>
    <row r="1" spans="1:27" ht="15.75" customHeight="1">
      <c r="A1" s="6825">
        <v>50.42</v>
      </c>
      <c r="B1" s="6825"/>
      <c r="C1" s="6825"/>
      <c r="D1" s="6825"/>
      <c r="E1" s="6825"/>
      <c r="F1" s="6825"/>
      <c r="G1" s="6825"/>
      <c r="H1" s="6825"/>
      <c r="I1" s="6825"/>
      <c r="J1" s="6825"/>
      <c r="K1" s="6825"/>
      <c r="L1" s="6825"/>
      <c r="M1" s="6825"/>
      <c r="N1" s="6825"/>
      <c r="O1" s="6825"/>
      <c r="P1" s="6825"/>
      <c r="Q1" s="6825"/>
      <c r="R1" s="6825"/>
      <c r="S1" s="6825"/>
      <c r="T1" s="6825"/>
      <c r="U1" s="6825"/>
      <c r="V1" s="6825"/>
      <c r="W1" s="6825"/>
      <c r="X1" s="6825"/>
      <c r="Y1" s="6825"/>
      <c r="Z1" s="6825"/>
      <c r="AA1" s="6825"/>
    </row>
    <row r="2" spans="1:27" ht="16.350000000000001" customHeight="1">
      <c r="A2" s="4958"/>
      <c r="B2" s="4959"/>
      <c r="C2" s="4960"/>
      <c r="D2" s="4959"/>
      <c r="E2" s="4959"/>
      <c r="F2" s="4959"/>
      <c r="G2" s="4959"/>
      <c r="H2" s="4959"/>
      <c r="I2" s="4959"/>
      <c r="J2" s="4959"/>
      <c r="K2" s="4959"/>
      <c r="L2" s="4961"/>
      <c r="M2" s="4961"/>
      <c r="N2" s="4961"/>
      <c r="O2" s="4961"/>
      <c r="P2" s="4961"/>
      <c r="Q2" s="4961"/>
      <c r="R2" s="4961"/>
      <c r="S2" s="4961"/>
      <c r="T2" s="4961"/>
      <c r="U2" s="4961"/>
      <c r="V2" s="4961"/>
      <c r="W2" s="4961"/>
      <c r="X2" s="4961"/>
      <c r="Y2" s="4961"/>
      <c r="Z2" s="4961"/>
      <c r="AA2" s="5353" t="s">
        <v>1909</v>
      </c>
    </row>
    <row r="3" spans="1:27" ht="16.350000000000001" customHeight="1" thickBot="1">
      <c r="A3" s="4871" t="str">
        <f>+Cover!A14</f>
        <v>Select Name of Insurer/ Financial Holding Company</v>
      </c>
      <c r="B3" s="5010"/>
      <c r="C3" s="4960"/>
      <c r="D3" s="4959"/>
      <c r="E3" s="4959"/>
      <c r="F3" s="4959"/>
      <c r="G3" s="4959"/>
      <c r="H3" s="4959"/>
      <c r="I3" s="4959"/>
      <c r="J3" s="4959"/>
      <c r="K3" s="4959"/>
      <c r="L3" s="4961"/>
      <c r="M3" s="4961"/>
      <c r="N3" s="4961"/>
      <c r="O3" s="4961"/>
      <c r="P3" s="4961"/>
      <c r="Q3" s="4961"/>
      <c r="R3" s="4961"/>
      <c r="S3" s="4961"/>
      <c r="T3" s="4961"/>
      <c r="U3" s="4961"/>
      <c r="V3" s="4961"/>
      <c r="W3" s="4961"/>
      <c r="X3" s="4961"/>
      <c r="Y3" s="4961"/>
      <c r="Z3" s="4961"/>
      <c r="AA3" s="4962"/>
    </row>
    <row r="4" spans="1:27" ht="16.350000000000001" customHeight="1">
      <c r="A4" s="4874" t="str">
        <f>+ToC!A3</f>
        <v>Insurer/Financial Holding Company</v>
      </c>
      <c r="B4" s="4959"/>
      <c r="C4" s="4960"/>
      <c r="D4" s="4959"/>
      <c r="E4" s="4959"/>
      <c r="F4" s="4959"/>
      <c r="G4" s="4959"/>
      <c r="H4" s="4959"/>
      <c r="I4" s="4959"/>
      <c r="J4" s="4959"/>
      <c r="K4" s="4959"/>
      <c r="L4" s="4961"/>
      <c r="M4" s="4961"/>
      <c r="N4" s="4961"/>
      <c r="O4" s="4961"/>
      <c r="P4" s="4961"/>
      <c r="Q4" s="4961"/>
      <c r="R4" s="4961"/>
      <c r="S4" s="4961"/>
      <c r="T4" s="4961"/>
      <c r="U4" s="4961"/>
      <c r="V4" s="4961"/>
      <c r="W4" s="4961"/>
      <c r="X4" s="4961"/>
      <c r="Y4" s="4961"/>
      <c r="Z4" s="4961"/>
      <c r="AA4" s="4962"/>
    </row>
    <row r="5" spans="1:27" ht="16.350000000000001" customHeight="1">
      <c r="A5" s="4874"/>
      <c r="B5" s="4959"/>
      <c r="C5" s="4960"/>
      <c r="D5" s="4959"/>
      <c r="E5" s="4959"/>
      <c r="F5" s="4959"/>
      <c r="G5" s="4959"/>
      <c r="H5" s="4959"/>
      <c r="I5" s="4959"/>
      <c r="J5" s="4959"/>
      <c r="K5" s="4959"/>
      <c r="L5" s="4961"/>
      <c r="M5" s="4961"/>
      <c r="N5" s="4961"/>
      <c r="O5" s="4961"/>
      <c r="P5" s="4961"/>
      <c r="Q5" s="4961"/>
      <c r="R5" s="4961"/>
      <c r="S5" s="4961"/>
      <c r="T5" s="4961"/>
      <c r="U5" s="4961"/>
      <c r="V5" s="4961"/>
      <c r="W5" s="4961"/>
      <c r="X5" s="4961"/>
      <c r="Y5" s="4961"/>
      <c r="Z5" s="4961"/>
      <c r="AA5" s="4962"/>
    </row>
    <row r="6" spans="1:27" ht="16.350000000000001" customHeight="1">
      <c r="A6" s="4874" t="str">
        <f>+ToC!A5</f>
        <v>General Insurers Annual Return</v>
      </c>
      <c r="B6" s="4959"/>
      <c r="C6" s="4960"/>
      <c r="D6" s="4959"/>
      <c r="E6" s="4959"/>
      <c r="F6" s="4959"/>
      <c r="G6" s="4959"/>
      <c r="H6" s="4959"/>
      <c r="I6" s="4959"/>
      <c r="J6" s="4959"/>
      <c r="K6" s="4959"/>
      <c r="L6" s="4961"/>
      <c r="M6" s="4961"/>
      <c r="N6" s="4961"/>
      <c r="O6" s="4961"/>
      <c r="P6" s="4961"/>
      <c r="Q6" s="4961"/>
      <c r="R6" s="4961"/>
      <c r="S6" s="4961"/>
      <c r="T6" s="4961"/>
      <c r="U6" s="4961"/>
      <c r="V6" s="4961"/>
      <c r="W6" s="4961"/>
      <c r="X6" s="4961"/>
      <c r="Y6" s="4961"/>
      <c r="Z6" s="4961"/>
      <c r="AA6" s="4962"/>
    </row>
    <row r="7" spans="1:27" ht="16.350000000000001" customHeight="1">
      <c r="A7" s="4874" t="str">
        <f>+ToC!A6</f>
        <v>For Year Ended:</v>
      </c>
      <c r="B7" s="4968"/>
      <c r="C7" s="4964"/>
      <c r="D7" s="4965"/>
      <c r="E7" s="4965"/>
      <c r="F7" s="4966"/>
      <c r="G7" s="4966"/>
      <c r="H7" s="4966"/>
      <c r="I7" s="4966"/>
      <c r="J7" s="4966"/>
      <c r="K7" s="4966"/>
      <c r="L7" s="4961"/>
      <c r="M7" s="4961"/>
      <c r="N7" s="4961"/>
      <c r="O7" s="4961"/>
      <c r="P7" s="4961"/>
      <c r="Q7" s="4961"/>
      <c r="R7" s="4961"/>
      <c r="S7" s="4961"/>
      <c r="T7" s="4961"/>
      <c r="U7" s="4961"/>
      <c r="V7" s="4961"/>
      <c r="W7" s="4961"/>
      <c r="X7" s="4961"/>
      <c r="Y7" s="4961"/>
      <c r="Z7" s="4961"/>
      <c r="AA7" s="434">
        <f>Cover!A22</f>
        <v>0</v>
      </c>
    </row>
    <row r="8" spans="1:27" ht="18.600000000000001" customHeight="1">
      <c r="A8" s="6826" t="s">
        <v>505</v>
      </c>
      <c r="B8" s="6826"/>
      <c r="C8" s="6826"/>
      <c r="D8" s="6826"/>
      <c r="E8" s="6826"/>
      <c r="F8" s="6826"/>
      <c r="G8" s="6826"/>
      <c r="H8" s="6826"/>
      <c r="I8" s="6826"/>
      <c r="J8" s="6826"/>
      <c r="K8" s="6826"/>
      <c r="L8" s="6826"/>
      <c r="M8" s="6826"/>
      <c r="N8" s="6826"/>
      <c r="O8" s="6826"/>
      <c r="P8" s="6826"/>
      <c r="Q8" s="6826"/>
      <c r="R8" s="6826"/>
      <c r="S8" s="6826"/>
      <c r="T8" s="6826"/>
      <c r="U8" s="6826"/>
      <c r="V8" s="6826"/>
      <c r="W8" s="6826"/>
      <c r="X8" s="6826"/>
      <c r="Y8" s="6826"/>
      <c r="Z8" s="6826"/>
      <c r="AA8" s="6826"/>
    </row>
    <row r="9" spans="1:27" ht="19.7" customHeight="1">
      <c r="A9" s="6827" t="s">
        <v>2504</v>
      </c>
      <c r="B9" s="6827"/>
      <c r="C9" s="6827"/>
      <c r="D9" s="6827"/>
      <c r="E9" s="6827"/>
      <c r="F9" s="6827"/>
      <c r="G9" s="6827"/>
      <c r="H9" s="6827"/>
      <c r="I9" s="6827"/>
      <c r="J9" s="6827"/>
      <c r="K9" s="6827"/>
      <c r="L9" s="6827"/>
      <c r="M9" s="6827"/>
      <c r="N9" s="6827"/>
      <c r="O9" s="6827"/>
      <c r="P9" s="6827"/>
      <c r="Q9" s="6827"/>
      <c r="R9" s="6827"/>
      <c r="S9" s="6827"/>
      <c r="T9" s="6827"/>
      <c r="U9" s="6827"/>
      <c r="V9" s="6827"/>
      <c r="W9" s="6827"/>
      <c r="X9" s="6827"/>
      <c r="Y9" s="6827"/>
      <c r="Z9" s="6827"/>
      <c r="AA9" s="6827"/>
    </row>
    <row r="10" spans="1:27" ht="9" customHeight="1">
      <c r="A10" s="4965"/>
      <c r="B10" s="4970"/>
      <c r="C10" s="4971"/>
      <c r="D10" s="4970"/>
      <c r="E10" s="4970"/>
      <c r="F10" s="4970"/>
      <c r="G10" s="4970"/>
      <c r="H10" s="4970"/>
      <c r="I10" s="4970"/>
      <c r="J10" s="4970"/>
      <c r="K10" s="4970"/>
      <c r="L10" s="4970"/>
      <c r="M10" s="4970"/>
      <c r="N10" s="4970"/>
      <c r="O10" s="4970"/>
      <c r="P10" s="4970"/>
      <c r="Q10" s="4970"/>
      <c r="R10" s="4970"/>
      <c r="S10" s="4970"/>
      <c r="T10" s="4970"/>
      <c r="U10" s="4970"/>
      <c r="V10" s="4970"/>
      <c r="W10" s="4970"/>
      <c r="X10" s="4970"/>
      <c r="Y10" s="4970"/>
      <c r="Z10" s="4970"/>
      <c r="AA10" s="4970"/>
    </row>
    <row r="11" spans="1:27" s="4972" customFormat="1" ht="20.45" customHeight="1">
      <c r="A11" s="5011"/>
      <c r="B11" s="5011"/>
      <c r="C11" s="5012"/>
      <c r="D11" s="6837" t="s">
        <v>2520</v>
      </c>
      <c r="E11" s="6838"/>
      <c r="F11" s="6838"/>
      <c r="G11" s="6838"/>
      <c r="H11" s="6838"/>
      <c r="I11" s="6838"/>
      <c r="J11" s="6838"/>
      <c r="K11" s="6838"/>
      <c r="L11" s="6838"/>
      <c r="M11" s="6838"/>
      <c r="N11" s="6838"/>
      <c r="O11" s="6838"/>
      <c r="P11" s="6838"/>
      <c r="Q11" s="6838"/>
      <c r="R11" s="6838"/>
      <c r="S11" s="6838"/>
      <c r="T11" s="6838"/>
      <c r="U11" s="6838"/>
      <c r="V11" s="6838"/>
      <c r="W11" s="6838"/>
      <c r="X11" s="6838"/>
      <c r="Y11" s="6838"/>
      <c r="Z11" s="6838"/>
      <c r="AA11" s="6839"/>
    </row>
    <row r="12" spans="1:27" s="4972" customFormat="1">
      <c r="A12" s="6828" t="s">
        <v>624</v>
      </c>
      <c r="B12" s="6829"/>
      <c r="C12" s="6830"/>
      <c r="D12" s="6837" t="s">
        <v>2506</v>
      </c>
      <c r="E12" s="6838"/>
      <c r="F12" s="6838"/>
      <c r="G12" s="6838"/>
      <c r="H12" s="6838"/>
      <c r="I12" s="6838"/>
      <c r="J12" s="6838"/>
      <c r="K12" s="6838"/>
      <c r="L12" s="6837" t="s">
        <v>2489</v>
      </c>
      <c r="M12" s="6838"/>
      <c r="N12" s="6838"/>
      <c r="O12" s="6838"/>
      <c r="P12" s="6838"/>
      <c r="Q12" s="6838"/>
      <c r="R12" s="6838"/>
      <c r="S12" s="6839"/>
      <c r="T12" s="6837" t="s">
        <v>2507</v>
      </c>
      <c r="U12" s="6838"/>
      <c r="V12" s="6838"/>
      <c r="W12" s="6838"/>
      <c r="X12" s="6838"/>
      <c r="Y12" s="6838"/>
      <c r="Z12" s="6838"/>
      <c r="AA12" s="6839"/>
    </row>
    <row r="13" spans="1:27" s="4972" customFormat="1" ht="33.6" customHeight="1">
      <c r="A13" s="6831"/>
      <c r="B13" s="6832"/>
      <c r="C13" s="6833"/>
      <c r="D13" s="6822" t="s">
        <v>2509</v>
      </c>
      <c r="E13" s="6823"/>
      <c r="F13" s="6823"/>
      <c r="G13" s="6823"/>
      <c r="H13" s="6823"/>
      <c r="I13" s="6823"/>
      <c r="J13" s="6823"/>
      <c r="K13" s="6824"/>
      <c r="L13" s="6822" t="s">
        <v>2509</v>
      </c>
      <c r="M13" s="6823"/>
      <c r="N13" s="6823"/>
      <c r="O13" s="6823"/>
      <c r="P13" s="6823"/>
      <c r="Q13" s="6823"/>
      <c r="R13" s="6823"/>
      <c r="S13" s="6824"/>
      <c r="T13" s="6822" t="s">
        <v>2509</v>
      </c>
      <c r="U13" s="6823"/>
      <c r="V13" s="6823"/>
      <c r="W13" s="6823"/>
      <c r="X13" s="6823"/>
      <c r="Y13" s="6823"/>
      <c r="Z13" s="6823"/>
      <c r="AA13" s="6824"/>
    </row>
    <row r="14" spans="1:27" s="4972" customFormat="1" ht="17.45" customHeight="1">
      <c r="A14" s="6831"/>
      <c r="B14" s="6832"/>
      <c r="C14" s="6833"/>
      <c r="D14" s="4973" t="s">
        <v>2510</v>
      </c>
      <c r="E14" s="4973" t="s">
        <v>2511</v>
      </c>
      <c r="F14" s="4973" t="s">
        <v>2512</v>
      </c>
      <c r="G14" s="4973" t="s">
        <v>2513</v>
      </c>
      <c r="H14" s="4973" t="s">
        <v>2514</v>
      </c>
      <c r="I14" s="4973" t="s">
        <v>2515</v>
      </c>
      <c r="J14" s="4973" t="s">
        <v>2516</v>
      </c>
      <c r="K14" s="5013" t="s">
        <v>2517</v>
      </c>
      <c r="L14" s="4973" t="s">
        <v>2518</v>
      </c>
      <c r="M14" s="4973" t="s">
        <v>2511</v>
      </c>
      <c r="N14" s="4973" t="s">
        <v>2512</v>
      </c>
      <c r="O14" s="4973" t="s">
        <v>2513</v>
      </c>
      <c r="P14" s="4973" t="s">
        <v>2514</v>
      </c>
      <c r="Q14" s="4973" t="s">
        <v>2515</v>
      </c>
      <c r="R14" s="4973" t="s">
        <v>2516</v>
      </c>
      <c r="S14" s="4973" t="s">
        <v>2517</v>
      </c>
      <c r="T14" s="4973" t="s">
        <v>2518</v>
      </c>
      <c r="U14" s="4973" t="s">
        <v>2511</v>
      </c>
      <c r="V14" s="4973" t="s">
        <v>2512</v>
      </c>
      <c r="W14" s="4973" t="s">
        <v>2513</v>
      </c>
      <c r="X14" s="4973" t="s">
        <v>2514</v>
      </c>
      <c r="Y14" s="4973" t="s">
        <v>2515</v>
      </c>
      <c r="Z14" s="4973" t="s">
        <v>2516</v>
      </c>
      <c r="AA14" s="4975" t="s">
        <v>2517</v>
      </c>
    </row>
    <row r="15" spans="1:27" s="4972" customFormat="1">
      <c r="A15" s="6834"/>
      <c r="B15" s="6835"/>
      <c r="C15" s="6836"/>
      <c r="D15" s="4976" t="s">
        <v>2519</v>
      </c>
      <c r="E15" s="4976" t="s">
        <v>2519</v>
      </c>
      <c r="F15" s="4976" t="s">
        <v>2519</v>
      </c>
      <c r="G15" s="4976" t="s">
        <v>2519</v>
      </c>
      <c r="H15" s="4976" t="s">
        <v>2519</v>
      </c>
      <c r="I15" s="4976" t="s">
        <v>2519</v>
      </c>
      <c r="J15" s="4976" t="s">
        <v>2519</v>
      </c>
      <c r="K15" s="4976" t="s">
        <v>2519</v>
      </c>
      <c r="L15" s="4976" t="s">
        <v>2519</v>
      </c>
      <c r="M15" s="4976" t="s">
        <v>2519</v>
      </c>
      <c r="N15" s="4976" t="s">
        <v>2519</v>
      </c>
      <c r="O15" s="4976" t="s">
        <v>2519</v>
      </c>
      <c r="P15" s="4976" t="s">
        <v>2519</v>
      </c>
      <c r="Q15" s="4976" t="s">
        <v>2519</v>
      </c>
      <c r="R15" s="4976" t="s">
        <v>2519</v>
      </c>
      <c r="S15" s="4976" t="s">
        <v>2519</v>
      </c>
      <c r="T15" s="4976" t="s">
        <v>2519</v>
      </c>
      <c r="U15" s="4976" t="s">
        <v>2519</v>
      </c>
      <c r="V15" s="4976" t="s">
        <v>2519</v>
      </c>
      <c r="W15" s="4976" t="s">
        <v>2519</v>
      </c>
      <c r="X15" s="4976" t="s">
        <v>2519</v>
      </c>
      <c r="Y15" s="4976" t="s">
        <v>2519</v>
      </c>
      <c r="Z15" s="4976" t="s">
        <v>2519</v>
      </c>
      <c r="AA15" s="4977" t="s">
        <v>2519</v>
      </c>
    </row>
    <row r="16" spans="1:27" ht="17.100000000000001" customHeight="1">
      <c r="A16" s="4978" t="s">
        <v>299</v>
      </c>
      <c r="B16" s="4979" t="s">
        <v>300</v>
      </c>
      <c r="C16" s="4980"/>
      <c r="D16" s="4981"/>
      <c r="E16" s="4981"/>
      <c r="F16" s="4981"/>
      <c r="G16" s="4981"/>
      <c r="H16" s="4981"/>
      <c r="I16" s="4981"/>
      <c r="J16" s="4981"/>
      <c r="K16" s="4981"/>
      <c r="L16" s="4981"/>
      <c r="M16" s="4981"/>
      <c r="N16" s="4981"/>
      <c r="O16" s="4981"/>
      <c r="P16" s="4981"/>
      <c r="Q16" s="4981"/>
      <c r="R16" s="4981"/>
      <c r="S16" s="4981"/>
      <c r="T16" s="4981"/>
      <c r="U16" s="4981"/>
      <c r="V16" s="4981"/>
      <c r="W16" s="4981"/>
      <c r="X16" s="4981"/>
      <c r="Y16" s="4981"/>
      <c r="Z16" s="4981"/>
      <c r="AA16" s="4982"/>
    </row>
    <row r="17" spans="1:27" ht="17.100000000000001" customHeight="1">
      <c r="A17" s="5014">
        <v>1</v>
      </c>
      <c r="B17" s="4894" t="s">
        <v>665</v>
      </c>
      <c r="C17" s="4983"/>
      <c r="D17" s="5015"/>
      <c r="E17" s="5015"/>
      <c r="F17" s="5015"/>
      <c r="G17" s="5015"/>
      <c r="H17" s="5015"/>
      <c r="I17" s="5015"/>
      <c r="J17" s="5015"/>
      <c r="K17" s="5015"/>
      <c r="L17" s="5015"/>
      <c r="M17" s="5015"/>
      <c r="N17" s="5015"/>
      <c r="O17" s="5015"/>
      <c r="P17" s="5015"/>
      <c r="Q17" s="5015"/>
      <c r="R17" s="5015"/>
      <c r="S17" s="5015"/>
      <c r="T17" s="5015"/>
      <c r="U17" s="5015"/>
      <c r="V17" s="5015"/>
      <c r="W17" s="5015"/>
      <c r="X17" s="5015"/>
      <c r="Y17" s="5015"/>
      <c r="Z17" s="5015"/>
      <c r="AA17" s="5016"/>
    </row>
    <row r="18" spans="1:27" ht="17.100000000000001" customHeight="1">
      <c r="A18" s="5014">
        <v>2</v>
      </c>
      <c r="B18" s="4900" t="s">
        <v>1455</v>
      </c>
      <c r="C18" s="4986"/>
      <c r="D18" s="5017"/>
      <c r="E18" s="5017"/>
      <c r="F18" s="5017"/>
      <c r="G18" s="5017"/>
      <c r="H18" s="5017"/>
      <c r="I18" s="5017"/>
      <c r="J18" s="5017"/>
      <c r="K18" s="5017"/>
      <c r="L18" s="5017"/>
      <c r="M18" s="5017"/>
      <c r="N18" s="5017"/>
      <c r="O18" s="5017"/>
      <c r="P18" s="5017"/>
      <c r="Q18" s="5017"/>
      <c r="R18" s="5017"/>
      <c r="S18" s="5017"/>
      <c r="T18" s="5017"/>
      <c r="U18" s="5017"/>
      <c r="V18" s="5017"/>
      <c r="W18" s="5017"/>
      <c r="X18" s="5017"/>
      <c r="Y18" s="5017"/>
      <c r="Z18" s="5017"/>
      <c r="AA18" s="5018"/>
    </row>
    <row r="19" spans="1:27" ht="17.100000000000001" customHeight="1">
      <c r="A19" s="5014">
        <v>3</v>
      </c>
      <c r="B19" s="4900" t="s">
        <v>668</v>
      </c>
      <c r="C19" s="4986"/>
      <c r="D19" s="5017"/>
      <c r="E19" s="5017"/>
      <c r="F19" s="5017"/>
      <c r="G19" s="5017"/>
      <c r="H19" s="5017"/>
      <c r="I19" s="5017"/>
      <c r="J19" s="5017"/>
      <c r="K19" s="5017"/>
      <c r="L19" s="5017"/>
      <c r="M19" s="5017"/>
      <c r="N19" s="5017"/>
      <c r="O19" s="5017"/>
      <c r="P19" s="5017"/>
      <c r="Q19" s="5017"/>
      <c r="R19" s="5017"/>
      <c r="S19" s="5017"/>
      <c r="T19" s="5017"/>
      <c r="U19" s="5017"/>
      <c r="V19" s="5017"/>
      <c r="W19" s="5017"/>
      <c r="X19" s="5017"/>
      <c r="Y19" s="5017"/>
      <c r="Z19" s="5017"/>
      <c r="AA19" s="5018"/>
    </row>
    <row r="20" spans="1:27" ht="17.100000000000001" customHeight="1">
      <c r="A20" s="5014">
        <v>4</v>
      </c>
      <c r="B20" s="4900" t="s">
        <v>304</v>
      </c>
      <c r="C20" s="4989"/>
      <c r="D20" s="5019"/>
      <c r="E20" s="5019"/>
      <c r="F20" s="5019"/>
      <c r="G20" s="5019"/>
      <c r="H20" s="5019"/>
      <c r="I20" s="5019"/>
      <c r="J20" s="5019"/>
      <c r="K20" s="5019"/>
      <c r="L20" s="5019"/>
      <c r="M20" s="5019"/>
      <c r="N20" s="5019"/>
      <c r="O20" s="5019"/>
      <c r="P20" s="5019"/>
      <c r="Q20" s="5019"/>
      <c r="R20" s="5019"/>
      <c r="S20" s="5019"/>
      <c r="T20" s="5019"/>
      <c r="U20" s="5019"/>
      <c r="V20" s="5019"/>
      <c r="W20" s="5019"/>
      <c r="X20" s="5019"/>
      <c r="Y20" s="5019"/>
      <c r="Z20" s="5019"/>
      <c r="AA20" s="5020"/>
    </row>
    <row r="21" spans="1:27" ht="17.100000000000001" customHeight="1">
      <c r="A21" s="5014">
        <v>5</v>
      </c>
      <c r="B21" s="4900" t="s">
        <v>305</v>
      </c>
      <c r="C21" s="4992"/>
      <c r="D21" s="5017"/>
      <c r="E21" s="5017"/>
      <c r="F21" s="5017"/>
      <c r="G21" s="5017"/>
      <c r="H21" s="5017"/>
      <c r="I21" s="5017"/>
      <c r="J21" s="5017"/>
      <c r="K21" s="5017"/>
      <c r="L21" s="5017"/>
      <c r="M21" s="5017"/>
      <c r="N21" s="5017"/>
      <c r="O21" s="5017"/>
      <c r="P21" s="5017"/>
      <c r="Q21" s="5017"/>
      <c r="R21" s="5017"/>
      <c r="S21" s="5017"/>
      <c r="T21" s="5017"/>
      <c r="U21" s="5017"/>
      <c r="V21" s="5017"/>
      <c r="W21" s="5017"/>
      <c r="X21" s="5017"/>
      <c r="Y21" s="5017"/>
      <c r="Z21" s="5017"/>
      <c r="AA21" s="5018"/>
    </row>
    <row r="22" spans="1:27" ht="17.100000000000001" customHeight="1">
      <c r="A22" s="5021">
        <v>6</v>
      </c>
      <c r="B22" s="4900" t="s">
        <v>664</v>
      </c>
      <c r="C22" s="4993"/>
      <c r="D22" s="5015"/>
      <c r="E22" s="5015"/>
      <c r="F22" s="5015"/>
      <c r="G22" s="5015"/>
      <c r="H22" s="5015"/>
      <c r="I22" s="5015"/>
      <c r="J22" s="5015"/>
      <c r="K22" s="5015"/>
      <c r="L22" s="5015"/>
      <c r="M22" s="5015"/>
      <c r="N22" s="5015"/>
      <c r="O22" s="5015"/>
      <c r="P22" s="5015"/>
      <c r="Q22" s="5015"/>
      <c r="R22" s="5015"/>
      <c r="S22" s="5015"/>
      <c r="T22" s="5015"/>
      <c r="U22" s="5015"/>
      <c r="V22" s="5015"/>
      <c r="W22" s="5015"/>
      <c r="X22" s="5015"/>
      <c r="Y22" s="5015"/>
      <c r="Z22" s="5015"/>
      <c r="AA22" s="5016"/>
    </row>
    <row r="23" spans="1:27" ht="17.100000000000001" customHeight="1">
      <c r="A23" s="5022">
        <v>7</v>
      </c>
      <c r="B23" s="4903" t="s">
        <v>669</v>
      </c>
      <c r="C23" s="4989"/>
      <c r="D23" s="5017"/>
      <c r="E23" s="5017"/>
      <c r="F23" s="5017"/>
      <c r="G23" s="5017"/>
      <c r="H23" s="5017"/>
      <c r="I23" s="5017"/>
      <c r="J23" s="5017"/>
      <c r="K23" s="5017"/>
      <c r="L23" s="5017"/>
      <c r="M23" s="5017"/>
      <c r="N23" s="5017"/>
      <c r="O23" s="5017"/>
      <c r="P23" s="5017"/>
      <c r="Q23" s="5017"/>
      <c r="R23" s="5017"/>
      <c r="S23" s="5017"/>
      <c r="T23" s="5017"/>
      <c r="U23" s="5017"/>
      <c r="V23" s="5017"/>
      <c r="W23" s="5017"/>
      <c r="X23" s="5017"/>
      <c r="Y23" s="5017"/>
      <c r="Z23" s="5017"/>
      <c r="AA23" s="5018"/>
    </row>
    <row r="24" spans="1:27" ht="17.100000000000001" customHeight="1">
      <c r="A24" s="4994"/>
      <c r="B24" s="4995"/>
      <c r="C24" s="4996"/>
      <c r="D24" s="4981"/>
      <c r="E24" s="4981"/>
      <c r="F24" s="4981"/>
      <c r="G24" s="4981"/>
      <c r="H24" s="4981"/>
      <c r="I24" s="4981"/>
      <c r="J24" s="4981"/>
      <c r="K24" s="4981"/>
      <c r="L24" s="4981"/>
      <c r="M24" s="4981"/>
      <c r="N24" s="4981"/>
      <c r="O24" s="4981"/>
      <c r="P24" s="4981"/>
      <c r="Q24" s="4981"/>
      <c r="R24" s="4981"/>
      <c r="S24" s="4981"/>
      <c r="T24" s="4981"/>
      <c r="U24" s="4981"/>
      <c r="V24" s="4981"/>
      <c r="W24" s="4981"/>
      <c r="X24" s="4981"/>
      <c r="Y24" s="4981"/>
      <c r="Z24" s="4981"/>
      <c r="AA24" s="4982"/>
    </row>
    <row r="25" spans="1:27" ht="17.100000000000001" customHeight="1">
      <c r="A25" s="4997" t="s">
        <v>308</v>
      </c>
      <c r="B25" s="4917" t="s">
        <v>684</v>
      </c>
      <c r="C25" s="4996"/>
      <c r="D25" s="4998"/>
      <c r="E25" s="4998"/>
      <c r="F25" s="4998"/>
      <c r="G25" s="4998"/>
      <c r="H25" s="4998"/>
      <c r="I25" s="4998"/>
      <c r="J25" s="4998"/>
      <c r="K25" s="4998"/>
      <c r="L25" s="4998"/>
      <c r="M25" s="4998"/>
      <c r="N25" s="4998"/>
      <c r="O25" s="4998"/>
      <c r="P25" s="4998"/>
      <c r="Q25" s="4998"/>
      <c r="R25" s="4998"/>
      <c r="S25" s="4998"/>
      <c r="T25" s="4998"/>
      <c r="U25" s="4998"/>
      <c r="V25" s="4998"/>
      <c r="W25" s="4998"/>
      <c r="X25" s="4998"/>
      <c r="Y25" s="4998"/>
      <c r="Z25" s="4998"/>
      <c r="AA25" s="4999"/>
    </row>
    <row r="26" spans="1:27" ht="17.100000000000001" customHeight="1">
      <c r="A26" s="5023">
        <v>1</v>
      </c>
      <c r="B26" s="4900" t="s">
        <v>670</v>
      </c>
      <c r="C26" s="4989"/>
      <c r="D26" s="5017"/>
      <c r="E26" s="5017"/>
      <c r="F26" s="5017"/>
      <c r="G26" s="5017"/>
      <c r="H26" s="5017"/>
      <c r="I26" s="5017"/>
      <c r="J26" s="5017"/>
      <c r="K26" s="5017"/>
      <c r="L26" s="5017"/>
      <c r="M26" s="5017"/>
      <c r="N26" s="5017"/>
      <c r="O26" s="5017"/>
      <c r="P26" s="5017"/>
      <c r="Q26" s="5017"/>
      <c r="R26" s="5017"/>
      <c r="S26" s="5017"/>
      <c r="T26" s="5017"/>
      <c r="U26" s="5017"/>
      <c r="V26" s="5017"/>
      <c r="W26" s="5017"/>
      <c r="X26" s="5017"/>
      <c r="Y26" s="5017"/>
      <c r="Z26" s="5017"/>
      <c r="AA26" s="5018"/>
    </row>
    <row r="27" spans="1:27" ht="17.100000000000001" customHeight="1">
      <c r="A27" s="5022">
        <v>2</v>
      </c>
      <c r="B27" s="4903" t="s">
        <v>554</v>
      </c>
      <c r="C27" s="4989"/>
      <c r="D27" s="5017"/>
      <c r="E27" s="5017"/>
      <c r="F27" s="5017"/>
      <c r="G27" s="5017"/>
      <c r="H27" s="5017"/>
      <c r="I27" s="5017"/>
      <c r="J27" s="5017"/>
      <c r="K27" s="5017"/>
      <c r="L27" s="5017"/>
      <c r="M27" s="5017"/>
      <c r="N27" s="5017"/>
      <c r="O27" s="5017"/>
      <c r="P27" s="5017"/>
      <c r="Q27" s="5017"/>
      <c r="R27" s="5017"/>
      <c r="S27" s="5017"/>
      <c r="T27" s="5017"/>
      <c r="U27" s="5017"/>
      <c r="V27" s="5017"/>
      <c r="W27" s="5017"/>
      <c r="X27" s="5017"/>
      <c r="Y27" s="5017"/>
      <c r="Z27" s="5017"/>
      <c r="AA27" s="5018"/>
    </row>
    <row r="28" spans="1:27" ht="17.100000000000001" customHeight="1">
      <c r="A28" s="5024"/>
      <c r="B28" s="4919"/>
      <c r="C28" s="4989"/>
      <c r="D28" s="5015"/>
      <c r="E28" s="5015"/>
      <c r="F28" s="5015"/>
      <c r="G28" s="5015"/>
      <c r="H28" s="5015"/>
      <c r="I28" s="5015"/>
      <c r="J28" s="5015"/>
      <c r="K28" s="5015"/>
      <c r="L28" s="5015"/>
      <c r="M28" s="5015"/>
      <c r="N28" s="5015"/>
      <c r="O28" s="5015"/>
      <c r="P28" s="5015"/>
      <c r="Q28" s="5015"/>
      <c r="R28" s="5015"/>
      <c r="S28" s="5015"/>
      <c r="T28" s="5015"/>
      <c r="U28" s="5015"/>
      <c r="V28" s="5015"/>
      <c r="W28" s="5015"/>
      <c r="X28" s="5015"/>
      <c r="Y28" s="5015"/>
      <c r="Z28" s="5015"/>
      <c r="AA28" s="5016"/>
    </row>
    <row r="29" spans="1:27" ht="17.100000000000001" customHeight="1">
      <c r="A29" s="5024"/>
      <c r="B29" s="4920"/>
      <c r="C29" s="4989"/>
      <c r="D29" s="5017"/>
      <c r="E29" s="5017"/>
      <c r="F29" s="5017"/>
      <c r="G29" s="5017"/>
      <c r="H29" s="5017"/>
      <c r="I29" s="5017"/>
      <c r="J29" s="5017"/>
      <c r="K29" s="5017"/>
      <c r="L29" s="5017"/>
      <c r="M29" s="5017"/>
      <c r="N29" s="5017"/>
      <c r="O29" s="5017"/>
      <c r="P29" s="5017"/>
      <c r="Q29" s="5017"/>
      <c r="R29" s="5017"/>
      <c r="S29" s="5017"/>
      <c r="T29" s="5017"/>
      <c r="U29" s="5017"/>
      <c r="V29" s="5017"/>
      <c r="W29" s="5017"/>
      <c r="X29" s="5017"/>
      <c r="Y29" s="5017"/>
      <c r="Z29" s="5017"/>
      <c r="AA29" s="5018"/>
    </row>
    <row r="30" spans="1:27" ht="17.100000000000001" customHeight="1">
      <c r="A30" s="5005"/>
      <c r="B30" s="5025"/>
      <c r="C30" s="5026"/>
      <c r="D30" s="5019"/>
      <c r="E30" s="5019"/>
      <c r="F30" s="5019"/>
      <c r="G30" s="5019"/>
      <c r="H30" s="5019"/>
      <c r="I30" s="5019"/>
      <c r="J30" s="5019"/>
      <c r="K30" s="5019"/>
      <c r="L30" s="5019"/>
      <c r="M30" s="5019"/>
      <c r="N30" s="5019"/>
      <c r="O30" s="5019"/>
      <c r="P30" s="5019"/>
      <c r="Q30" s="5019"/>
      <c r="R30" s="5019"/>
      <c r="S30" s="5019"/>
      <c r="T30" s="5019"/>
      <c r="U30" s="5019"/>
      <c r="V30" s="5019"/>
      <c r="W30" s="5019"/>
      <c r="X30" s="5019"/>
      <c r="Y30" s="5019"/>
      <c r="Z30" s="5019"/>
      <c r="AA30" s="5020"/>
    </row>
    <row r="31" spans="1:27">
      <c r="A31" s="4965"/>
      <c r="B31" s="4965"/>
      <c r="C31" s="5008"/>
      <c r="D31" s="4965"/>
      <c r="E31" s="4965"/>
      <c r="F31" s="4965"/>
      <c r="G31" s="4965"/>
      <c r="H31" s="4965"/>
      <c r="I31" s="4965"/>
      <c r="J31" s="4965"/>
      <c r="K31" s="4965"/>
      <c r="L31" s="4965"/>
      <c r="M31" s="4965"/>
      <c r="N31" s="4965"/>
      <c r="O31" s="4965"/>
      <c r="P31" s="4965"/>
      <c r="Q31" s="4965"/>
      <c r="R31" s="4965"/>
      <c r="S31" s="4965"/>
      <c r="T31" s="4965"/>
      <c r="U31" s="4965"/>
      <c r="V31" s="4965"/>
      <c r="W31" s="4965"/>
      <c r="X31" s="4965"/>
      <c r="Y31" s="4965"/>
      <c r="Z31" s="4965"/>
      <c r="AA31" s="4965"/>
    </row>
    <row r="32" spans="1:27">
      <c r="A32" s="4965"/>
      <c r="B32" s="4965"/>
      <c r="C32" s="5008"/>
      <c r="D32" s="4965"/>
      <c r="E32" s="4965"/>
      <c r="F32" s="4965"/>
      <c r="G32" s="4965"/>
      <c r="H32" s="4965"/>
      <c r="I32" s="4965"/>
      <c r="J32" s="4965"/>
      <c r="K32" s="4965"/>
      <c r="L32" s="4965"/>
      <c r="M32" s="4965"/>
      <c r="N32" s="4965"/>
      <c r="O32" s="4965"/>
      <c r="P32" s="4965"/>
      <c r="Q32" s="4965"/>
      <c r="R32" s="4965"/>
      <c r="S32" s="4965"/>
      <c r="T32" s="4965"/>
      <c r="U32" s="4965"/>
      <c r="V32" s="4965"/>
      <c r="W32" s="4965"/>
      <c r="X32" s="4965"/>
      <c r="Y32" s="4965"/>
      <c r="Z32" s="4965"/>
      <c r="AA32" s="3460" t="str">
        <f>+ToC!E117</f>
        <v xml:space="preserve">GENERAL Annual Return </v>
      </c>
    </row>
    <row r="33" spans="1:27">
      <c r="A33" s="4965"/>
      <c r="B33" s="4965"/>
      <c r="C33" s="5008"/>
      <c r="D33" s="4965"/>
      <c r="E33" s="4965"/>
      <c r="F33" s="4965"/>
      <c r="G33" s="4965"/>
      <c r="H33" s="4965"/>
      <c r="I33" s="4965"/>
      <c r="J33" s="4965"/>
      <c r="K33" s="4965"/>
      <c r="L33" s="4965"/>
      <c r="M33" s="4965"/>
      <c r="N33" s="4965"/>
      <c r="O33" s="4965"/>
      <c r="P33" s="4965"/>
      <c r="Q33" s="4965"/>
      <c r="R33" s="4965"/>
      <c r="S33" s="4965"/>
      <c r="T33" s="4965"/>
      <c r="U33" s="4965"/>
      <c r="V33" s="4965"/>
      <c r="W33" s="4965"/>
      <c r="X33" s="4965"/>
      <c r="Y33" s="4965"/>
      <c r="Z33" s="4965"/>
      <c r="AA33" s="65" t="s">
        <v>2581</v>
      </c>
    </row>
  </sheetData>
  <sheetProtection algorithmName="SHA-512" hashValue="yuVY7wXLnfgnla6ReaVhys3dclitS3YIcTfQdMwzCYt1A11lT0bMF7U00M0X4VvVtKNa66H3kKKOBjZ4pVlxEA==" saltValue="MtX8EO33GfGkzFh2sHTj/Q==" spinCount="100000" sheet="1" objects="1" scenarios="1"/>
  <mergeCells count="11">
    <mergeCell ref="T13:AA13"/>
    <mergeCell ref="A1:AA1"/>
    <mergeCell ref="A8:AA8"/>
    <mergeCell ref="A9:AA9"/>
    <mergeCell ref="D11:AA11"/>
    <mergeCell ref="A12:C15"/>
    <mergeCell ref="D12:K12"/>
    <mergeCell ref="L12:S12"/>
    <mergeCell ref="T12:AA12"/>
    <mergeCell ref="D13:K13"/>
    <mergeCell ref="L13:S13"/>
  </mergeCells>
  <hyperlinks>
    <hyperlink ref="A1:AA1" location="ToC!A1" display="ToC!A1"/>
  </hyperlinks>
  <pageMargins left="0.70866141732283472" right="0.70866141732283472" top="0.74803149606299213" bottom="0.74803149606299213" header="0.31496062992125984" footer="0.31496062992125984"/>
  <pageSetup scale="26" orientation="portrait" r:id="rId1"/>
  <headerFooter>
    <oddHeader>&amp;L&amp;A&amp;C&amp;"Times New Roman,Bold" DRAFT 
INTERNAL USE ONLY&amp;RPage &amp;P</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CFFCC"/>
    <pageSetUpPr fitToPage="1"/>
  </sheetPr>
  <dimension ref="A1:M41"/>
  <sheetViews>
    <sheetView zoomScale="80" zoomScaleNormal="80" workbookViewId="0">
      <selection activeCell="L4" sqref="L4"/>
    </sheetView>
  </sheetViews>
  <sheetFormatPr defaultColWidth="9.33203125" defaultRowHeight="12.75" zeroHeight="1"/>
  <cols>
    <col min="1" max="1" width="22" style="61" customWidth="1"/>
    <col min="2" max="2" width="3.83203125" style="61" customWidth="1"/>
    <col min="3" max="4" width="14.6640625" style="61" customWidth="1"/>
    <col min="5" max="5" width="16.1640625" style="61" customWidth="1"/>
    <col min="6" max="9" width="14.6640625" style="61" customWidth="1"/>
    <col min="10" max="10" width="16.33203125" style="61" bestFit="1" customWidth="1"/>
    <col min="11" max="12" width="14.6640625" style="61" customWidth="1"/>
    <col min="13" max="13" width="21.6640625" style="61" customWidth="1"/>
    <col min="14" max="16384" width="9.33203125" style="61"/>
  </cols>
  <sheetData>
    <row r="1" spans="1:13" s="3085" customFormat="1">
      <c r="A1" s="6825">
        <v>50.43</v>
      </c>
      <c r="B1" s="6825"/>
      <c r="C1" s="6825"/>
      <c r="D1" s="6825"/>
      <c r="E1" s="6825"/>
      <c r="F1" s="6825"/>
      <c r="G1" s="6825"/>
      <c r="H1" s="6825"/>
      <c r="I1" s="6825"/>
      <c r="J1" s="6825"/>
      <c r="K1" s="6825"/>
      <c r="L1" s="6825"/>
      <c r="M1" s="6825"/>
    </row>
    <row r="2" spans="1:13">
      <c r="M2" s="5353" t="s">
        <v>1909</v>
      </c>
    </row>
    <row r="3" spans="1:13" ht="13.5" thickBot="1">
      <c r="A3" s="4871" t="str">
        <f>+Cover!A14</f>
        <v>Select Name of Insurer/ Financial Holding Company</v>
      </c>
    </row>
    <row r="4" spans="1:13">
      <c r="A4" s="4874" t="str">
        <f>+ToC!A3</f>
        <v>Insurer/Financial Holding Company</v>
      </c>
    </row>
    <row r="5" spans="1:13">
      <c r="A5" s="4874"/>
    </row>
    <row r="6" spans="1:13">
      <c r="A6" s="4874" t="str">
        <f>+ToC!A5</f>
        <v>General Insurers Annual Return</v>
      </c>
    </row>
    <row r="7" spans="1:13">
      <c r="A7" s="4874" t="str">
        <f>+ToC!A6</f>
        <v>For Year Ended:</v>
      </c>
      <c r="M7" s="434">
        <f>Cover!A22</f>
        <v>0</v>
      </c>
    </row>
    <row r="8" spans="1:13">
      <c r="A8" s="6846" t="s">
        <v>505</v>
      </c>
      <c r="B8" s="6846"/>
      <c r="C8" s="6846"/>
      <c r="D8" s="6846"/>
      <c r="E8" s="6846"/>
      <c r="F8" s="6846"/>
      <c r="G8" s="6846"/>
      <c r="H8" s="6846"/>
      <c r="I8" s="6846"/>
      <c r="J8" s="6846"/>
      <c r="K8" s="6846"/>
      <c r="L8" s="6846"/>
      <c r="M8" s="6846"/>
    </row>
    <row r="9" spans="1:13"/>
    <row r="10" spans="1:13">
      <c r="A10" s="6255" t="s">
        <v>2521</v>
      </c>
      <c r="B10" s="6255"/>
      <c r="C10" s="6255"/>
      <c r="D10" s="6255"/>
      <c r="E10" s="6255"/>
      <c r="F10" s="6255"/>
      <c r="G10" s="6255"/>
      <c r="H10" s="6255"/>
      <c r="I10" s="6255"/>
      <c r="J10" s="6255"/>
      <c r="K10" s="6255"/>
      <c r="L10" s="6255"/>
      <c r="M10" s="6255"/>
    </row>
    <row r="11" spans="1:13" ht="13.5" thickBot="1"/>
    <row r="12" spans="1:13" ht="13.5" thickTop="1">
      <c r="A12" s="5419"/>
      <c r="B12" s="5446"/>
      <c r="C12" s="6638" t="s">
        <v>2522</v>
      </c>
      <c r="D12" s="6639"/>
      <c r="E12" s="6639"/>
      <c r="F12" s="6639"/>
      <c r="G12" s="6640"/>
      <c r="H12" s="6840" t="s">
        <v>2523</v>
      </c>
      <c r="I12" s="6841"/>
      <c r="J12" s="6841"/>
      <c r="K12" s="6841"/>
      <c r="L12" s="6841"/>
      <c r="M12" s="6842" t="s">
        <v>2450</v>
      </c>
    </row>
    <row r="13" spans="1:13" ht="19.5" customHeight="1">
      <c r="A13" s="6844" t="s">
        <v>2524</v>
      </c>
      <c r="B13" s="6845"/>
      <c r="C13" s="5447" t="s">
        <v>2525</v>
      </c>
      <c r="D13" s="5447" t="s">
        <v>2526</v>
      </c>
      <c r="E13" s="5447" t="s">
        <v>2527</v>
      </c>
      <c r="F13" s="5448" t="s">
        <v>2528</v>
      </c>
      <c r="G13" s="5447" t="s">
        <v>225</v>
      </c>
      <c r="H13" s="5447" t="s">
        <v>2525</v>
      </c>
      <c r="I13" s="5447" t="s">
        <v>2526</v>
      </c>
      <c r="J13" s="5447" t="s">
        <v>2527</v>
      </c>
      <c r="K13" s="5448" t="s">
        <v>2528</v>
      </c>
      <c r="L13" s="5447" t="s">
        <v>225</v>
      </c>
      <c r="M13" s="6843"/>
    </row>
    <row r="14" spans="1:13">
      <c r="A14" s="63"/>
      <c r="B14" s="63"/>
      <c r="C14" s="5447"/>
      <c r="D14" s="5447"/>
      <c r="E14" s="5447"/>
      <c r="F14" s="5447"/>
      <c r="G14" s="5447"/>
      <c r="H14" s="5447"/>
      <c r="I14" s="5447"/>
      <c r="J14" s="5447"/>
      <c r="K14" s="5447"/>
      <c r="L14" s="5447"/>
      <c r="M14" s="6843"/>
    </row>
    <row r="15" spans="1:13">
      <c r="A15" s="5449"/>
      <c r="B15" s="5450"/>
      <c r="C15" s="5451" t="s">
        <v>319</v>
      </c>
      <c r="D15" s="5451" t="s">
        <v>319</v>
      </c>
      <c r="E15" s="5451" t="s">
        <v>319</v>
      </c>
      <c r="F15" s="5451" t="s">
        <v>319</v>
      </c>
      <c r="G15" s="5451" t="s">
        <v>319</v>
      </c>
      <c r="H15" s="5451" t="s">
        <v>319</v>
      </c>
      <c r="I15" s="5451" t="s">
        <v>319</v>
      </c>
      <c r="J15" s="5451" t="s">
        <v>319</v>
      </c>
      <c r="K15" s="5451" t="s">
        <v>319</v>
      </c>
      <c r="L15" s="5451" t="s">
        <v>319</v>
      </c>
      <c r="M15" s="5451" t="s">
        <v>319</v>
      </c>
    </row>
    <row r="16" spans="1:13" s="3085" customFormat="1">
      <c r="A16" s="5452"/>
      <c r="B16" s="5453"/>
      <c r="C16" s="5454"/>
      <c r="D16" s="5454"/>
      <c r="E16" s="5454"/>
      <c r="F16" s="5454"/>
      <c r="G16" s="5350">
        <f t="shared" ref="G16:G17" si="0">SUM(C16:F16)</f>
        <v>0</v>
      </c>
      <c r="H16" s="5455"/>
      <c r="I16" s="5454"/>
      <c r="J16" s="5454"/>
      <c r="K16" s="5454"/>
      <c r="L16" s="5350">
        <f t="shared" ref="L16:L17" si="1">SUM(H16:K16)</f>
        <v>0</v>
      </c>
      <c r="M16" s="5456"/>
    </row>
    <row r="17" spans="1:13" s="3085" customFormat="1">
      <c r="A17" s="5452"/>
      <c r="B17" s="5453"/>
      <c r="C17" s="5454"/>
      <c r="D17" s="5454"/>
      <c r="E17" s="5454"/>
      <c r="F17" s="5454"/>
      <c r="G17" s="5350">
        <f t="shared" si="0"/>
        <v>0</v>
      </c>
      <c r="H17" s="5455"/>
      <c r="I17" s="5454"/>
      <c r="J17" s="5454"/>
      <c r="K17" s="5454"/>
      <c r="L17" s="5350">
        <f t="shared" si="1"/>
        <v>0</v>
      </c>
      <c r="M17" s="5456"/>
    </row>
    <row r="18" spans="1:13" s="3085" customFormat="1">
      <c r="A18" s="5452"/>
      <c r="B18" s="5453"/>
      <c r="C18" s="5454"/>
      <c r="D18" s="5454"/>
      <c r="E18" s="5454"/>
      <c r="F18" s="5454"/>
      <c r="G18" s="5350">
        <f>SUM(C18:F18)</f>
        <v>0</v>
      </c>
      <c r="H18" s="5455"/>
      <c r="I18" s="5454"/>
      <c r="J18" s="5454"/>
      <c r="K18" s="5454"/>
      <c r="L18" s="5350">
        <f t="shared" ref="L18:L29" si="2">SUM(H18:K18)</f>
        <v>0</v>
      </c>
      <c r="M18" s="5456"/>
    </row>
    <row r="19" spans="1:13" s="3085" customFormat="1">
      <c r="A19" s="5452"/>
      <c r="B19" s="5453"/>
      <c r="C19" s="5454"/>
      <c r="D19" s="5454"/>
      <c r="E19" s="5454"/>
      <c r="F19" s="5454"/>
      <c r="G19" s="5350">
        <f t="shared" ref="G19:G29" si="3">SUM(C19:F19)</f>
        <v>0</v>
      </c>
      <c r="H19" s="5455"/>
      <c r="I19" s="5454"/>
      <c r="J19" s="5454"/>
      <c r="K19" s="5454"/>
      <c r="L19" s="5350">
        <f t="shared" si="2"/>
        <v>0</v>
      </c>
      <c r="M19" s="5456"/>
    </row>
    <row r="20" spans="1:13" s="3085" customFormat="1">
      <c r="A20" s="5452"/>
      <c r="B20" s="5453"/>
      <c r="C20" s="5454"/>
      <c r="D20" s="5454"/>
      <c r="E20" s="5454"/>
      <c r="F20" s="5454"/>
      <c r="G20" s="5350">
        <f t="shared" si="3"/>
        <v>0</v>
      </c>
      <c r="H20" s="5455"/>
      <c r="I20" s="5454"/>
      <c r="J20" s="5454"/>
      <c r="K20" s="5454"/>
      <c r="L20" s="5350">
        <f t="shared" si="2"/>
        <v>0</v>
      </c>
      <c r="M20" s="5456"/>
    </row>
    <row r="21" spans="1:13" s="3085" customFormat="1">
      <c r="A21" s="5452"/>
      <c r="B21" s="5453"/>
      <c r="C21" s="5454"/>
      <c r="D21" s="5454"/>
      <c r="E21" s="5454"/>
      <c r="F21" s="5454"/>
      <c r="G21" s="5350">
        <f t="shared" si="3"/>
        <v>0</v>
      </c>
      <c r="H21" s="5455"/>
      <c r="I21" s="5454"/>
      <c r="J21" s="5454"/>
      <c r="K21" s="5454"/>
      <c r="L21" s="5350">
        <f t="shared" si="2"/>
        <v>0</v>
      </c>
      <c r="M21" s="5456"/>
    </row>
    <row r="22" spans="1:13" s="3085" customFormat="1">
      <c r="A22" s="5452"/>
      <c r="B22" s="5453"/>
      <c r="C22" s="5454"/>
      <c r="D22" s="5454"/>
      <c r="E22" s="5454"/>
      <c r="F22" s="5454"/>
      <c r="G22" s="5350">
        <f t="shared" si="3"/>
        <v>0</v>
      </c>
      <c r="H22" s="5455"/>
      <c r="I22" s="5454"/>
      <c r="J22" s="5454"/>
      <c r="K22" s="5454"/>
      <c r="L22" s="5350">
        <f t="shared" si="2"/>
        <v>0</v>
      </c>
      <c r="M22" s="5456"/>
    </row>
    <row r="23" spans="1:13" s="3085" customFormat="1">
      <c r="A23" s="5452"/>
      <c r="B23" s="5453"/>
      <c r="C23" s="5454"/>
      <c r="D23" s="5454"/>
      <c r="E23" s="5454"/>
      <c r="F23" s="5454"/>
      <c r="G23" s="5350">
        <f t="shared" si="3"/>
        <v>0</v>
      </c>
      <c r="H23" s="5455"/>
      <c r="I23" s="5454"/>
      <c r="J23" s="5454"/>
      <c r="K23" s="5454"/>
      <c r="L23" s="5350">
        <f t="shared" si="2"/>
        <v>0</v>
      </c>
      <c r="M23" s="5456"/>
    </row>
    <row r="24" spans="1:13" s="3085" customFormat="1">
      <c r="A24" s="5452"/>
      <c r="B24" s="5453"/>
      <c r="C24" s="5454"/>
      <c r="D24" s="5454"/>
      <c r="E24" s="5454"/>
      <c r="F24" s="5454"/>
      <c r="G24" s="5350">
        <f t="shared" si="3"/>
        <v>0</v>
      </c>
      <c r="H24" s="5455"/>
      <c r="I24" s="5454"/>
      <c r="J24" s="5454"/>
      <c r="K24" s="5454"/>
      <c r="L24" s="5350">
        <f t="shared" si="2"/>
        <v>0</v>
      </c>
      <c r="M24" s="5456"/>
    </row>
    <row r="25" spans="1:13" s="3085" customFormat="1">
      <c r="A25" s="5452"/>
      <c r="B25" s="5453"/>
      <c r="C25" s="5454"/>
      <c r="D25" s="5454"/>
      <c r="E25" s="5454"/>
      <c r="F25" s="5454"/>
      <c r="G25" s="5350">
        <f t="shared" si="3"/>
        <v>0</v>
      </c>
      <c r="H25" s="5455"/>
      <c r="I25" s="5454"/>
      <c r="J25" s="5454"/>
      <c r="K25" s="5454"/>
      <c r="L25" s="5350">
        <f t="shared" si="2"/>
        <v>0</v>
      </c>
      <c r="M25" s="5456"/>
    </row>
    <row r="26" spans="1:13" s="3085" customFormat="1">
      <c r="A26" s="5452"/>
      <c r="B26" s="5453"/>
      <c r="C26" s="5454"/>
      <c r="D26" s="5454"/>
      <c r="E26" s="5454"/>
      <c r="F26" s="5454"/>
      <c r="G26" s="5350">
        <f t="shared" si="3"/>
        <v>0</v>
      </c>
      <c r="H26" s="5455"/>
      <c r="I26" s="5454"/>
      <c r="J26" s="5454"/>
      <c r="K26" s="5454"/>
      <c r="L26" s="5350">
        <f t="shared" si="2"/>
        <v>0</v>
      </c>
      <c r="M26" s="5456"/>
    </row>
    <row r="27" spans="1:13" s="3085" customFormat="1">
      <c r="A27" s="5452"/>
      <c r="B27" s="5453"/>
      <c r="C27" s="5454"/>
      <c r="D27" s="5454"/>
      <c r="E27" s="5454"/>
      <c r="F27" s="5454"/>
      <c r="G27" s="5350">
        <f t="shared" si="3"/>
        <v>0</v>
      </c>
      <c r="H27" s="5455"/>
      <c r="I27" s="5454"/>
      <c r="J27" s="5454"/>
      <c r="K27" s="5454"/>
      <c r="L27" s="5350">
        <f t="shared" si="2"/>
        <v>0</v>
      </c>
      <c r="M27" s="5456"/>
    </row>
    <row r="28" spans="1:13" s="3085" customFormat="1">
      <c r="A28" s="5452"/>
      <c r="B28" s="5453"/>
      <c r="C28" s="5454"/>
      <c r="D28" s="5454"/>
      <c r="E28" s="5454"/>
      <c r="F28" s="5454"/>
      <c r="G28" s="5350">
        <f t="shared" si="3"/>
        <v>0</v>
      </c>
      <c r="H28" s="5455"/>
      <c r="I28" s="5454"/>
      <c r="J28" s="5454"/>
      <c r="K28" s="5454"/>
      <c r="L28" s="5350">
        <f t="shared" si="2"/>
        <v>0</v>
      </c>
      <c r="M28" s="5456"/>
    </row>
    <row r="29" spans="1:13" s="3085" customFormat="1">
      <c r="A29" s="5457"/>
      <c r="B29" s="5458"/>
      <c r="C29" s="5459"/>
      <c r="D29" s="5459"/>
      <c r="E29" s="5459"/>
      <c r="F29" s="5459"/>
      <c r="G29" s="5350">
        <f t="shared" si="3"/>
        <v>0</v>
      </c>
      <c r="H29" s="5460"/>
      <c r="I29" s="5459"/>
      <c r="J29" s="5459"/>
      <c r="K29" s="5459"/>
      <c r="L29" s="5350">
        <f t="shared" si="2"/>
        <v>0</v>
      </c>
      <c r="M29" s="5456"/>
    </row>
    <row r="30" spans="1:13" s="3085" customFormat="1" ht="13.5" thickBot="1">
      <c r="A30" s="5461" t="s">
        <v>182</v>
      </c>
      <c r="B30" s="5462"/>
      <c r="C30" s="5350">
        <f t="shared" ref="C30:L30" si="4">SUM(C18:C29)</f>
        <v>0</v>
      </c>
      <c r="D30" s="5350">
        <f t="shared" si="4"/>
        <v>0</v>
      </c>
      <c r="E30" s="5350">
        <f t="shared" si="4"/>
        <v>0</v>
      </c>
      <c r="F30" s="5350">
        <f t="shared" si="4"/>
        <v>0</v>
      </c>
      <c r="G30" s="5350">
        <f t="shared" si="4"/>
        <v>0</v>
      </c>
      <c r="H30" s="5350">
        <f t="shared" si="4"/>
        <v>0</v>
      </c>
      <c r="I30" s="5350">
        <f t="shared" si="4"/>
        <v>0</v>
      </c>
      <c r="J30" s="5350">
        <f t="shared" si="4"/>
        <v>0</v>
      </c>
      <c r="K30" s="5350">
        <f t="shared" si="4"/>
        <v>0</v>
      </c>
      <c r="L30" s="5350">
        <f t="shared" si="4"/>
        <v>0</v>
      </c>
      <c r="M30" s="5463"/>
    </row>
    <row r="31" spans="1:13" ht="13.5" thickTop="1">
      <c r="A31" s="5464"/>
    </row>
    <row r="32" spans="1:13">
      <c r="A32" s="58"/>
      <c r="M32" s="3460" t="str">
        <f>+ToC!E117</f>
        <v xml:space="preserve">GENERAL Annual Return </v>
      </c>
    </row>
    <row r="33" spans="1:13">
      <c r="M33" s="65" t="s">
        <v>2582</v>
      </c>
    </row>
    <row r="34" spans="1:13"/>
    <row r="35" spans="1:13" hidden="1">
      <c r="A35" s="58"/>
    </row>
    <row r="36" spans="1:13" hidden="1">
      <c r="A36" s="58"/>
    </row>
    <row r="37" spans="1:13" hidden="1">
      <c r="A37" s="58"/>
    </row>
    <row r="38" spans="1:13" hidden="1">
      <c r="A38" s="58"/>
    </row>
    <row r="39" spans="1:13" hidden="1">
      <c r="A39" s="58"/>
    </row>
    <row r="40" spans="1:13"/>
    <row r="41" spans="1:13"/>
  </sheetData>
  <sheetProtection algorithmName="SHA-512" hashValue="Is2ojzW9DCr0ktByUAZ5cLoaEqQEu5kK3YnXmPn1IgROa2Tmg3TXcy46rGXr6jpfwBuilFrxoBt8+CwZc9B8qw==" saltValue="rRjO6WSMoMjB50xAXRhSRw==" spinCount="100000" sheet="1" objects="1" scenarios="1"/>
  <mergeCells count="7">
    <mergeCell ref="C12:G12"/>
    <mergeCell ref="H12:L12"/>
    <mergeCell ref="M12:M14"/>
    <mergeCell ref="A13:B13"/>
    <mergeCell ref="A1:M1"/>
    <mergeCell ref="A8:M8"/>
    <mergeCell ref="A10:M10"/>
  </mergeCells>
  <hyperlinks>
    <hyperlink ref="A1:M1" location="ToC!A1" display="ToC!A1"/>
  </hyperlinks>
  <pageMargins left="0.70866141732283472" right="0.70866141732283472" top="0.74803149606299213" bottom="0.74803149606299213" header="0.31496062992125984" footer="0.31496062992125984"/>
  <pageSetup scale="53" orientation="portrait" r:id="rId1"/>
  <headerFooter>
    <oddHeader>&amp;L&amp;A&amp;C&amp;"Times New Roman,Bold" DRAFT 
INTERNAL USE ONLY&amp;RPage &amp;P</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CFFCC"/>
    <pageSetUpPr fitToPage="1"/>
  </sheetPr>
  <dimension ref="A1:P35"/>
  <sheetViews>
    <sheetView topLeftCell="D1" zoomScale="80" zoomScaleNormal="80" workbookViewId="0">
      <selection activeCell="Q8" sqref="Q8"/>
    </sheetView>
  </sheetViews>
  <sheetFormatPr defaultColWidth="9.33203125" defaultRowHeight="12.75" zeroHeight="1"/>
  <cols>
    <col min="1" max="1" width="60.6640625" style="61" customWidth="1"/>
    <col min="2" max="2" width="5.1640625" style="61" customWidth="1"/>
    <col min="3" max="6" width="8.83203125" style="61" customWidth="1"/>
    <col min="7" max="7" width="17.1640625" style="5445" customWidth="1"/>
    <col min="8" max="8" width="18.5" style="5445" customWidth="1"/>
    <col min="9" max="9" width="18.6640625" style="5445" customWidth="1"/>
    <col min="10" max="10" width="15.6640625" style="61" customWidth="1"/>
    <col min="11" max="11" width="13.5" style="61" customWidth="1"/>
    <col min="12" max="15" width="15.6640625" style="61" customWidth="1"/>
    <col min="16" max="16384" width="9.33203125" style="61"/>
  </cols>
  <sheetData>
    <row r="1" spans="1:16" s="3085" customFormat="1">
      <c r="A1" s="6825">
        <v>50.44</v>
      </c>
      <c r="B1" s="6825"/>
      <c r="C1" s="6825"/>
      <c r="D1" s="6825"/>
      <c r="E1" s="6825"/>
      <c r="F1" s="6825"/>
      <c r="G1" s="6825"/>
      <c r="H1" s="6825"/>
      <c r="I1" s="6825"/>
      <c r="J1" s="6825"/>
      <c r="K1" s="6825"/>
      <c r="L1" s="6825"/>
      <c r="M1" s="6825"/>
      <c r="N1" s="6825"/>
      <c r="O1" s="6825"/>
    </row>
    <row r="2" spans="1:16">
      <c r="A2" s="5227"/>
      <c r="B2" s="5227"/>
      <c r="C2" s="5227"/>
      <c r="D2" s="5227"/>
      <c r="E2" s="5227"/>
      <c r="F2" s="5227"/>
      <c r="G2" s="5227"/>
      <c r="H2" s="5227"/>
      <c r="I2" s="5227"/>
      <c r="J2" s="5227"/>
      <c r="K2" s="5227"/>
      <c r="M2" s="5227"/>
      <c r="N2" s="5227"/>
      <c r="O2" s="5227"/>
    </row>
    <row r="3" spans="1:16" ht="13.5" thickBot="1">
      <c r="A3" s="4871" t="str">
        <f>+Cover!A14</f>
        <v>Select Name of Insurer/ Financial Holding Company</v>
      </c>
      <c r="B3" s="5227"/>
      <c r="C3" s="5227"/>
      <c r="D3" s="5227"/>
      <c r="E3" s="5227"/>
      <c r="F3" s="5227"/>
      <c r="G3" s="5227"/>
      <c r="H3" s="5227"/>
      <c r="I3" s="5227"/>
      <c r="J3" s="5227"/>
      <c r="K3" s="5227"/>
      <c r="L3" s="431"/>
      <c r="M3" s="5227"/>
      <c r="N3" s="5227"/>
      <c r="O3" s="5353" t="s">
        <v>1909</v>
      </c>
    </row>
    <row r="4" spans="1:16">
      <c r="A4" s="4874" t="str">
        <f>+ToC!A3</f>
        <v>Insurer/Financial Holding Company</v>
      </c>
      <c r="B4" s="5227"/>
      <c r="C4" s="5227"/>
      <c r="D4" s="5227"/>
      <c r="E4" s="5227"/>
      <c r="F4" s="5227"/>
      <c r="G4" s="5227"/>
      <c r="H4" s="5227"/>
      <c r="I4" s="5227"/>
      <c r="J4" s="5227"/>
      <c r="K4" s="5227"/>
      <c r="L4" s="431"/>
      <c r="M4" s="5227"/>
      <c r="N4" s="5227"/>
      <c r="O4" s="5227"/>
    </row>
    <row r="5" spans="1:16">
      <c r="A5" s="4874"/>
      <c r="B5" s="5227"/>
      <c r="C5" s="5227"/>
      <c r="D5" s="5227"/>
      <c r="E5" s="5227"/>
      <c r="F5" s="5227"/>
      <c r="G5" s="5227"/>
      <c r="H5" s="5227"/>
      <c r="I5" s="5227"/>
      <c r="J5" s="5227"/>
      <c r="K5" s="5227"/>
      <c r="L5" s="431"/>
      <c r="M5" s="5227"/>
      <c r="N5" s="5227"/>
      <c r="O5" s="5227"/>
    </row>
    <row r="6" spans="1:16">
      <c r="A6" s="4874" t="str">
        <f>+ToC!A5</f>
        <v>General Insurers Annual Return</v>
      </c>
      <c r="B6" s="5227"/>
      <c r="C6" s="5227"/>
      <c r="D6" s="5227"/>
      <c r="E6" s="5227"/>
      <c r="F6" s="5227"/>
      <c r="G6" s="5227"/>
      <c r="H6" s="5227"/>
      <c r="I6" s="5227"/>
      <c r="J6" s="5227"/>
      <c r="K6" s="5227"/>
      <c r="L6" s="431"/>
      <c r="M6" s="5227"/>
      <c r="N6" s="5227"/>
      <c r="O6" s="5227"/>
    </row>
    <row r="7" spans="1:16">
      <c r="A7" s="4874" t="str">
        <f>+ToC!A6</f>
        <v>For Year Ended:</v>
      </c>
      <c r="B7" s="5418"/>
      <c r="C7" s="5418"/>
      <c r="D7" s="5418"/>
      <c r="E7" s="5418"/>
      <c r="F7" s="5418"/>
      <c r="G7" s="5418"/>
      <c r="H7" s="5418"/>
      <c r="I7" s="5418"/>
      <c r="J7" s="5418"/>
      <c r="K7" s="5418"/>
      <c r="M7" s="5418"/>
      <c r="O7" s="434">
        <f>Cover!A22</f>
        <v>0</v>
      </c>
      <c r="P7" s="5418"/>
    </row>
    <row r="8" spans="1:16">
      <c r="A8" s="6854" t="s">
        <v>505</v>
      </c>
      <c r="B8" s="6854"/>
      <c r="C8" s="6854"/>
      <c r="D8" s="6854"/>
      <c r="E8" s="6854"/>
      <c r="F8" s="6854"/>
      <c r="G8" s="6854"/>
      <c r="H8" s="6854"/>
      <c r="I8" s="6854"/>
      <c r="J8" s="6854"/>
      <c r="K8" s="6854"/>
      <c r="L8" s="6854"/>
      <c r="M8" s="6854"/>
      <c r="N8" s="6854"/>
      <c r="O8" s="6854"/>
    </row>
    <row r="9" spans="1:16">
      <c r="A9" s="6255" t="s">
        <v>2689</v>
      </c>
      <c r="B9" s="6255"/>
      <c r="C9" s="6255"/>
      <c r="D9" s="6255"/>
      <c r="E9" s="6255"/>
      <c r="F9" s="6255"/>
      <c r="G9" s="6255"/>
      <c r="H9" s="6255"/>
      <c r="I9" s="6255"/>
      <c r="J9" s="6255"/>
      <c r="K9" s="6255"/>
      <c r="L9" s="6255"/>
      <c r="M9" s="6255"/>
      <c r="N9" s="6255"/>
      <c r="O9" s="6255"/>
    </row>
    <row r="10" spans="1:16" ht="13.5" thickBot="1">
      <c r="G10" s="61"/>
      <c r="H10" s="61"/>
      <c r="I10" s="61"/>
    </row>
    <row r="11" spans="1:16" ht="13.5" thickTop="1">
      <c r="A11" s="5419"/>
      <c r="B11" s="5420"/>
      <c r="C11" s="6855" t="s">
        <v>2529</v>
      </c>
      <c r="D11" s="6856"/>
      <c r="E11" s="6856"/>
      <c r="F11" s="6857"/>
      <c r="G11" s="6639" t="s">
        <v>2489</v>
      </c>
      <c r="H11" s="6639"/>
      <c r="I11" s="6639"/>
      <c r="J11" s="6639"/>
      <c r="K11" s="6640"/>
      <c r="L11" s="6858" t="s">
        <v>2507</v>
      </c>
      <c r="M11" s="6858"/>
      <c r="N11" s="6858"/>
      <c r="O11" s="6859"/>
    </row>
    <row r="12" spans="1:16">
      <c r="A12" s="5421"/>
      <c r="B12" s="5422"/>
      <c r="C12" s="6860" t="s">
        <v>2530</v>
      </c>
      <c r="D12" s="6860" t="s">
        <v>2531</v>
      </c>
      <c r="E12" s="6860" t="s">
        <v>2532</v>
      </c>
      <c r="F12" s="6860" t="s">
        <v>573</v>
      </c>
      <c r="G12" s="6862" t="s">
        <v>2533</v>
      </c>
      <c r="H12" s="6863"/>
      <c r="I12" s="6863"/>
      <c r="J12" s="6851" t="s">
        <v>2534</v>
      </c>
      <c r="K12" s="6852" t="s">
        <v>2535</v>
      </c>
      <c r="L12" s="6847" t="s">
        <v>2432</v>
      </c>
      <c r="M12" s="6847" t="s">
        <v>2436</v>
      </c>
      <c r="N12" s="6849" t="s">
        <v>2534</v>
      </c>
      <c r="O12" s="6849" t="s">
        <v>2535</v>
      </c>
    </row>
    <row r="13" spans="1:16" ht="63.75">
      <c r="A13" s="5423" t="s">
        <v>2536</v>
      </c>
      <c r="B13" s="5424"/>
      <c r="C13" s="6861"/>
      <c r="D13" s="6861"/>
      <c r="E13" s="6861"/>
      <c r="F13" s="6861"/>
      <c r="G13" s="5425" t="s">
        <v>2522</v>
      </c>
      <c r="H13" s="5425" t="s">
        <v>2523</v>
      </c>
      <c r="I13" s="5426" t="s">
        <v>2450</v>
      </c>
      <c r="J13" s="6850"/>
      <c r="K13" s="6853"/>
      <c r="L13" s="6848"/>
      <c r="M13" s="6848"/>
      <c r="N13" s="6850"/>
      <c r="O13" s="6850"/>
    </row>
    <row r="14" spans="1:16">
      <c r="A14" s="5427"/>
      <c r="B14" s="5428"/>
      <c r="C14" s="5429"/>
      <c r="D14" s="5429"/>
      <c r="E14" s="5429"/>
      <c r="F14" s="5429"/>
      <c r="G14" s="5430"/>
      <c r="H14" s="5430"/>
      <c r="I14" s="5430"/>
      <c r="J14" s="5431"/>
      <c r="K14" s="5431"/>
      <c r="L14" s="5430"/>
      <c r="M14" s="5430"/>
      <c r="N14" s="5431"/>
      <c r="O14" s="5431"/>
    </row>
    <row r="15" spans="1:16" s="4399" customFormat="1">
      <c r="A15" s="5432"/>
      <c r="B15" s="5433"/>
      <c r="C15" s="5434"/>
      <c r="D15" s="5434"/>
      <c r="E15" s="5434"/>
      <c r="F15" s="5434"/>
      <c r="G15" s="5435"/>
      <c r="H15" s="5435"/>
      <c r="I15" s="5435"/>
      <c r="J15" s="5436"/>
      <c r="K15" s="5436"/>
      <c r="L15" s="5435"/>
      <c r="M15" s="5435"/>
      <c r="N15" s="5436"/>
      <c r="O15" s="5436"/>
    </row>
    <row r="16" spans="1:16" s="4399" customFormat="1">
      <c r="A16" s="5432"/>
      <c r="B16" s="5433"/>
      <c r="C16" s="5434"/>
      <c r="D16" s="5434"/>
      <c r="E16" s="5434"/>
      <c r="F16" s="5434"/>
      <c r="G16" s="5435"/>
      <c r="H16" s="5435"/>
      <c r="I16" s="5435"/>
      <c r="J16" s="5436"/>
      <c r="K16" s="5436"/>
      <c r="L16" s="5435"/>
      <c r="M16" s="5435"/>
      <c r="N16" s="5436"/>
      <c r="O16" s="5436"/>
    </row>
    <row r="17" spans="1:15" s="4399" customFormat="1">
      <c r="A17" s="5432"/>
      <c r="B17" s="5433"/>
      <c r="C17" s="5434"/>
      <c r="D17" s="5434"/>
      <c r="E17" s="5434"/>
      <c r="F17" s="5434"/>
      <c r="G17" s="5435"/>
      <c r="H17" s="5435"/>
      <c r="I17" s="5435"/>
      <c r="J17" s="5436"/>
      <c r="K17" s="5436"/>
      <c r="L17" s="5435"/>
      <c r="M17" s="5435"/>
      <c r="N17" s="5436"/>
      <c r="O17" s="5436"/>
    </row>
    <row r="18" spans="1:15" s="4399" customFormat="1">
      <c r="A18" s="5432"/>
      <c r="B18" s="5433"/>
      <c r="C18" s="5434"/>
      <c r="D18" s="5434"/>
      <c r="E18" s="5434"/>
      <c r="F18" s="5434"/>
      <c r="G18" s="5435"/>
      <c r="H18" s="5435"/>
      <c r="I18" s="5435"/>
      <c r="J18" s="5436"/>
      <c r="K18" s="5436"/>
      <c r="L18" s="5435"/>
      <c r="M18" s="5435"/>
      <c r="N18" s="5436"/>
      <c r="O18" s="5436"/>
    </row>
    <row r="19" spans="1:15" s="4399" customFormat="1">
      <c r="A19" s="5432"/>
      <c r="B19" s="5433"/>
      <c r="C19" s="5434"/>
      <c r="D19" s="5434"/>
      <c r="E19" s="5434"/>
      <c r="F19" s="5434"/>
      <c r="G19" s="5435"/>
      <c r="H19" s="5435"/>
      <c r="I19" s="5435"/>
      <c r="J19" s="5436"/>
      <c r="K19" s="5436"/>
      <c r="L19" s="5435"/>
      <c r="M19" s="5435"/>
      <c r="N19" s="5436"/>
      <c r="O19" s="5436"/>
    </row>
    <row r="20" spans="1:15" s="4399" customFormat="1">
      <c r="A20" s="5432"/>
      <c r="B20" s="5433"/>
      <c r="C20" s="5434"/>
      <c r="D20" s="5434"/>
      <c r="E20" s="5434"/>
      <c r="F20" s="5434"/>
      <c r="G20" s="5435"/>
      <c r="H20" s="5435"/>
      <c r="I20" s="5435"/>
      <c r="J20" s="5436"/>
      <c r="K20" s="5436"/>
      <c r="L20" s="5435"/>
      <c r="M20" s="5435"/>
      <c r="N20" s="5436"/>
      <c r="O20" s="5436"/>
    </row>
    <row r="21" spans="1:15" s="4399" customFormat="1">
      <c r="A21" s="5437"/>
      <c r="B21" s="5438"/>
      <c r="C21" s="5436"/>
      <c r="D21" s="5436"/>
      <c r="E21" s="5436"/>
      <c r="F21" s="5436"/>
      <c r="G21" s="5439"/>
      <c r="H21" s="5439"/>
      <c r="I21" s="5439"/>
      <c r="J21" s="5436"/>
      <c r="K21" s="5436"/>
      <c r="L21" s="5439"/>
      <c r="M21" s="5439"/>
      <c r="N21" s="5436"/>
      <c r="O21" s="5436"/>
    </row>
    <row r="22" spans="1:15" s="4399" customFormat="1">
      <c r="A22" s="5437"/>
      <c r="B22" s="5438"/>
      <c r="C22" s="5436"/>
      <c r="D22" s="5436"/>
      <c r="E22" s="5436"/>
      <c r="F22" s="5436"/>
      <c r="G22" s="5439"/>
      <c r="H22" s="5439"/>
      <c r="I22" s="5439"/>
      <c r="J22" s="5436"/>
      <c r="K22" s="5436"/>
      <c r="L22" s="5439"/>
      <c r="M22" s="5439"/>
      <c r="N22" s="5436"/>
      <c r="O22" s="5436"/>
    </row>
    <row r="23" spans="1:15" s="4399" customFormat="1">
      <c r="A23" s="5437"/>
      <c r="B23" s="5438"/>
      <c r="C23" s="5436"/>
      <c r="D23" s="5436"/>
      <c r="E23" s="5436"/>
      <c r="F23" s="5436"/>
      <c r="G23" s="5439"/>
      <c r="H23" s="5439"/>
      <c r="I23" s="5439"/>
      <c r="J23" s="5436"/>
      <c r="K23" s="5436"/>
      <c r="L23" s="5439"/>
      <c r="M23" s="5439"/>
      <c r="N23" s="5436"/>
      <c r="O23" s="5436"/>
    </row>
    <row r="24" spans="1:15" s="4399" customFormat="1">
      <c r="A24" s="5437"/>
      <c r="B24" s="5438"/>
      <c r="C24" s="5436"/>
      <c r="D24" s="5436"/>
      <c r="E24" s="5436"/>
      <c r="F24" s="5436"/>
      <c r="G24" s="5439"/>
      <c r="H24" s="5439"/>
      <c r="I24" s="5439"/>
      <c r="J24" s="5436"/>
      <c r="K24" s="5436"/>
      <c r="L24" s="5439"/>
      <c r="M24" s="5439"/>
      <c r="N24" s="5436"/>
      <c r="O24" s="5436"/>
    </row>
    <row r="25" spans="1:15" s="4399" customFormat="1">
      <c r="A25" s="5437"/>
      <c r="B25" s="5438"/>
      <c r="C25" s="5436"/>
      <c r="D25" s="5436"/>
      <c r="E25" s="5436"/>
      <c r="F25" s="5436"/>
      <c r="G25" s="5439"/>
      <c r="H25" s="5439"/>
      <c r="I25" s="5439"/>
      <c r="J25" s="5436"/>
      <c r="K25" s="5436"/>
      <c r="L25" s="5439"/>
      <c r="M25" s="5439"/>
      <c r="N25" s="5436"/>
      <c r="O25" s="5436"/>
    </row>
    <row r="26" spans="1:15" s="4399" customFormat="1">
      <c r="A26" s="5437"/>
      <c r="B26" s="5438"/>
      <c r="C26" s="5436"/>
      <c r="D26" s="5436"/>
      <c r="E26" s="5436"/>
      <c r="F26" s="5436"/>
      <c r="G26" s="5439"/>
      <c r="H26" s="5439"/>
      <c r="I26" s="5439"/>
      <c r="J26" s="5436"/>
      <c r="K26" s="5436"/>
      <c r="L26" s="5439"/>
      <c r="M26" s="5439"/>
      <c r="N26" s="5436"/>
      <c r="O26" s="5436"/>
    </row>
    <row r="27" spans="1:15" s="3085" customFormat="1" ht="13.5" thickBot="1">
      <c r="A27" s="5440" t="s">
        <v>2537</v>
      </c>
      <c r="B27" s="5441"/>
      <c r="C27" s="5442"/>
      <c r="D27" s="5442"/>
      <c r="E27" s="5442"/>
      <c r="F27" s="5442"/>
      <c r="G27" s="5443"/>
      <c r="H27" s="5443"/>
      <c r="I27" s="5443"/>
      <c r="J27" s="5444"/>
      <c r="K27" s="5444"/>
      <c r="L27" s="5443"/>
      <c r="M27" s="5443"/>
      <c r="N27" s="5444"/>
      <c r="O27" s="5444"/>
    </row>
    <row r="28" spans="1:15" ht="13.5" thickTop="1"/>
    <row r="29" spans="1:15">
      <c r="O29" s="3460" t="str">
        <f>+ToC!E117</f>
        <v xml:space="preserve">GENERAL Annual Return </v>
      </c>
    </row>
    <row r="30" spans="1:15">
      <c r="O30" s="65" t="s">
        <v>2583</v>
      </c>
    </row>
    <row r="31" spans="1:15"/>
    <row r="32" spans="1:15"/>
    <row r="33"/>
    <row r="34"/>
    <row r="35"/>
  </sheetData>
  <sheetProtection algorithmName="SHA-512" hashValue="0VXOtTRQhR1Deyd5CT7NzWvNJhCrXookgfXeYo3ttkGBqOupGRUf1bvHiFppdtJ/e8LLjzPpW7kXe/ZOlk0HiQ==" saltValue="dedXJAYTvkHXMqwpsUhGjA==" spinCount="100000" sheet="1" objects="1" scenarios="1"/>
  <mergeCells count="17">
    <mergeCell ref="C12:C13"/>
    <mergeCell ref="D12:D13"/>
    <mergeCell ref="E12:E13"/>
    <mergeCell ref="F12:F13"/>
    <mergeCell ref="G12:I12"/>
    <mergeCell ref="A1:O1"/>
    <mergeCell ref="A8:O8"/>
    <mergeCell ref="A9:O9"/>
    <mergeCell ref="C11:F11"/>
    <mergeCell ref="G11:K11"/>
    <mergeCell ref="L11:O11"/>
    <mergeCell ref="L12:L13"/>
    <mergeCell ref="M12:M13"/>
    <mergeCell ref="N12:N13"/>
    <mergeCell ref="O12:O13"/>
    <mergeCell ref="J12:J13"/>
    <mergeCell ref="K12:K13"/>
  </mergeCells>
  <hyperlinks>
    <hyperlink ref="A1:O1" location="ToC!A1" display="ToC!A1"/>
  </hyperlinks>
  <pageMargins left="0.70866141732283472" right="0.70866141732283472" top="0.74803149606299213" bottom="0.74803149606299213" header="0.31496062992125984" footer="0.31496062992125984"/>
  <pageSetup scale="39" orientation="portrait" r:id="rId1"/>
  <headerFooter>
    <oddHeader>&amp;L&amp;A&amp;C&amp;"Times New Roman,Bold" DRAFT 
INTERNAL USE ONLY&amp;RPage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0A5AE8EAAE154BA2D0D30FBC738D8E" ma:contentTypeVersion="1" ma:contentTypeDescription="Create a new document." ma:contentTypeScope="" ma:versionID="8f3c792fd7e1af9ecf05729c94157e14">
  <xsd:schema xmlns:xsd="http://www.w3.org/2001/XMLSchema" xmlns:xs="http://www.w3.org/2001/XMLSchema" xmlns:p="http://schemas.microsoft.com/office/2006/metadata/properties" xmlns:ns2="3c15cf1c-c869-48e7-a729-63ac87d3410d" targetNamespace="http://schemas.microsoft.com/office/2006/metadata/properties" ma:root="true" ma:fieldsID="d33e14ee938d4d5de432d8e141e23710" ns2:_="">
    <xsd:import namespace="3c15cf1c-c869-48e7-a729-63ac87d3410d"/>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15cf1c-c869-48e7-a729-63ac87d3410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04A47F-3895-407B-8276-3A97A88AF3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15cf1c-c869-48e7-a729-63ac87d341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12CC53-E686-4EA2-AEBE-7435349C1EF1}">
  <ds:schemaRefs>
    <ds:schemaRef ds:uri="http://schemas.microsoft.com/sharepoint/v3/contenttype/forms"/>
  </ds:schemaRefs>
</ds:datastoreItem>
</file>

<file path=customXml/itemProps3.xml><?xml version="1.0" encoding="utf-8"?>
<ds:datastoreItem xmlns:ds="http://schemas.openxmlformats.org/officeDocument/2006/customXml" ds:itemID="{4EB45C68-069F-46A2-A3DB-A282664E946A}">
  <ds:schemaRefs>
    <ds:schemaRef ds:uri="http://schemas.microsoft.com/office/2006/documentManagement/types"/>
    <ds:schemaRef ds:uri="http://purl.org/dc/terms/"/>
    <ds:schemaRef ds:uri="http://purl.org/dc/elements/1.1/"/>
    <ds:schemaRef ds:uri="http://schemas.microsoft.com/office/infopath/2007/PartnerControls"/>
    <ds:schemaRef ds:uri="http://purl.org/dc/dcmitype/"/>
    <ds:schemaRef ds:uri="http://www.w3.org/XML/1998/namespace"/>
    <ds:schemaRef ds:uri="3c15cf1c-c869-48e7-a729-63ac87d3410d"/>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111</vt:i4>
      </vt:variant>
      <vt:variant>
        <vt:lpstr>Named Ranges</vt:lpstr>
      </vt:variant>
      <vt:variant>
        <vt:i4>29</vt:i4>
      </vt:variant>
    </vt:vector>
  </HeadingPairs>
  <TitlesOfParts>
    <vt:vector size="140" baseType="lpstr">
      <vt:lpstr>Cover</vt:lpstr>
      <vt:lpstr>Legend</vt:lpstr>
      <vt:lpstr>ToC</vt:lpstr>
      <vt:lpstr>10.00</vt:lpstr>
      <vt:lpstr>10.01</vt:lpstr>
      <vt:lpstr>10.02</vt:lpstr>
      <vt:lpstr>10.03</vt:lpstr>
      <vt:lpstr>10.04</vt:lpstr>
      <vt:lpstr>10.05</vt:lpstr>
      <vt:lpstr>10.06</vt:lpstr>
      <vt:lpstr>10.07</vt:lpstr>
      <vt:lpstr>10.08</vt:lpstr>
      <vt:lpstr>10.09</vt:lpstr>
      <vt:lpstr>10.10</vt:lpstr>
      <vt:lpstr>10.11</vt:lpstr>
      <vt:lpstr>10.12</vt:lpstr>
      <vt:lpstr>10.20</vt:lpstr>
      <vt:lpstr>10.21</vt:lpstr>
      <vt:lpstr>10.22</vt:lpstr>
      <vt:lpstr>10.23</vt:lpstr>
      <vt:lpstr>10.24</vt:lpstr>
      <vt:lpstr>10.25</vt:lpstr>
      <vt:lpstr>10.27</vt:lpstr>
      <vt:lpstr>10.28</vt:lpstr>
      <vt:lpstr>10.30</vt:lpstr>
      <vt:lpstr>10.31</vt:lpstr>
      <vt:lpstr>10.32</vt:lpstr>
      <vt:lpstr>10.33</vt:lpstr>
      <vt:lpstr>10.40</vt:lpstr>
      <vt:lpstr>10.50</vt:lpstr>
      <vt:lpstr>20.10</vt:lpstr>
      <vt:lpstr>20.20</vt:lpstr>
      <vt:lpstr>20.19</vt:lpstr>
      <vt:lpstr>20.22</vt:lpstr>
      <vt:lpstr>20.30</vt:lpstr>
      <vt:lpstr>20.32</vt:lpstr>
      <vt:lpstr>21.10</vt:lpstr>
      <vt:lpstr>21.12</vt:lpstr>
      <vt:lpstr>30.10</vt:lpstr>
      <vt:lpstr>30.19</vt:lpstr>
      <vt:lpstr>30.20</vt:lpstr>
      <vt:lpstr>30.21</vt:lpstr>
      <vt:lpstr>30.22</vt:lpstr>
      <vt:lpstr>30.30</vt:lpstr>
      <vt:lpstr>30.31</vt:lpstr>
      <vt:lpstr>35.10</vt:lpstr>
      <vt:lpstr>35.12</vt:lpstr>
      <vt:lpstr>35.35</vt:lpstr>
      <vt:lpstr>40.10</vt:lpstr>
      <vt:lpstr>40.11</vt:lpstr>
      <vt:lpstr>40.20</vt:lpstr>
      <vt:lpstr>40.21</vt:lpstr>
      <vt:lpstr>40.22</vt:lpstr>
      <vt:lpstr>40.23</vt:lpstr>
      <vt:lpstr>40.30</vt:lpstr>
      <vt:lpstr>40.31</vt:lpstr>
      <vt:lpstr>40.32</vt:lpstr>
      <vt:lpstr>40.33</vt:lpstr>
      <vt:lpstr>40.34</vt:lpstr>
      <vt:lpstr>40.35</vt:lpstr>
      <vt:lpstr>40.36</vt:lpstr>
      <vt:lpstr>40.40</vt:lpstr>
      <vt:lpstr>40.41</vt:lpstr>
      <vt:lpstr>40.42</vt:lpstr>
      <vt:lpstr>40.50</vt:lpstr>
      <vt:lpstr>40.51</vt:lpstr>
      <vt:lpstr>40.52</vt:lpstr>
      <vt:lpstr>40.60</vt:lpstr>
      <vt:lpstr>50.10</vt:lpstr>
      <vt:lpstr>50.11</vt:lpstr>
      <vt:lpstr>50.12</vt:lpstr>
      <vt:lpstr>50.15</vt:lpstr>
      <vt:lpstr>50.16</vt:lpstr>
      <vt:lpstr>50.17</vt:lpstr>
      <vt:lpstr>50.18</vt:lpstr>
      <vt:lpstr>50.19</vt:lpstr>
      <vt:lpstr>50.20</vt:lpstr>
      <vt:lpstr>50.21</vt:lpstr>
      <vt:lpstr>50.22</vt:lpstr>
      <vt:lpstr>50.23</vt:lpstr>
      <vt:lpstr>50.24</vt:lpstr>
      <vt:lpstr>50.25</vt:lpstr>
      <vt:lpstr>50.26</vt:lpstr>
      <vt:lpstr>50.27</vt:lpstr>
      <vt:lpstr>50.30</vt:lpstr>
      <vt:lpstr>50.31</vt:lpstr>
      <vt:lpstr>50.32</vt:lpstr>
      <vt:lpstr>50.33</vt:lpstr>
      <vt:lpstr>50.34</vt:lpstr>
      <vt:lpstr>50.35</vt:lpstr>
      <vt:lpstr>50.36</vt:lpstr>
      <vt:lpstr>50.37</vt:lpstr>
      <vt:lpstr>50.38</vt:lpstr>
      <vt:lpstr>50.39</vt:lpstr>
      <vt:lpstr>50.40</vt:lpstr>
      <vt:lpstr>50.41</vt:lpstr>
      <vt:lpstr>50.42</vt:lpstr>
      <vt:lpstr>50.43</vt:lpstr>
      <vt:lpstr>50.44</vt:lpstr>
      <vt:lpstr>50.45</vt:lpstr>
      <vt:lpstr>50.46</vt:lpstr>
      <vt:lpstr>50.47</vt:lpstr>
      <vt:lpstr>50.48</vt:lpstr>
      <vt:lpstr>50.49</vt:lpstr>
      <vt:lpstr>60.10</vt:lpstr>
      <vt:lpstr>60.11</vt:lpstr>
      <vt:lpstr>60.12</vt:lpstr>
      <vt:lpstr>75.10</vt:lpstr>
      <vt:lpstr>NOTES</vt:lpstr>
      <vt:lpstr>B4202X TT</vt:lpstr>
      <vt:lpstr>B4202X Non-TT</vt:lpstr>
      <vt:lpstr>CLAIMS_DIRECT_ADJUSTMENT_EXPENSES</vt:lpstr>
      <vt:lpstr>OTHER__INCOME</vt:lpstr>
      <vt:lpstr>'10.00'!Print_Area</vt:lpstr>
      <vt:lpstr>'10.02'!Print_Area</vt:lpstr>
      <vt:lpstr>'10.03'!Print_Area</vt:lpstr>
      <vt:lpstr>'10.06'!Print_Area</vt:lpstr>
      <vt:lpstr>'10.07'!Print_Area</vt:lpstr>
      <vt:lpstr>'10.08'!Print_Area</vt:lpstr>
      <vt:lpstr>'10.10'!Print_Area</vt:lpstr>
      <vt:lpstr>'10.20'!Print_Area</vt:lpstr>
      <vt:lpstr>'10.23'!Print_Area</vt:lpstr>
      <vt:lpstr>'10.27'!Print_Area</vt:lpstr>
      <vt:lpstr>'10.33'!Print_Area</vt:lpstr>
      <vt:lpstr>'20.10'!Print_Area</vt:lpstr>
      <vt:lpstr>'30.22'!Print_Area</vt:lpstr>
      <vt:lpstr>'30.30'!Print_Area</vt:lpstr>
      <vt:lpstr>'30.31'!Print_Area</vt:lpstr>
      <vt:lpstr>'35.10'!Print_Area</vt:lpstr>
      <vt:lpstr>'35.12'!Print_Area</vt:lpstr>
      <vt:lpstr>'50.11'!Print_Area</vt:lpstr>
      <vt:lpstr>'50.15'!Print_Area</vt:lpstr>
      <vt:lpstr>'50.20'!Print_Area</vt:lpstr>
      <vt:lpstr>Cover!Print_Area</vt:lpstr>
      <vt:lpstr>ToC!Print_Area</vt:lpstr>
      <vt:lpstr>'10.04'!Print_Titles</vt:lpstr>
      <vt:lpstr>'40.23'!Print_Titles</vt:lpstr>
      <vt:lpstr>'40.51'!Print_Titles</vt:lpstr>
      <vt:lpstr>'40.52'!Print_Titles</vt:lpstr>
      <vt:lpstr>NOTES!Print_Titles</vt:lpstr>
    </vt:vector>
  </TitlesOfParts>
  <Company>CBTT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IA Annual Returns - General Insurers</dc:title>
  <dc:creator>CBTT</dc:creator>
  <cp:lastModifiedBy>Nirvan Singh</cp:lastModifiedBy>
  <cp:revision/>
  <cp:lastPrinted>2022-06-30T21:19:10Z</cp:lastPrinted>
  <dcterms:created xsi:type="dcterms:W3CDTF">2013-03-28T13:21:45Z</dcterms:created>
  <dcterms:modified xsi:type="dcterms:W3CDTF">2022-11-30T16:40:40Z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0x010100A40A5AE8EAAE154BA2D0D30FBC738D8E</vt:lpwstr>
  </property>
  <property fmtid="{D5CDD505-2E9C-101B-9397-08002B2CF9AE}" pid="3" name="_dlc_DocIdItemGuid">
    <vt:lpwstr>c9a41ae9-510f-4749-9daf-c33b4b1ea0dd</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vt:lpwstr>
  </property>
  <property fmtid="{D5CDD505-2E9C-101B-9397-08002B2CF9AE}" pid="8" name="OsfiBusinessProcess">
    <vt:lpwstr>75</vt:lpwstr>
  </property>
  <property fmtid="{D5CDD505-2E9C-101B-9397-08002B2CF9AE}" pid="9" name="OsfiFIInformationSystem">
    <vt:lpwstr>1028;#Regulatory Returns System (RRS)|6aa423d8-75f5-4e3d-9be9-a0233e2ca8da</vt:lpwstr>
  </property>
  <property fmtid="{D5CDD505-2E9C-101B-9397-08002B2CF9AE}" pid="10" name="OsfiPAA">
    <vt:lpwstr>2</vt:lpwstr>
  </property>
  <property fmtid="{D5CDD505-2E9C-101B-9397-08002B2CF9AE}" pid="11" name="OsfiFunction">
    <vt:lpwstr>3</vt:lpwstr>
  </property>
  <property fmtid="{D5CDD505-2E9C-101B-9397-08002B2CF9AE}" pid="12" name="OsfiSubFunction">
    <vt:lpwstr>20</vt:lpwstr>
  </property>
  <property fmtid="{D5CDD505-2E9C-101B-9397-08002B2CF9AE}" pid="13" name="OsfiFiscalPeriod">
    <vt:lpwstr/>
  </property>
  <property fmtid="{D5CDD505-2E9C-101B-9397-08002B2CF9AE}" pid="14" name="OsfiMeetingDate">
    <vt:filetime>2017-04-21T12:22:31Z</vt:filetime>
  </property>
  <property fmtid="{D5CDD505-2E9C-101B-9397-08002B2CF9AE}" pid="15" name="p213ed7f1c384e76b1e6db419627f072">
    <vt:lpwstr/>
  </property>
  <property fmtid="{D5CDD505-2E9C-101B-9397-08002B2CF9AE}" pid="16" name="OsfiCostCentre">
    <vt:lpwstr>1048</vt:lpwstr>
  </property>
  <property fmtid="{D5CDD505-2E9C-101B-9397-08002B2CF9AE}" pid="17" name="b68f0f40a9244f46b7ca0f5019c2a784">
    <vt:lpwstr>1.1.2 Regulation and Guidance|8aba70de-c32e-44b3-b2d7-271b49c214a9</vt:lpwstr>
  </property>
  <property fmtid="{D5CDD505-2E9C-101B-9397-08002B2CF9AE}" pid="18" name="OsfiCheckedOutDate">
    <vt:filetime>2017-06-28T17:19:23Z</vt:filetime>
  </property>
  <property fmtid="{D5CDD505-2E9C-101B-9397-08002B2CF9AE}" pid="19" name="OsfiIndustryType">
    <vt:lpwstr>31;#Insurance|30635973-e9d2-43e2-a5d4-ee38d3a9f4ad;#255;#P ＆ C|398e0f82-4c6b-45b6-aaa9-57de576b4102;#978;#Canadian P ＆ C|2b6e80eb-05bc-491a-ab7d-46335e1520ee;#1045;#Foreign P ＆ C|d1599b63-863d-49d2-8a44-dbcfe30d0088</vt:lpwstr>
  </property>
  <property fmtid="{D5CDD505-2E9C-101B-9397-08002B2CF9AE}" pid="20" name="OsfiSecondaryRegulations">
    <vt:lpwstr/>
  </property>
  <property fmtid="{D5CDD505-2E9C-101B-9397-08002B2CF9AE}" pid="21" name="OsfiSecondaryOSFIGuidance">
    <vt:lpwstr/>
  </property>
  <property fmtid="{D5CDD505-2E9C-101B-9397-08002B2CF9AE}" pid="22" name="OsfiGuidanceCategory">
    <vt:lpwstr>952</vt:lpwstr>
  </property>
  <property fmtid="{D5CDD505-2E9C-101B-9397-08002B2CF9AE}" pid="23" name="OsfiInstrumentType">
    <vt:lpwstr>687</vt:lpwstr>
  </property>
  <property fmtid="{D5CDD505-2E9C-101B-9397-08002B2CF9AE}" pid="24" name="OsfiOSFIGuidance">
    <vt:lpwstr>1137</vt:lpwstr>
  </property>
  <property fmtid="{D5CDD505-2E9C-101B-9397-08002B2CF9AE}" pid="25" name="OsfiReturnType">
    <vt:lpwstr>1044</vt:lpwstr>
  </property>
  <property fmtid="{D5CDD505-2E9C-101B-9397-08002B2CF9AE}" pid="26" name="OsfiSecondaryActsandSections">
    <vt:lpwstr/>
  </property>
  <property fmtid="{D5CDD505-2E9C-101B-9397-08002B2CF9AE}" pid="27" name="OsfiFIExternalOrganization">
    <vt:lpwstr/>
  </property>
  <property fmtid="{D5CDD505-2E9C-101B-9397-08002B2CF9AE}" pid="28" name="OsfiSubProgram">
    <vt:lpwstr>19</vt:lpwstr>
  </property>
  <property fmtid="{D5CDD505-2E9C-101B-9397-08002B2CF9AE}" pid="29" name="OsfiFITopics">
    <vt:lpwstr/>
  </property>
  <property fmtid="{D5CDD505-2E9C-101B-9397-08002B2CF9AE}" pid="30" name="Order">
    <vt:r8>587400</vt:r8>
  </property>
  <property fmtid="{D5CDD505-2E9C-101B-9397-08002B2CF9AE}" pid="31" name="xd_Signature">
    <vt:bool>false</vt:bool>
  </property>
  <property fmtid="{D5CDD505-2E9C-101B-9397-08002B2CF9AE}" pid="32" name="&lt;XmlFileSourceXmlGenerator xmlns">
    <vt:lpwstr>xsd="http://www.w3.org/2001/XMLSchema" xmlns:xsi="http://www.w3.org/2001/XMLSchema-instance"&gt;</vt:lpwstr>
  </property>
  <property fmtid="{D5CDD505-2E9C-101B-9397-08002B2CF9AE}" pid="33" name="eDOCS AutoSave">
    <vt:lpwstr/>
  </property>
</Properties>
</file>